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codeName="ThisWorkbook" defaultThemeVersion="124226"/>
  <mc:AlternateContent xmlns:mc="http://schemas.openxmlformats.org/markup-compatibility/2006">
    <mc:Choice Requires="x15">
      <x15ac:absPath xmlns:x15ac="http://schemas.microsoft.com/office/spreadsheetml/2010/11/ac" url="W:\Wholesale\Generation\Generation Formula Rate\2025 GFR Template (Effective June 1, 2026)\Working File\"/>
    </mc:Choice>
  </mc:AlternateContent>
  <xr:revisionPtr revIDLastSave="0" documentId="13_ncr:1_{91C00D8B-962A-4C32-9B8B-0C4292A1B4E0}" xr6:coauthVersionLast="47" xr6:coauthVersionMax="47" xr10:uidLastSave="{00000000-0000-0000-0000-000000000000}"/>
  <bookViews>
    <workbookView xWindow="-28905" yWindow="0" windowWidth="14610" windowHeight="15585" tabRatio="826" firstSheet="15" activeTab="16" xr2:uid="{00000000-000D-0000-FFFF-FFFF00000000}"/>
  </bookViews>
  <sheets>
    <sheet name="Table of Contents" sheetId="56" r:id="rId1"/>
    <sheet name="Form 1 Inputs" sheetId="82" r:id="rId2"/>
    <sheet name="Form 1 Inputs (TransYear)" sheetId="83" r:id="rId3"/>
    <sheet name=" Net Monthly Bill" sheetId="57" r:id="rId4"/>
    <sheet name="Energy Charge 1" sheetId="60" r:id="rId5"/>
    <sheet name="Energy Charge 2" sheetId="59" r:id="rId6"/>
    <sheet name="Applicable Taxes" sheetId="61" r:id="rId7"/>
    <sheet name="Item 2,  Demand Chg. Calc." sheetId="23" r:id="rId8"/>
    <sheet name="Item 3, Rate Base" sheetId="12" r:id="rId9"/>
    <sheet name="Item 4, Demand Rel. Exp." sheetId="18" r:id="rId10"/>
    <sheet name="Item 5, VOM &amp; OSSM" sheetId="84" r:id="rId11"/>
    <sheet name="Item 6, Wghted Cost of Cap." sheetId="21" r:id="rId12"/>
    <sheet name="Wrksht. A, Other Rate Base EKC" sheetId="31" r:id="rId13"/>
    <sheet name="Wrksht. B, Other Rate Base EKS" sheetId="65" r:id="rId14"/>
    <sheet name="Wrksht. C, Allocation Ratios" sheetId="30" r:id="rId15"/>
    <sheet name="Wrksht. D, Rev Cre, Divsr &amp; Eng" sheetId="34" r:id="rId16"/>
    <sheet name="Wrksht. E, Rev. Req. Shortfall" sheetId="53" r:id="rId17"/>
    <sheet name="Wrksht. F, CWIP Desc. EKC" sheetId="35" r:id="rId18"/>
    <sheet name="Wrsht. G, CWIP AFUDC Cre. EKC " sheetId="37" r:id="rId19"/>
    <sheet name="Wrksht. H, CWIP Desc. EKS" sheetId="36" r:id="rId20"/>
    <sheet name="Wrksht. I, CWIP AFUDC Cre. EKS" sheetId="38" r:id="rId21"/>
    <sheet name="Wrksht J, Refunds &amp; Surchar" sheetId="85" r:id="rId22"/>
    <sheet name="Wrksht. K, Dep. &amp; Accu. Dep $" sheetId="86" r:id="rId23"/>
    <sheet name="Wrksht. L, Wolf Creek Decom." sheetId="55" r:id="rId24"/>
    <sheet name="Wrksht. M, VOM Revenue Credit" sheetId="54" r:id="rId25"/>
    <sheet name="Wrksht. N, Account 501" sheetId="40" r:id="rId26"/>
    <sheet name="Wrksht. O, Int. Plt. Amrt. EKC " sheetId="42" r:id="rId27"/>
    <sheet name="Wrksht. P, Int. Plt. Amrt. EKS" sheetId="41" r:id="rId28"/>
    <sheet name="Wrsht. Q, Domestic Mfg. Ded." sheetId="79" r:id="rId29"/>
    <sheet name="Wrksht. R, Allocated ITC" sheetId="44" r:id="rId30"/>
    <sheet name="Wrksht. S Depreciation Rate" sheetId="81" r:id="rId31"/>
    <sheet name="Wrksht. T, PBOPs " sheetId="46" r:id="rId32"/>
    <sheet name="Wrksht. U, LTD Cost 1" sheetId="50" r:id="rId33"/>
    <sheet name="Wrksht U, LTD Cost 2" sheetId="49" r:id="rId34"/>
    <sheet name="Wrksht. U, YTM Bonds 1" sheetId="47" r:id="rId35"/>
    <sheet name="Wrksht. U YTM Bond 2" sheetId="70" r:id="rId36"/>
    <sheet name="Wrksht. V, OSSM Amount" sheetId="69" r:id="rId37"/>
    <sheet name="Wrksht. W, Dir. Assigned Trans." sheetId="71" r:id="rId38"/>
  </sheets>
  <definedNames>
    <definedName name="_xlnm._FilterDatabase" localSheetId="17" hidden="1">'Wrksht. F, CWIP Desc. EKC'!$A$12:$G$245</definedName>
    <definedName name="_xlnm._FilterDatabase" localSheetId="19" hidden="1">'Wrksht. H, CWIP Desc. EKS'!$A$4:$G$232</definedName>
    <definedName name="AOAnalysisPrint">#REF!</definedName>
    <definedName name="_xlnm.Print_Area" localSheetId="3">' Net Monthly Bill'!$A$1:$B$22</definedName>
    <definedName name="_xlnm.Print_Area" localSheetId="6">'Applicable Taxes'!$A$1:$B$20</definedName>
    <definedName name="_xlnm.Print_Area" localSheetId="5">'Energy Charge 2'!$A$1:$D$14</definedName>
    <definedName name="_xlnm.Print_Area" localSheetId="1">'Form 1 Inputs'!$A$1:$E$184</definedName>
    <definedName name="_xlnm.Print_Area" localSheetId="7">'Item 2,  Demand Chg. Calc.'!$A$1:$G$26</definedName>
    <definedName name="_xlnm.Print_Area" localSheetId="8">'Item 3, Rate Base'!$A$1:$G$83</definedName>
    <definedName name="_xlnm.Print_Area" localSheetId="10">'Item 5, VOM &amp; OSSM'!$A$1:$G$32</definedName>
    <definedName name="_xlnm.Print_Area" localSheetId="11">'Item 6, Wghted Cost of Cap.'!$A$1:$H$45</definedName>
    <definedName name="_xlnm.Print_Area" localSheetId="0">'Table of Contents'!$A$1:$F$51</definedName>
    <definedName name="_xlnm.Print_Area" localSheetId="21">'Wrksht J, Refunds &amp; Surchar'!$A$1:$I$45</definedName>
    <definedName name="_xlnm.Print_Area" localSheetId="33">'Wrksht U, LTD Cost 2'!$A$1:$AB$61</definedName>
    <definedName name="_xlnm.Print_Area" localSheetId="12">'Wrksht. A, Other Rate Base EKC'!$A$1:$J$596</definedName>
    <definedName name="_xlnm.Print_Area" localSheetId="13">'Wrksht. B, Other Rate Base EKS'!$A$1:$J$715</definedName>
    <definedName name="_xlnm.Print_Area" localSheetId="14">'Wrksht. C, Allocation Ratios'!$A$1:$J$32</definedName>
    <definedName name="_xlnm.Print_Area" localSheetId="15">'Wrksht. D, Rev Cre, Divsr &amp; Eng'!$A$1:$G$77</definedName>
    <definedName name="_xlnm.Print_Area" localSheetId="16">'Wrksht. E, Rev. Req. Shortfall'!$A$1:$N$37</definedName>
    <definedName name="_xlnm.Print_Area" localSheetId="17">'Wrksht. F, CWIP Desc. EKC'!$A$1:$G$247</definedName>
    <definedName name="_xlnm.Print_Area" localSheetId="19">'Wrksht. H, CWIP Desc. EKS'!$A$1:$G$375</definedName>
    <definedName name="_xlnm.Print_Area" localSheetId="20">'Wrksht. I, CWIP AFUDC Cre. EKS'!$A$1:$I$370</definedName>
    <definedName name="_xlnm.Print_Area" localSheetId="22">'Wrksht. K, Dep. &amp; Accu. Dep $'!$A$1:$P$917</definedName>
    <definedName name="_xlnm.Print_Area" localSheetId="23">'Wrksht. L, Wolf Creek Decom.'!$A$1:$D$9</definedName>
    <definedName name="_xlnm.Print_Area" localSheetId="24">'Wrksht. M, VOM Revenue Credit'!$A$1:$F$60</definedName>
    <definedName name="_xlnm.Print_Area" localSheetId="26">'Wrksht. O, Int. Plt. Amrt. EKC '!$A$1:$H$511</definedName>
    <definedName name="_xlnm.Print_Area" localSheetId="27">'Wrksht. P, Int. Plt. Amrt. EKS'!$A$1:$H$226</definedName>
    <definedName name="_xlnm.Print_Area" localSheetId="29">'Wrksht. R, Allocated ITC'!$A$1:$H$15</definedName>
    <definedName name="_xlnm.Print_Area" localSheetId="30">'Wrksht. S Depreciation Rate'!$A$1:$AX$117</definedName>
    <definedName name="_xlnm.Print_Area" localSheetId="31">'Wrksht. T, PBOPs '!$A$1:$F$40</definedName>
    <definedName name="_xlnm.Print_Area" localSheetId="32">'Wrksht. U, LTD Cost 1'!$A$1:$U$58</definedName>
    <definedName name="_xlnm.Print_Area" localSheetId="34">'Wrksht. U, YTM Bonds 1'!$A$1:$X$78</definedName>
    <definedName name="_xlnm.Print_Area" localSheetId="36">'Wrksht. V, OSSM Amount'!$A$1:$G$52</definedName>
    <definedName name="_xlnm.Print_Area" localSheetId="37">'Wrksht. W, Dir. Assigned Trans.'!$A$1:$G$16</definedName>
    <definedName name="_xlnm.Print_Area" localSheetId="18">'Wrsht. G, CWIP AFUDC Cre. EKC '!$A$1:$I$245</definedName>
    <definedName name="_xlnm.Print_Area" localSheetId="28">'Wrsht. Q, Domestic Mfg. Ded.'!$A$1:$G$54</definedName>
    <definedName name="_xlnm.Print_Titles" localSheetId="1">'Form 1 Inputs'!$5:$5</definedName>
    <definedName name="_xlnm.Print_Titles" localSheetId="2">'Form 1 Inputs (TransYear)'!$5:$5</definedName>
    <definedName name="_xlnm.Print_Titles" localSheetId="17">'Wrksht. F, CWIP Desc. EKC'!$1:$10</definedName>
    <definedName name="_xlnm.Print_Titles" localSheetId="19">'Wrksht. H, CWIP Desc. EKS'!$1:$10</definedName>
    <definedName name="_xlnm.Print_Titles" localSheetId="20">'Wrksht. I, CWIP AFUDC Cre. EKS'!$1:$11</definedName>
    <definedName name="_xlnm.Print_Titles" localSheetId="22">'Wrksht. K, Dep. &amp; Accu. Dep $'!$1:$3</definedName>
    <definedName name="_xlnm.Print_Titles" localSheetId="30">'Wrksht. S Depreciation Rate'!$1:$8</definedName>
    <definedName name="_xlnm.Print_Titles" localSheetId="34">'Wrksht. U, YTM Bonds 1'!$1:$15</definedName>
    <definedName name="_xlnm.Print_Titles" localSheetId="18">'Wrsht. G, CWIP AFUDC Cre. EKC '!$1:$11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8" i="85" l="1"/>
  <c r="I38" i="85" s="1"/>
  <c r="P27" i="49"/>
  <c r="AB45" i="49" l="1"/>
  <c r="AB44" i="49"/>
  <c r="AB43" i="49"/>
  <c r="AB42" i="49"/>
  <c r="AB41" i="49"/>
  <c r="AB36" i="49"/>
  <c r="AB33" i="49"/>
  <c r="AB32" i="49"/>
  <c r="AB31" i="49"/>
  <c r="AB30" i="49"/>
  <c r="J33" i="50"/>
  <c r="J32" i="50"/>
  <c r="J31" i="50"/>
  <c r="J30" i="50"/>
  <c r="E25" i="12"/>
  <c r="E23" i="12"/>
  <c r="E22" i="12"/>
  <c r="E21" i="12"/>
  <c r="D25" i="12"/>
  <c r="D23" i="12"/>
  <c r="D22" i="12"/>
  <c r="D21" i="12"/>
  <c r="G47" i="18" l="1"/>
  <c r="A646" i="65" l="1"/>
  <c r="A647" i="65" s="1"/>
  <c r="A510" i="31"/>
  <c r="A511" i="31"/>
  <c r="B412" i="65" l="1"/>
  <c r="C412" i="65"/>
  <c r="D412" i="65"/>
  <c r="H412" i="65" s="1"/>
  <c r="G412" i="65" s="1"/>
  <c r="E412" i="65"/>
  <c r="J412" i="65"/>
  <c r="B413" i="65"/>
  <c r="C413" i="65"/>
  <c r="D413" i="65"/>
  <c r="H413" i="65" s="1"/>
  <c r="G413" i="65" s="1"/>
  <c r="E413" i="65"/>
  <c r="J413" i="65"/>
  <c r="B414" i="65"/>
  <c r="C414" i="65"/>
  <c r="D414" i="65"/>
  <c r="H414" i="65" s="1"/>
  <c r="G414" i="65" s="1"/>
  <c r="E414" i="65"/>
  <c r="J414" i="65"/>
  <c r="B415" i="65"/>
  <c r="C415" i="65"/>
  <c r="D415" i="65"/>
  <c r="H415" i="65" s="1"/>
  <c r="G415" i="65" s="1"/>
  <c r="E415" i="65"/>
  <c r="J415" i="65"/>
  <c r="B416" i="65"/>
  <c r="C416" i="65"/>
  <c r="D416" i="65"/>
  <c r="H416" i="65" s="1"/>
  <c r="G416" i="65" s="1"/>
  <c r="E416" i="65"/>
  <c r="J416" i="65"/>
  <c r="B417" i="65"/>
  <c r="C417" i="65"/>
  <c r="D417" i="65"/>
  <c r="H417" i="65" s="1"/>
  <c r="G417" i="65" s="1"/>
  <c r="E417" i="65"/>
  <c r="J417" i="65"/>
  <c r="B418" i="65"/>
  <c r="C418" i="65"/>
  <c r="D418" i="65"/>
  <c r="H418" i="65" s="1"/>
  <c r="G418" i="65" s="1"/>
  <c r="E418" i="65"/>
  <c r="J418" i="65"/>
  <c r="B419" i="65"/>
  <c r="C419" i="65"/>
  <c r="D419" i="65"/>
  <c r="E419" i="65"/>
  <c r="H419" i="65"/>
  <c r="G419" i="65" s="1"/>
  <c r="J419" i="65"/>
  <c r="B420" i="65"/>
  <c r="C420" i="65"/>
  <c r="D420" i="65"/>
  <c r="H420" i="65" s="1"/>
  <c r="G420" i="65" s="1"/>
  <c r="E420" i="65"/>
  <c r="J420" i="65"/>
  <c r="B421" i="65"/>
  <c r="C421" i="65"/>
  <c r="D421" i="65"/>
  <c r="H421" i="65" s="1"/>
  <c r="G421" i="65" s="1"/>
  <c r="E421" i="65"/>
  <c r="J421" i="65"/>
  <c r="B422" i="65"/>
  <c r="C422" i="65"/>
  <c r="D422" i="65"/>
  <c r="H422" i="65" s="1"/>
  <c r="G422" i="65" s="1"/>
  <c r="E422" i="65"/>
  <c r="J422" i="65"/>
  <c r="B423" i="65"/>
  <c r="C423" i="65"/>
  <c r="D423" i="65"/>
  <c r="E423" i="65"/>
  <c r="H423" i="65"/>
  <c r="G423" i="65" s="1"/>
  <c r="J423" i="65"/>
  <c r="B424" i="65"/>
  <c r="C424" i="65"/>
  <c r="D424" i="65"/>
  <c r="E424" i="65"/>
  <c r="H424" i="65"/>
  <c r="G424" i="65" s="1"/>
  <c r="J424" i="65"/>
  <c r="B261" i="31"/>
  <c r="C261" i="31"/>
  <c r="D261" i="31"/>
  <c r="H261" i="31" s="1"/>
  <c r="G261" i="31" s="1"/>
  <c r="E261" i="31"/>
  <c r="J261" i="31"/>
  <c r="B262" i="31"/>
  <c r="C262" i="31"/>
  <c r="D262" i="31"/>
  <c r="H262" i="31" s="1"/>
  <c r="G262" i="31" s="1"/>
  <c r="E262" i="31"/>
  <c r="J262" i="31"/>
  <c r="B263" i="31"/>
  <c r="C263" i="31"/>
  <c r="D263" i="31"/>
  <c r="H263" i="31" s="1"/>
  <c r="G263" i="31" s="1"/>
  <c r="E263" i="31"/>
  <c r="J263" i="31"/>
  <c r="B264" i="31"/>
  <c r="C264" i="31"/>
  <c r="D264" i="31"/>
  <c r="H264" i="31" s="1"/>
  <c r="G264" i="31" s="1"/>
  <c r="E264" i="31"/>
  <c r="J264" i="31"/>
  <c r="B265" i="31"/>
  <c r="C265" i="31"/>
  <c r="D265" i="31"/>
  <c r="H265" i="31" s="1"/>
  <c r="G265" i="31" s="1"/>
  <c r="E265" i="31"/>
  <c r="J265" i="31"/>
  <c r="B266" i="31"/>
  <c r="C266" i="31"/>
  <c r="D266" i="31"/>
  <c r="H266" i="31" s="1"/>
  <c r="G266" i="31" s="1"/>
  <c r="E266" i="31"/>
  <c r="J266" i="31"/>
  <c r="B267" i="31"/>
  <c r="C267" i="31"/>
  <c r="D267" i="31"/>
  <c r="E267" i="31"/>
  <c r="H267" i="31"/>
  <c r="G267" i="31" s="1"/>
  <c r="J267" i="31"/>
  <c r="B268" i="31"/>
  <c r="C268" i="31"/>
  <c r="D268" i="31"/>
  <c r="H268" i="31" s="1"/>
  <c r="G268" i="31" s="1"/>
  <c r="E268" i="31"/>
  <c r="J268" i="31"/>
  <c r="B269" i="31"/>
  <c r="C269" i="31"/>
  <c r="D269" i="31"/>
  <c r="H269" i="31" s="1"/>
  <c r="G269" i="31" s="1"/>
  <c r="E269" i="31"/>
  <c r="J269" i="31"/>
  <c r="B270" i="31"/>
  <c r="C270" i="31"/>
  <c r="D270" i="31"/>
  <c r="E270" i="31"/>
  <c r="H270" i="31"/>
  <c r="G270" i="31" s="1"/>
  <c r="J270" i="31"/>
  <c r="B271" i="31"/>
  <c r="C271" i="31"/>
  <c r="D271" i="31"/>
  <c r="E271" i="31"/>
  <c r="H271" i="31"/>
  <c r="G271" i="31" s="1"/>
  <c r="J271" i="31"/>
  <c r="B272" i="31"/>
  <c r="C272" i="31"/>
  <c r="D272" i="31"/>
  <c r="E272" i="31"/>
  <c r="H272" i="31"/>
  <c r="G272" i="31" s="1"/>
  <c r="J272" i="31"/>
  <c r="B273" i="31"/>
  <c r="C273" i="31"/>
  <c r="D273" i="31"/>
  <c r="E273" i="31"/>
  <c r="H273" i="31"/>
  <c r="G273" i="31" s="1"/>
  <c r="J273" i="31"/>
  <c r="B274" i="31"/>
  <c r="C274" i="31"/>
  <c r="D274" i="31"/>
  <c r="H274" i="31" s="1"/>
  <c r="G274" i="31" s="1"/>
  <c r="E274" i="31"/>
  <c r="J274" i="31"/>
  <c r="B275" i="31"/>
  <c r="C275" i="31"/>
  <c r="D275" i="31"/>
  <c r="E275" i="31"/>
  <c r="H275" i="31"/>
  <c r="G275" i="31" s="1"/>
  <c r="J275" i="31"/>
  <c r="B276" i="31"/>
  <c r="C276" i="31"/>
  <c r="D276" i="31"/>
  <c r="H276" i="31" s="1"/>
  <c r="G276" i="31" s="1"/>
  <c r="E276" i="31"/>
  <c r="J276" i="31"/>
  <c r="B277" i="31"/>
  <c r="C277" i="31"/>
  <c r="D277" i="31"/>
  <c r="H277" i="31" s="1"/>
  <c r="G277" i="31" s="1"/>
  <c r="E277" i="31"/>
  <c r="J277" i="31"/>
  <c r="I13" i="85" l="1"/>
  <c r="G35" i="85"/>
  <c r="I35" i="85" s="1"/>
  <c r="R42" i="50" l="1"/>
  <c r="R43" i="50"/>
  <c r="R44" i="50"/>
  <c r="R45" i="50"/>
  <c r="R31" i="50"/>
  <c r="R32" i="50"/>
  <c r="R33" i="50"/>
  <c r="R25" i="50"/>
  <c r="R26" i="50"/>
  <c r="E71" i="18" l="1"/>
  <c r="D71" i="18"/>
  <c r="D61" i="18" l="1"/>
  <c r="E14" i="12" l="1"/>
  <c r="D14" i="12"/>
  <c r="I360" i="38" l="1"/>
  <c r="E353" i="38"/>
  <c r="I353" i="38" s="1"/>
  <c r="E354" i="38"/>
  <c r="I354" i="38" s="1"/>
  <c r="E355" i="38"/>
  <c r="I355" i="38" s="1"/>
  <c r="E356" i="38"/>
  <c r="I356" i="38" s="1"/>
  <c r="E357" i="38"/>
  <c r="I357" i="38" s="1"/>
  <c r="E358" i="38"/>
  <c r="I358" i="38" s="1"/>
  <c r="E359" i="38"/>
  <c r="I359" i="38" s="1"/>
  <c r="E360" i="38"/>
  <c r="E361" i="38"/>
  <c r="I361" i="38" s="1"/>
  <c r="E362" i="38"/>
  <c r="I362" i="38" s="1"/>
  <c r="E363" i="38"/>
  <c r="I363" i="38" s="1"/>
  <c r="E364" i="38"/>
  <c r="I364" i="38" s="1"/>
  <c r="E365" i="38"/>
  <c r="I365" i="38" s="1"/>
  <c r="C353" i="38"/>
  <c r="C354" i="38"/>
  <c r="C355" i="38"/>
  <c r="C356" i="38"/>
  <c r="C357" i="38"/>
  <c r="C358" i="38"/>
  <c r="C359" i="38"/>
  <c r="C360" i="38"/>
  <c r="C361" i="38"/>
  <c r="C362" i="38"/>
  <c r="C363" i="38"/>
  <c r="C364" i="38"/>
  <c r="C365" i="38"/>
  <c r="A352" i="36"/>
  <c r="A353" i="36"/>
  <c r="A354" i="36"/>
  <c r="A355" i="36"/>
  <c r="A356" i="36"/>
  <c r="A357" i="36"/>
  <c r="A358" i="36"/>
  <c r="A359" i="36" s="1"/>
  <c r="A360" i="36" s="1"/>
  <c r="A361" i="36" s="1"/>
  <c r="A362" i="36" s="1"/>
  <c r="A363" i="36" s="1"/>
  <c r="A364" i="36" s="1"/>
  <c r="I222" i="37" l="1"/>
  <c r="I223" i="37"/>
  <c r="I224" i="37"/>
  <c r="I225" i="37"/>
  <c r="I226" i="37"/>
  <c r="I227" i="37"/>
  <c r="I228" i="37"/>
  <c r="I229" i="37"/>
  <c r="I230" i="37"/>
  <c r="I231" i="37"/>
  <c r="I232" i="37"/>
  <c r="I233" i="37"/>
  <c r="I234" i="37"/>
  <c r="I235" i="37"/>
  <c r="I236" i="37"/>
  <c r="I237" i="37"/>
  <c r="I238" i="37"/>
  <c r="E222" i="37"/>
  <c r="E223" i="37"/>
  <c r="E224" i="37"/>
  <c r="E225" i="37"/>
  <c r="E226" i="37"/>
  <c r="E227" i="37"/>
  <c r="E228" i="37"/>
  <c r="E229" i="37"/>
  <c r="E230" i="37"/>
  <c r="E231" i="37"/>
  <c r="E232" i="37"/>
  <c r="E233" i="37"/>
  <c r="E234" i="37"/>
  <c r="E235" i="37"/>
  <c r="E236" i="37"/>
  <c r="E237" i="37"/>
  <c r="E238" i="37"/>
  <c r="C222" i="37"/>
  <c r="C223" i="37"/>
  <c r="C224" i="37"/>
  <c r="C225" i="37"/>
  <c r="C226" i="37"/>
  <c r="C227" i="37"/>
  <c r="C228" i="37"/>
  <c r="C229" i="37"/>
  <c r="C230" i="37"/>
  <c r="C231" i="37"/>
  <c r="C232" i="37"/>
  <c r="C233" i="37"/>
  <c r="C234" i="37"/>
  <c r="C235" i="37"/>
  <c r="C236" i="37"/>
  <c r="C237" i="37"/>
  <c r="C238" i="37"/>
  <c r="A221" i="35"/>
  <c r="A222" i="35"/>
  <c r="A223" i="35"/>
  <c r="A224" i="35" s="1"/>
  <c r="A225" i="35" s="1"/>
  <c r="A226" i="35" s="1"/>
  <c r="A227" i="35" s="1"/>
  <c r="A228" i="35" s="1"/>
  <c r="A229" i="35" s="1"/>
  <c r="A230" i="35" s="1"/>
  <c r="A231" i="35" s="1"/>
  <c r="A232" i="35" s="1"/>
  <c r="A233" i="35" s="1"/>
  <c r="A234" i="35" s="1"/>
  <c r="A235" i="35" s="1"/>
  <c r="A236" i="35" s="1"/>
  <c r="A237" i="35" s="1"/>
  <c r="Q35" i="47" l="1"/>
  <c r="Q19" i="47"/>
  <c r="Q20" i="47" s="1"/>
  <c r="Q21" i="47" s="1"/>
  <c r="Q22" i="47" s="1"/>
  <c r="Q23" i="47" s="1"/>
  <c r="Q24" i="47" s="1"/>
  <c r="Q25" i="47" s="1"/>
  <c r="Q26" i="47" s="1"/>
  <c r="Q27" i="47" s="1"/>
  <c r="Q28" i="47" s="1"/>
  <c r="Q29" i="47" s="1"/>
  <c r="Q30" i="47" s="1"/>
  <c r="Q31" i="47" s="1"/>
  <c r="Q32" i="47" s="1"/>
  <c r="Q33" i="47" s="1"/>
  <c r="Q34" i="47" s="1"/>
  <c r="Q18" i="47"/>
  <c r="R29" i="47"/>
  <c r="R19" i="47"/>
  <c r="R20" i="47" s="1"/>
  <c r="R21" i="47" s="1"/>
  <c r="R22" i="47" s="1"/>
  <c r="R23" i="47" s="1"/>
  <c r="R24" i="47" s="1"/>
  <c r="R25" i="47" s="1"/>
  <c r="R26" i="47" s="1"/>
  <c r="R27" i="47" s="1"/>
  <c r="R28" i="47" s="1"/>
  <c r="R18" i="47"/>
  <c r="Z43" i="49"/>
  <c r="Z42" i="49"/>
  <c r="Z33" i="49"/>
  <c r="Z31" i="49"/>
  <c r="V43" i="49"/>
  <c r="V42" i="49"/>
  <c r="V33" i="49"/>
  <c r="V31" i="49"/>
  <c r="V26" i="49"/>
  <c r="V25" i="49"/>
  <c r="T43" i="49"/>
  <c r="T42" i="49"/>
  <c r="T38" i="49"/>
  <c r="T37" i="49"/>
  <c r="T36" i="49"/>
  <c r="S29" i="47"/>
  <c r="S19" i="47"/>
  <c r="S20" i="47" s="1"/>
  <c r="S21" i="47" s="1"/>
  <c r="S22" i="47" s="1"/>
  <c r="S23" i="47" s="1"/>
  <c r="S24" i="47" s="1"/>
  <c r="S25" i="47" s="1"/>
  <c r="S26" i="47" s="1"/>
  <c r="S27" i="47" s="1"/>
  <c r="S28" i="47" s="1"/>
  <c r="S18" i="47"/>
  <c r="P36" i="47"/>
  <c r="P35" i="47"/>
  <c r="P32" i="47"/>
  <c r="P33" i="47" s="1"/>
  <c r="P34" i="47" s="1"/>
  <c r="P19" i="47"/>
  <c r="P20" i="47" s="1"/>
  <c r="P21" i="47" s="1"/>
  <c r="P22" i="47" s="1"/>
  <c r="P23" i="47" s="1"/>
  <c r="P24" i="47" s="1"/>
  <c r="P25" i="47" s="1"/>
  <c r="P26" i="47" s="1"/>
  <c r="P27" i="47" s="1"/>
  <c r="P28" i="47" s="1"/>
  <c r="P29" i="47" s="1"/>
  <c r="P30" i="47" s="1"/>
  <c r="P31" i="47" s="1"/>
  <c r="P18" i="47"/>
  <c r="O22" i="47"/>
  <c r="O19" i="47"/>
  <c r="O20" i="47"/>
  <c r="O21" i="47"/>
  <c r="O18" i="47"/>
  <c r="W34" i="47"/>
  <c r="X28" i="47"/>
  <c r="X19" i="47"/>
  <c r="X20" i="47" s="1"/>
  <c r="X21" i="47" s="1"/>
  <c r="X22" i="47" s="1"/>
  <c r="X23" i="47" s="1"/>
  <c r="X24" i="47" s="1"/>
  <c r="X25" i="47" s="1"/>
  <c r="X26" i="47" s="1"/>
  <c r="X27" i="47" s="1"/>
  <c r="X18" i="47"/>
  <c r="X17" i="47"/>
  <c r="O17" i="47"/>
  <c r="P17" i="47"/>
  <c r="Q17" i="47"/>
  <c r="R17" i="47"/>
  <c r="S17" i="47"/>
  <c r="X16" i="47"/>
  <c r="O16" i="47"/>
  <c r="P16" i="47"/>
  <c r="X14" i="47"/>
  <c r="O14" i="47"/>
  <c r="P14" i="47"/>
  <c r="X11" i="47"/>
  <c r="S11" i="47"/>
  <c r="S16" i="47" s="1"/>
  <c r="Q11" i="47"/>
  <c r="Q16" i="47" s="1"/>
  <c r="P11" i="47"/>
  <c r="O11" i="47"/>
  <c r="X10" i="47"/>
  <c r="S10" i="47"/>
  <c r="R10" i="47"/>
  <c r="Q10" i="47"/>
  <c r="P10" i="47"/>
  <c r="O10" i="47"/>
  <c r="X9" i="47"/>
  <c r="S9" i="47"/>
  <c r="R9" i="47"/>
  <c r="Q9" i="47"/>
  <c r="P9" i="47"/>
  <c r="O9" i="47"/>
  <c r="X8" i="47"/>
  <c r="S8" i="47"/>
  <c r="R8" i="47"/>
  <c r="Q8" i="47"/>
  <c r="P8" i="47"/>
  <c r="O8" i="47"/>
  <c r="Z44" i="49"/>
  <c r="Z45" i="49"/>
  <c r="X42" i="49"/>
  <c r="X43" i="49"/>
  <c r="X44" i="49"/>
  <c r="X45" i="49"/>
  <c r="P43" i="49"/>
  <c r="C43" i="49"/>
  <c r="D43" i="49"/>
  <c r="F43" i="49"/>
  <c r="H43" i="49"/>
  <c r="B43" i="49"/>
  <c r="A43" i="49"/>
  <c r="X32" i="49"/>
  <c r="X33" i="49"/>
  <c r="T33" i="49"/>
  <c r="T31" i="49"/>
  <c r="P33" i="49"/>
  <c r="B32" i="49"/>
  <c r="C32" i="49"/>
  <c r="D32" i="49"/>
  <c r="F32" i="49"/>
  <c r="H32" i="49"/>
  <c r="Z32" i="49" s="1"/>
  <c r="B33" i="49"/>
  <c r="C33" i="49"/>
  <c r="D33" i="49"/>
  <c r="F33" i="49"/>
  <c r="H33" i="49"/>
  <c r="A32" i="49"/>
  <c r="A33" i="49"/>
  <c r="B25" i="49"/>
  <c r="B26" i="49"/>
  <c r="B27" i="49"/>
  <c r="T25" i="49"/>
  <c r="AB25" i="49"/>
  <c r="X25" i="49"/>
  <c r="Z25" i="49"/>
  <c r="T26" i="49"/>
  <c r="X26" i="49"/>
  <c r="T27" i="49"/>
  <c r="X27" i="49"/>
  <c r="P26" i="49"/>
  <c r="C25" i="49"/>
  <c r="D25" i="49"/>
  <c r="F25" i="49"/>
  <c r="H25" i="49"/>
  <c r="P25" i="49" s="1"/>
  <c r="C26" i="49"/>
  <c r="D26" i="49"/>
  <c r="F26" i="49"/>
  <c r="H26" i="49"/>
  <c r="Z26" i="49" s="1"/>
  <c r="C27" i="49"/>
  <c r="D27" i="49"/>
  <c r="F27" i="49"/>
  <c r="H27" i="49"/>
  <c r="Z27" i="49" s="1"/>
  <c r="A25" i="49"/>
  <c r="A26" i="49"/>
  <c r="A27" i="49"/>
  <c r="N33" i="50"/>
  <c r="N31" i="50"/>
  <c r="Q14" i="47" l="1"/>
  <c r="V27" i="49" s="1"/>
  <c r="S14" i="47"/>
  <c r="P32" i="49"/>
  <c r="H175" i="41" l="1"/>
  <c r="H176" i="41"/>
  <c r="A175" i="41"/>
  <c r="A176" i="41" s="1"/>
  <c r="H472" i="42"/>
  <c r="H473" i="42"/>
  <c r="H474" i="42"/>
  <c r="H475" i="42"/>
  <c r="H476" i="42"/>
  <c r="H477" i="42"/>
  <c r="D479" i="42"/>
  <c r="A472" i="42"/>
  <c r="A473" i="42" s="1"/>
  <c r="A474" i="42" s="1"/>
  <c r="A475" i="42" s="1"/>
  <c r="A476" i="42" s="1"/>
  <c r="A477" i="42" s="1"/>
  <c r="E30" i="21" l="1"/>
  <c r="A29" i="53" l="1"/>
  <c r="N17" i="50" l="1"/>
  <c r="H47" i="50"/>
  <c r="N43" i="50"/>
  <c r="J43" i="50"/>
  <c r="N32" i="50"/>
  <c r="J25" i="50"/>
  <c r="N25" i="50" s="1"/>
  <c r="J26" i="50"/>
  <c r="N26" i="50" s="1"/>
  <c r="J27" i="50"/>
  <c r="N27" i="50" s="1"/>
  <c r="C4" i="50"/>
  <c r="W8" i="47"/>
  <c r="W10" i="47"/>
  <c r="D15" i="12" l="1"/>
  <c r="F29" i="30" l="1"/>
  <c r="E29" i="30"/>
  <c r="D82" i="12"/>
  <c r="C82" i="12"/>
  <c r="D75" i="12"/>
  <c r="C75" i="12"/>
  <c r="E82" i="12" l="1"/>
  <c r="E75" i="12"/>
  <c r="E46" i="18" l="1"/>
  <c r="D46" i="18"/>
  <c r="E45" i="18"/>
  <c r="D45" i="18"/>
  <c r="E43" i="18"/>
  <c r="D43" i="18"/>
  <c r="E32" i="12"/>
  <c r="E30" i="12"/>
  <c r="D32" i="12"/>
  <c r="D30" i="12"/>
  <c r="E15" i="12"/>
  <c r="G45" i="18" l="1"/>
  <c r="I29" i="30" l="1"/>
  <c r="I30" i="30"/>
  <c r="F24" i="30"/>
  <c r="E24" i="30"/>
  <c r="I31" i="30" l="1"/>
  <c r="I32" i="30" s="1"/>
  <c r="P902" i="86"/>
  <c r="P906" i="86"/>
  <c r="D892" i="86"/>
  <c r="E892" i="86" s="1"/>
  <c r="F892" i="86" s="1"/>
  <c r="G892" i="86" s="1"/>
  <c r="H892" i="86" s="1"/>
  <c r="I892" i="86" s="1"/>
  <c r="J892" i="86" s="1"/>
  <c r="K892" i="86" s="1"/>
  <c r="L892" i="86" s="1"/>
  <c r="M892" i="86" s="1"/>
  <c r="N892" i="86" s="1"/>
  <c r="O892" i="86" s="1"/>
  <c r="P892" i="86" s="1"/>
  <c r="D893" i="86"/>
  <c r="E893" i="86" s="1"/>
  <c r="F893" i="86" s="1"/>
  <c r="G893" i="86" s="1"/>
  <c r="H893" i="86" s="1"/>
  <c r="I893" i="86" s="1"/>
  <c r="J893" i="86" s="1"/>
  <c r="K893" i="86" s="1"/>
  <c r="L893" i="86" s="1"/>
  <c r="M893" i="86" s="1"/>
  <c r="N893" i="86" s="1"/>
  <c r="O893" i="86" s="1"/>
  <c r="P893" i="86" s="1"/>
  <c r="D894" i="86"/>
  <c r="E894" i="86" s="1"/>
  <c r="F894" i="86" s="1"/>
  <c r="G894" i="86" s="1"/>
  <c r="H894" i="86" s="1"/>
  <c r="I894" i="86" s="1"/>
  <c r="J894" i="86" s="1"/>
  <c r="K894" i="86" s="1"/>
  <c r="L894" i="86" s="1"/>
  <c r="M894" i="86" s="1"/>
  <c r="N894" i="86" s="1"/>
  <c r="O894" i="86" s="1"/>
  <c r="P894" i="86" s="1"/>
  <c r="D895" i="86"/>
  <c r="E895" i="86"/>
  <c r="F895" i="86"/>
  <c r="G895" i="86"/>
  <c r="H895" i="86" s="1"/>
  <c r="I895" i="86" s="1"/>
  <c r="J895" i="86" s="1"/>
  <c r="K895" i="86" s="1"/>
  <c r="L895" i="86" s="1"/>
  <c r="M895" i="86" s="1"/>
  <c r="N895" i="86" s="1"/>
  <c r="O895" i="86" s="1"/>
  <c r="P895" i="86" s="1"/>
  <c r="D896" i="86"/>
  <c r="E896" i="86"/>
  <c r="F896" i="86"/>
  <c r="G896" i="86" s="1"/>
  <c r="H896" i="86" s="1"/>
  <c r="I896" i="86" s="1"/>
  <c r="J896" i="86" s="1"/>
  <c r="K896" i="86" s="1"/>
  <c r="L896" i="86" s="1"/>
  <c r="M896" i="86" s="1"/>
  <c r="N896" i="86" s="1"/>
  <c r="O896" i="86" s="1"/>
  <c r="P896" i="86" s="1"/>
  <c r="D897" i="86"/>
  <c r="E897" i="86" s="1"/>
  <c r="F897" i="86" s="1"/>
  <c r="G897" i="86" s="1"/>
  <c r="H897" i="86" s="1"/>
  <c r="I897" i="86" s="1"/>
  <c r="J897" i="86" s="1"/>
  <c r="K897" i="86" s="1"/>
  <c r="L897" i="86" s="1"/>
  <c r="M897" i="86" s="1"/>
  <c r="N897" i="86" s="1"/>
  <c r="O897" i="86" s="1"/>
  <c r="P897" i="86" s="1"/>
  <c r="D898" i="86"/>
  <c r="E898" i="86" s="1"/>
  <c r="F898" i="86" s="1"/>
  <c r="G898" i="86" s="1"/>
  <c r="H898" i="86" s="1"/>
  <c r="I898" i="86" s="1"/>
  <c r="J898" i="86" s="1"/>
  <c r="K898" i="86" s="1"/>
  <c r="L898" i="86" s="1"/>
  <c r="M898" i="86" s="1"/>
  <c r="N898" i="86" s="1"/>
  <c r="O898" i="86" s="1"/>
  <c r="P898" i="86" s="1"/>
  <c r="D899" i="86"/>
  <c r="E899" i="86"/>
  <c r="F899" i="86"/>
  <c r="G899" i="86"/>
  <c r="H899" i="86"/>
  <c r="I899" i="86" s="1"/>
  <c r="J899" i="86" s="1"/>
  <c r="K899" i="86" s="1"/>
  <c r="L899" i="86" s="1"/>
  <c r="M899" i="86" s="1"/>
  <c r="N899" i="86" s="1"/>
  <c r="O899" i="86" s="1"/>
  <c r="P899" i="86" s="1"/>
  <c r="D900" i="86"/>
  <c r="E900" i="86"/>
  <c r="F900" i="86"/>
  <c r="G900" i="86"/>
  <c r="H900" i="86" s="1"/>
  <c r="I900" i="86" s="1"/>
  <c r="J900" i="86" s="1"/>
  <c r="K900" i="86" s="1"/>
  <c r="L900" i="86" s="1"/>
  <c r="M900" i="86" s="1"/>
  <c r="N900" i="86" s="1"/>
  <c r="O900" i="86" s="1"/>
  <c r="P900" i="86" s="1"/>
  <c r="E891" i="86"/>
  <c r="F891" i="86"/>
  <c r="G891" i="86"/>
  <c r="H891" i="86" s="1"/>
  <c r="I891" i="86" s="1"/>
  <c r="J891" i="86" s="1"/>
  <c r="K891" i="86" s="1"/>
  <c r="L891" i="86" s="1"/>
  <c r="M891" i="86" s="1"/>
  <c r="N891" i="86" s="1"/>
  <c r="O891" i="86" s="1"/>
  <c r="P891" i="86" s="1"/>
  <c r="D891" i="86"/>
  <c r="D879" i="86"/>
  <c r="E879" i="86"/>
  <c r="F879" i="86"/>
  <c r="G879" i="86"/>
  <c r="H879" i="86"/>
  <c r="I879" i="86"/>
  <c r="J879" i="86"/>
  <c r="K879" i="86"/>
  <c r="L879" i="86"/>
  <c r="M879" i="86"/>
  <c r="N879" i="86"/>
  <c r="O879" i="86"/>
  <c r="P879" i="86"/>
  <c r="D880" i="86"/>
  <c r="E880" i="86"/>
  <c r="F880" i="86"/>
  <c r="G880" i="86"/>
  <c r="H880" i="86"/>
  <c r="I880" i="86"/>
  <c r="J880" i="86"/>
  <c r="K880" i="86"/>
  <c r="L880" i="86"/>
  <c r="M880" i="86"/>
  <c r="N880" i="86"/>
  <c r="O880" i="86"/>
  <c r="P880" i="86"/>
  <c r="D881" i="86"/>
  <c r="E881" i="86"/>
  <c r="F881" i="86"/>
  <c r="G881" i="86"/>
  <c r="H881" i="86"/>
  <c r="I881" i="86"/>
  <c r="J881" i="86"/>
  <c r="K881" i="86"/>
  <c r="L881" i="86"/>
  <c r="M881" i="86"/>
  <c r="N881" i="86"/>
  <c r="O881" i="86"/>
  <c r="P881" i="86"/>
  <c r="D882" i="86"/>
  <c r="E882" i="86"/>
  <c r="F882" i="86"/>
  <c r="G882" i="86"/>
  <c r="H882" i="86"/>
  <c r="I882" i="86"/>
  <c r="J882" i="86"/>
  <c r="K882" i="86"/>
  <c r="L882" i="86"/>
  <c r="M882" i="86"/>
  <c r="N882" i="86"/>
  <c r="O882" i="86"/>
  <c r="P882" i="86"/>
  <c r="D883" i="86"/>
  <c r="E883" i="86"/>
  <c r="F883" i="86"/>
  <c r="G883" i="86"/>
  <c r="H883" i="86"/>
  <c r="I883" i="86"/>
  <c r="J883" i="86"/>
  <c r="K883" i="86"/>
  <c r="L883" i="86"/>
  <c r="M883" i="86"/>
  <c r="N883" i="86"/>
  <c r="O883" i="86"/>
  <c r="P883" i="86"/>
  <c r="D884" i="86"/>
  <c r="E884" i="86"/>
  <c r="F884" i="86"/>
  <c r="G884" i="86"/>
  <c r="H884" i="86"/>
  <c r="I884" i="86"/>
  <c r="J884" i="86"/>
  <c r="K884" i="86"/>
  <c r="L884" i="86"/>
  <c r="M884" i="86"/>
  <c r="N884" i="86"/>
  <c r="O884" i="86"/>
  <c r="P884" i="86"/>
  <c r="D885" i="86"/>
  <c r="E885" i="86"/>
  <c r="F885" i="86"/>
  <c r="G885" i="86"/>
  <c r="H885" i="86"/>
  <c r="I885" i="86"/>
  <c r="J885" i="86"/>
  <c r="K885" i="86"/>
  <c r="L885" i="86"/>
  <c r="M885" i="86"/>
  <c r="N885" i="86"/>
  <c r="O885" i="86"/>
  <c r="P885" i="86"/>
  <c r="D886" i="86"/>
  <c r="E886" i="86"/>
  <c r="F886" i="86"/>
  <c r="G886" i="86"/>
  <c r="H886" i="86"/>
  <c r="I886" i="86"/>
  <c r="J886" i="86"/>
  <c r="K886" i="86"/>
  <c r="L886" i="86"/>
  <c r="M886" i="86"/>
  <c r="N886" i="86"/>
  <c r="O886" i="86"/>
  <c r="P886" i="86"/>
  <c r="D887" i="86"/>
  <c r="E887" i="86"/>
  <c r="F887" i="86"/>
  <c r="G887" i="86"/>
  <c r="H887" i="86"/>
  <c r="I887" i="86"/>
  <c r="J887" i="86"/>
  <c r="K887" i="86"/>
  <c r="L887" i="86"/>
  <c r="M887" i="86"/>
  <c r="N887" i="86"/>
  <c r="O887" i="86"/>
  <c r="P887" i="86"/>
  <c r="E878" i="86"/>
  <c r="F878" i="86"/>
  <c r="G878" i="86"/>
  <c r="H878" i="86"/>
  <c r="I878" i="86"/>
  <c r="J878" i="86"/>
  <c r="K878" i="86"/>
  <c r="L878" i="86"/>
  <c r="M878" i="86"/>
  <c r="N878" i="86"/>
  <c r="O878" i="86"/>
  <c r="P878" i="86"/>
  <c r="D878" i="86"/>
  <c r="D853" i="86"/>
  <c r="E853" i="86" s="1"/>
  <c r="F853" i="86" s="1"/>
  <c r="G853" i="86" s="1"/>
  <c r="H853" i="86" s="1"/>
  <c r="I853" i="86" s="1"/>
  <c r="J853" i="86" s="1"/>
  <c r="K853" i="86" s="1"/>
  <c r="L853" i="86" s="1"/>
  <c r="M853" i="86" s="1"/>
  <c r="N853" i="86" s="1"/>
  <c r="O853" i="86" s="1"/>
  <c r="P853" i="86" s="1"/>
  <c r="D854" i="86"/>
  <c r="E854" i="86"/>
  <c r="F854" i="86" s="1"/>
  <c r="G854" i="86" s="1"/>
  <c r="H854" i="86" s="1"/>
  <c r="I854" i="86" s="1"/>
  <c r="J854" i="86" s="1"/>
  <c r="K854" i="86" s="1"/>
  <c r="L854" i="86" s="1"/>
  <c r="M854" i="86" s="1"/>
  <c r="N854" i="86" s="1"/>
  <c r="O854" i="86" s="1"/>
  <c r="P854" i="86" s="1"/>
  <c r="D855" i="86"/>
  <c r="E855" i="86"/>
  <c r="F855" i="86" s="1"/>
  <c r="G855" i="86" s="1"/>
  <c r="H855" i="86" s="1"/>
  <c r="I855" i="86" s="1"/>
  <c r="J855" i="86" s="1"/>
  <c r="K855" i="86" s="1"/>
  <c r="L855" i="86" s="1"/>
  <c r="M855" i="86" s="1"/>
  <c r="N855" i="86" s="1"/>
  <c r="O855" i="86" s="1"/>
  <c r="P855" i="86" s="1"/>
  <c r="D856" i="86"/>
  <c r="E856" i="86"/>
  <c r="F856" i="86"/>
  <c r="G856" i="86"/>
  <c r="H856" i="86"/>
  <c r="I856" i="86" s="1"/>
  <c r="J856" i="86" s="1"/>
  <c r="K856" i="86" s="1"/>
  <c r="L856" i="86" s="1"/>
  <c r="M856" i="86" s="1"/>
  <c r="N856" i="86" s="1"/>
  <c r="O856" i="86" s="1"/>
  <c r="P856" i="86" s="1"/>
  <c r="D857" i="86"/>
  <c r="E857" i="86"/>
  <c r="F857" i="86"/>
  <c r="G857" i="86"/>
  <c r="H857" i="86" s="1"/>
  <c r="I857" i="86" s="1"/>
  <c r="J857" i="86" s="1"/>
  <c r="K857" i="86" s="1"/>
  <c r="L857" i="86" s="1"/>
  <c r="M857" i="86" s="1"/>
  <c r="N857" i="86" s="1"/>
  <c r="O857" i="86" s="1"/>
  <c r="P857" i="86" s="1"/>
  <c r="D858" i="86"/>
  <c r="E858" i="86" s="1"/>
  <c r="F858" i="86" s="1"/>
  <c r="G858" i="86" s="1"/>
  <c r="H858" i="86" s="1"/>
  <c r="I858" i="86" s="1"/>
  <c r="J858" i="86" s="1"/>
  <c r="K858" i="86" s="1"/>
  <c r="L858" i="86" s="1"/>
  <c r="M858" i="86" s="1"/>
  <c r="N858" i="86" s="1"/>
  <c r="O858" i="86" s="1"/>
  <c r="P858" i="86" s="1"/>
  <c r="D859" i="86"/>
  <c r="E859" i="86"/>
  <c r="F859" i="86" s="1"/>
  <c r="G859" i="86" s="1"/>
  <c r="H859" i="86" s="1"/>
  <c r="I859" i="86" s="1"/>
  <c r="J859" i="86" s="1"/>
  <c r="K859" i="86" s="1"/>
  <c r="L859" i="86" s="1"/>
  <c r="M859" i="86" s="1"/>
  <c r="N859" i="86" s="1"/>
  <c r="O859" i="86" s="1"/>
  <c r="P859" i="86" s="1"/>
  <c r="D852" i="86"/>
  <c r="E852" i="86" s="1"/>
  <c r="F852" i="86" s="1"/>
  <c r="G852" i="86" s="1"/>
  <c r="H852" i="86" s="1"/>
  <c r="I852" i="86" s="1"/>
  <c r="J852" i="86" s="1"/>
  <c r="K852" i="86" s="1"/>
  <c r="L852" i="86" s="1"/>
  <c r="M852" i="86" s="1"/>
  <c r="N852" i="86" s="1"/>
  <c r="O852" i="86" s="1"/>
  <c r="P852" i="86" s="1"/>
  <c r="D842" i="86"/>
  <c r="E842" i="86"/>
  <c r="F842" i="86"/>
  <c r="G842" i="86"/>
  <c r="H842" i="86"/>
  <c r="I842" i="86"/>
  <c r="J842" i="86"/>
  <c r="K842" i="86"/>
  <c r="L842" i="86"/>
  <c r="M842" i="86"/>
  <c r="N842" i="86"/>
  <c r="O842" i="86"/>
  <c r="P842" i="86"/>
  <c r="D843" i="86"/>
  <c r="E843" i="86"/>
  <c r="F843" i="86"/>
  <c r="G843" i="86"/>
  <c r="H843" i="86"/>
  <c r="I843" i="86"/>
  <c r="J843" i="86"/>
  <c r="K843" i="86"/>
  <c r="L843" i="86"/>
  <c r="M843" i="86"/>
  <c r="N843" i="86"/>
  <c r="O843" i="86"/>
  <c r="D844" i="86"/>
  <c r="E844" i="86"/>
  <c r="F844" i="86"/>
  <c r="G844" i="86"/>
  <c r="H844" i="86"/>
  <c r="I844" i="86"/>
  <c r="J844" i="86"/>
  <c r="K844" i="86"/>
  <c r="L844" i="86"/>
  <c r="M844" i="86"/>
  <c r="N844" i="86"/>
  <c r="O844" i="86"/>
  <c r="D845" i="86"/>
  <c r="E845" i="86"/>
  <c r="F845" i="86"/>
  <c r="G845" i="86"/>
  <c r="H845" i="86"/>
  <c r="I845" i="86"/>
  <c r="J845" i="86"/>
  <c r="K845" i="86"/>
  <c r="L845" i="86"/>
  <c r="M845" i="86"/>
  <c r="N845" i="86"/>
  <c r="O845" i="86"/>
  <c r="D846" i="86"/>
  <c r="E846" i="86"/>
  <c r="F846" i="86"/>
  <c r="G846" i="86"/>
  <c r="H846" i="86"/>
  <c r="I846" i="86"/>
  <c r="J846" i="86"/>
  <c r="K846" i="86"/>
  <c r="L846" i="86"/>
  <c r="M846" i="86"/>
  <c r="N846" i="86"/>
  <c r="O846" i="86"/>
  <c r="D847" i="86"/>
  <c r="E847" i="86"/>
  <c r="F847" i="86"/>
  <c r="G847" i="86"/>
  <c r="H847" i="86"/>
  <c r="I847" i="86"/>
  <c r="J847" i="86"/>
  <c r="K847" i="86"/>
  <c r="L847" i="86"/>
  <c r="M847" i="86"/>
  <c r="N847" i="86"/>
  <c r="O847" i="86"/>
  <c r="D848" i="86"/>
  <c r="E848" i="86"/>
  <c r="F848" i="86"/>
  <c r="G848" i="86"/>
  <c r="H848" i="86"/>
  <c r="I848" i="86"/>
  <c r="J848" i="86"/>
  <c r="K848" i="86"/>
  <c r="L848" i="86"/>
  <c r="M848" i="86"/>
  <c r="N848" i="86"/>
  <c r="O848" i="86"/>
  <c r="O841" i="86"/>
  <c r="N841" i="86"/>
  <c r="M841" i="86"/>
  <c r="L841" i="86"/>
  <c r="K841" i="86"/>
  <c r="J841" i="86"/>
  <c r="I841" i="86"/>
  <c r="H841" i="86"/>
  <c r="G841" i="86"/>
  <c r="F841" i="86"/>
  <c r="E841" i="86"/>
  <c r="D841" i="86"/>
  <c r="P841" i="86" s="1"/>
  <c r="F82" i="12" l="1"/>
  <c r="G82" i="12" s="1"/>
  <c r="F25" i="30"/>
  <c r="F21" i="30"/>
  <c r="E25" i="30"/>
  <c r="E21" i="30"/>
  <c r="F73" i="18"/>
  <c r="F75" i="12"/>
  <c r="G75" i="12" s="1"/>
  <c r="F46" i="18"/>
  <c r="G46" i="18" s="1"/>
  <c r="F32" i="12"/>
  <c r="G32" i="12" s="1"/>
  <c r="F43" i="18"/>
  <c r="G43" i="18" s="1"/>
  <c r="F15" i="12"/>
  <c r="F25" i="12"/>
  <c r="P848" i="86"/>
  <c r="P847" i="86"/>
  <c r="P846" i="86"/>
  <c r="P845" i="86"/>
  <c r="P844" i="86"/>
  <c r="P843" i="86"/>
  <c r="I25" i="30" l="1"/>
  <c r="D65" i="12"/>
  <c r="D796" i="86"/>
  <c r="D807" i="86" s="1"/>
  <c r="E796" i="86"/>
  <c r="F796" i="86"/>
  <c r="G796" i="86"/>
  <c r="H796" i="86"/>
  <c r="I796" i="86"/>
  <c r="J796" i="86"/>
  <c r="K796" i="86"/>
  <c r="L796" i="86"/>
  <c r="M796" i="86"/>
  <c r="N796" i="86"/>
  <c r="O796" i="86"/>
  <c r="D797" i="86"/>
  <c r="D808" i="86" s="1"/>
  <c r="E797" i="86"/>
  <c r="F797" i="86"/>
  <c r="G797" i="86"/>
  <c r="H797" i="86"/>
  <c r="I797" i="86"/>
  <c r="J797" i="86"/>
  <c r="K797" i="86"/>
  <c r="L797" i="86"/>
  <c r="M797" i="86"/>
  <c r="N797" i="86"/>
  <c r="O797" i="86"/>
  <c r="D798" i="86"/>
  <c r="D809" i="86" s="1"/>
  <c r="E798" i="86"/>
  <c r="F798" i="86"/>
  <c r="G798" i="86"/>
  <c r="H798" i="86"/>
  <c r="I798" i="86"/>
  <c r="J798" i="86"/>
  <c r="K798" i="86"/>
  <c r="L798" i="86"/>
  <c r="M798" i="86"/>
  <c r="N798" i="86"/>
  <c r="O798" i="86"/>
  <c r="D760" i="86"/>
  <c r="D772" i="86" s="1"/>
  <c r="E772" i="86" s="1"/>
  <c r="F772" i="86" s="1"/>
  <c r="G772" i="86" s="1"/>
  <c r="H772" i="86" s="1"/>
  <c r="I772" i="86" s="1"/>
  <c r="J772" i="86" s="1"/>
  <c r="K772" i="86" s="1"/>
  <c r="E760" i="86"/>
  <c r="F760" i="86"/>
  <c r="G760" i="86"/>
  <c r="H760" i="86"/>
  <c r="I760" i="86"/>
  <c r="J760" i="86"/>
  <c r="K760" i="86"/>
  <c r="L760" i="86"/>
  <c r="M760" i="86"/>
  <c r="N760" i="86"/>
  <c r="O760" i="86"/>
  <c r="D761" i="86"/>
  <c r="E761" i="86"/>
  <c r="F761" i="86"/>
  <c r="G761" i="86"/>
  <c r="H761" i="86"/>
  <c r="I761" i="86"/>
  <c r="J761" i="86"/>
  <c r="K761" i="86"/>
  <c r="L761" i="86"/>
  <c r="M761" i="86"/>
  <c r="N761" i="86"/>
  <c r="O761" i="86"/>
  <c r="D762" i="86"/>
  <c r="D774" i="86" s="1"/>
  <c r="E762" i="86"/>
  <c r="F762" i="86"/>
  <c r="G762" i="86"/>
  <c r="H762" i="86"/>
  <c r="I762" i="86"/>
  <c r="J762" i="86"/>
  <c r="K762" i="86"/>
  <c r="L762" i="86"/>
  <c r="M762" i="86"/>
  <c r="N762" i="86"/>
  <c r="O762" i="86"/>
  <c r="D721" i="86"/>
  <c r="D733" i="86" s="1"/>
  <c r="E733" i="86" s="1"/>
  <c r="F733" i="86" s="1"/>
  <c r="G733" i="86" s="1"/>
  <c r="H733" i="86" s="1"/>
  <c r="E721" i="86"/>
  <c r="F721" i="86"/>
  <c r="G721" i="86"/>
  <c r="H721" i="86"/>
  <c r="I721" i="86"/>
  <c r="J721" i="86"/>
  <c r="K721" i="86"/>
  <c r="L721" i="86"/>
  <c r="M721" i="86"/>
  <c r="N721" i="86"/>
  <c r="O721" i="86"/>
  <c r="D722" i="86"/>
  <c r="D734" i="86" s="1"/>
  <c r="E734" i="86" s="1"/>
  <c r="F734" i="86" s="1"/>
  <c r="G734" i="86" s="1"/>
  <c r="H734" i="86" s="1"/>
  <c r="E722" i="86"/>
  <c r="F722" i="86"/>
  <c r="G722" i="86"/>
  <c r="H722" i="86"/>
  <c r="I722" i="86"/>
  <c r="J722" i="86"/>
  <c r="K722" i="86"/>
  <c r="L722" i="86"/>
  <c r="M722" i="86"/>
  <c r="N722" i="86"/>
  <c r="O722" i="86"/>
  <c r="D723" i="86"/>
  <c r="D735" i="86" s="1"/>
  <c r="E735" i="86" s="1"/>
  <c r="F735" i="86" s="1"/>
  <c r="G735" i="86" s="1"/>
  <c r="H735" i="86" s="1"/>
  <c r="E723" i="86"/>
  <c r="F723" i="86"/>
  <c r="G723" i="86"/>
  <c r="H723" i="86"/>
  <c r="I723" i="86"/>
  <c r="J723" i="86"/>
  <c r="K723" i="86"/>
  <c r="L723" i="86"/>
  <c r="M723" i="86"/>
  <c r="N723" i="86"/>
  <c r="O723" i="86"/>
  <c r="D695" i="86"/>
  <c r="D683" i="86"/>
  <c r="E683" i="86"/>
  <c r="F683" i="86"/>
  <c r="G683" i="86"/>
  <c r="H683" i="86"/>
  <c r="I683" i="86"/>
  <c r="J683" i="86"/>
  <c r="K683" i="86"/>
  <c r="L683" i="86"/>
  <c r="M683" i="86"/>
  <c r="N683" i="86"/>
  <c r="O683" i="86"/>
  <c r="D684" i="86"/>
  <c r="D696" i="86" s="1"/>
  <c r="E696" i="86" s="1"/>
  <c r="E684" i="86"/>
  <c r="F684" i="86"/>
  <c r="G684" i="86"/>
  <c r="H684" i="86"/>
  <c r="I684" i="86"/>
  <c r="J684" i="86"/>
  <c r="K684" i="86"/>
  <c r="L684" i="86"/>
  <c r="M684" i="86"/>
  <c r="N684" i="86"/>
  <c r="O684" i="86"/>
  <c r="D685" i="86"/>
  <c r="D697" i="86" s="1"/>
  <c r="E685" i="86"/>
  <c r="F685" i="86"/>
  <c r="G685" i="86"/>
  <c r="H685" i="86"/>
  <c r="I685" i="86"/>
  <c r="J685" i="86"/>
  <c r="K685" i="86"/>
  <c r="L685" i="86"/>
  <c r="M685" i="86"/>
  <c r="N685" i="86"/>
  <c r="O685" i="86"/>
  <c r="D658" i="86"/>
  <c r="D644" i="86"/>
  <c r="D657" i="86" s="1"/>
  <c r="E644" i="86"/>
  <c r="F644" i="86"/>
  <c r="G644" i="86"/>
  <c r="H644" i="86"/>
  <c r="I644" i="86"/>
  <c r="J644" i="86"/>
  <c r="K644" i="86"/>
  <c r="L644" i="86"/>
  <c r="M644" i="86"/>
  <c r="N644" i="86"/>
  <c r="O644" i="86"/>
  <c r="D645" i="86"/>
  <c r="E645" i="86"/>
  <c r="F645" i="86"/>
  <c r="G645" i="86"/>
  <c r="H645" i="86"/>
  <c r="I645" i="86"/>
  <c r="J645" i="86"/>
  <c r="K645" i="86"/>
  <c r="L645" i="86"/>
  <c r="M645" i="86"/>
  <c r="N645" i="86"/>
  <c r="O645" i="86"/>
  <c r="D646" i="86"/>
  <c r="D659" i="86" s="1"/>
  <c r="E646" i="86"/>
  <c r="F646" i="86"/>
  <c r="G646" i="86"/>
  <c r="H646" i="86"/>
  <c r="I646" i="86"/>
  <c r="J646" i="86"/>
  <c r="K646" i="86"/>
  <c r="L646" i="86"/>
  <c r="M646" i="86"/>
  <c r="N646" i="86"/>
  <c r="O646" i="86"/>
  <c r="D603" i="86"/>
  <c r="D616" i="86" s="1"/>
  <c r="E616" i="86" s="1"/>
  <c r="E603" i="86"/>
  <c r="F603" i="86"/>
  <c r="G603" i="86"/>
  <c r="H603" i="86"/>
  <c r="I603" i="86"/>
  <c r="J603" i="86"/>
  <c r="K603" i="86"/>
  <c r="L603" i="86"/>
  <c r="M603" i="86"/>
  <c r="N603" i="86"/>
  <c r="O603" i="86"/>
  <c r="D604" i="86"/>
  <c r="D617" i="86" s="1"/>
  <c r="E604" i="86"/>
  <c r="F604" i="86"/>
  <c r="G604" i="86"/>
  <c r="H604" i="86"/>
  <c r="I604" i="86"/>
  <c r="J604" i="86"/>
  <c r="K604" i="86"/>
  <c r="L604" i="86"/>
  <c r="M604" i="86"/>
  <c r="N604" i="86"/>
  <c r="O604" i="86"/>
  <c r="D605" i="86"/>
  <c r="D618" i="86" s="1"/>
  <c r="E618" i="86" s="1"/>
  <c r="E605" i="86"/>
  <c r="F605" i="86"/>
  <c r="G605" i="86"/>
  <c r="H605" i="86"/>
  <c r="I605" i="86"/>
  <c r="J605" i="86"/>
  <c r="K605" i="86"/>
  <c r="L605" i="86"/>
  <c r="M605" i="86"/>
  <c r="N605" i="86"/>
  <c r="O605" i="86"/>
  <c r="D563" i="86"/>
  <c r="D576" i="86" s="1"/>
  <c r="E563" i="86"/>
  <c r="F563" i="86"/>
  <c r="G563" i="86"/>
  <c r="H563" i="86"/>
  <c r="I563" i="86"/>
  <c r="J563" i="86"/>
  <c r="K563" i="86"/>
  <c r="L563" i="86"/>
  <c r="M563" i="86"/>
  <c r="N563" i="86"/>
  <c r="O563" i="86"/>
  <c r="D564" i="86"/>
  <c r="D577" i="86" s="1"/>
  <c r="E564" i="86"/>
  <c r="F564" i="86"/>
  <c r="G564" i="86"/>
  <c r="H564" i="86"/>
  <c r="I564" i="86"/>
  <c r="J564" i="86"/>
  <c r="K564" i="86"/>
  <c r="L564" i="86"/>
  <c r="M564" i="86"/>
  <c r="N564" i="86"/>
  <c r="O564" i="86"/>
  <c r="D565" i="86"/>
  <c r="D578" i="86" s="1"/>
  <c r="E565" i="86"/>
  <c r="F565" i="86"/>
  <c r="G565" i="86"/>
  <c r="H565" i="86"/>
  <c r="I565" i="86"/>
  <c r="J565" i="86"/>
  <c r="K565" i="86"/>
  <c r="L565" i="86"/>
  <c r="M565" i="86"/>
  <c r="N565" i="86"/>
  <c r="O565" i="86"/>
  <c r="D522" i="86"/>
  <c r="D535" i="86" s="1"/>
  <c r="E522" i="86"/>
  <c r="F522" i="86"/>
  <c r="G522" i="86"/>
  <c r="H522" i="86"/>
  <c r="I522" i="86"/>
  <c r="J522" i="86"/>
  <c r="K522" i="86"/>
  <c r="L522" i="86"/>
  <c r="M522" i="86"/>
  <c r="N522" i="86"/>
  <c r="O522" i="86"/>
  <c r="D523" i="86"/>
  <c r="D536" i="86" s="1"/>
  <c r="E523" i="86"/>
  <c r="F523" i="86"/>
  <c r="G523" i="86"/>
  <c r="H523" i="86"/>
  <c r="I523" i="86"/>
  <c r="J523" i="86"/>
  <c r="K523" i="86"/>
  <c r="L523" i="86"/>
  <c r="M523" i="86"/>
  <c r="N523" i="86"/>
  <c r="O523" i="86"/>
  <c r="D524" i="86"/>
  <c r="D537" i="86" s="1"/>
  <c r="E524" i="86"/>
  <c r="F524" i="86"/>
  <c r="G524" i="86"/>
  <c r="H524" i="86"/>
  <c r="I524" i="86"/>
  <c r="J524" i="86"/>
  <c r="K524" i="86"/>
  <c r="L524" i="86"/>
  <c r="M524" i="86"/>
  <c r="N524" i="86"/>
  <c r="O524" i="86"/>
  <c r="D467" i="86"/>
  <c r="D480" i="86" s="1"/>
  <c r="E467" i="86"/>
  <c r="F467" i="86"/>
  <c r="G467" i="86"/>
  <c r="H467" i="86"/>
  <c r="I467" i="86"/>
  <c r="J467" i="86"/>
  <c r="K467" i="86"/>
  <c r="L467" i="86"/>
  <c r="M467" i="86"/>
  <c r="N467" i="86"/>
  <c r="O467" i="86"/>
  <c r="P467" i="86"/>
  <c r="D468" i="86"/>
  <c r="D481" i="86" s="1"/>
  <c r="E468" i="86"/>
  <c r="F468" i="86"/>
  <c r="G468" i="86"/>
  <c r="H468" i="86"/>
  <c r="I468" i="86"/>
  <c r="J468" i="86"/>
  <c r="K468" i="86"/>
  <c r="L468" i="86"/>
  <c r="M468" i="86"/>
  <c r="N468" i="86"/>
  <c r="O468" i="86"/>
  <c r="P468" i="86"/>
  <c r="D469" i="86"/>
  <c r="D482" i="86" s="1"/>
  <c r="E469" i="86"/>
  <c r="F469" i="86"/>
  <c r="G469" i="86"/>
  <c r="H469" i="86"/>
  <c r="I469" i="86"/>
  <c r="J469" i="86"/>
  <c r="K469" i="86"/>
  <c r="L469" i="86"/>
  <c r="M469" i="86"/>
  <c r="N469" i="86"/>
  <c r="O469" i="86"/>
  <c r="P469" i="86"/>
  <c r="D470" i="86"/>
  <c r="D483" i="86" s="1"/>
  <c r="E470" i="86"/>
  <c r="F470" i="86"/>
  <c r="G470" i="86"/>
  <c r="H470" i="86"/>
  <c r="I470" i="86"/>
  <c r="J470" i="86"/>
  <c r="K470" i="86"/>
  <c r="L470" i="86"/>
  <c r="M470" i="86"/>
  <c r="N470" i="86"/>
  <c r="O470" i="86"/>
  <c r="P470" i="86"/>
  <c r="D471" i="86"/>
  <c r="D484" i="86" s="1"/>
  <c r="E471" i="86"/>
  <c r="F471" i="86"/>
  <c r="G471" i="86"/>
  <c r="H471" i="86"/>
  <c r="I471" i="86"/>
  <c r="J471" i="86"/>
  <c r="K471" i="86"/>
  <c r="L471" i="86"/>
  <c r="M471" i="86"/>
  <c r="N471" i="86"/>
  <c r="O471" i="86"/>
  <c r="P471" i="86"/>
  <c r="D472" i="86"/>
  <c r="D485" i="86" s="1"/>
  <c r="E472" i="86"/>
  <c r="F472" i="86"/>
  <c r="G472" i="86"/>
  <c r="H472" i="86"/>
  <c r="I472" i="86"/>
  <c r="J472" i="86"/>
  <c r="K472" i="86"/>
  <c r="L472" i="86"/>
  <c r="M472" i="86"/>
  <c r="N472" i="86"/>
  <c r="O472" i="86"/>
  <c r="P472" i="86"/>
  <c r="D473" i="86"/>
  <c r="D486" i="86" s="1"/>
  <c r="E473" i="86"/>
  <c r="F473" i="86"/>
  <c r="G473" i="86"/>
  <c r="H473" i="86"/>
  <c r="I473" i="86"/>
  <c r="J473" i="86"/>
  <c r="K473" i="86"/>
  <c r="L473" i="86"/>
  <c r="M473" i="86"/>
  <c r="N473" i="86"/>
  <c r="O473" i="86"/>
  <c r="P473" i="86"/>
  <c r="D474" i="86"/>
  <c r="D487" i="86" s="1"/>
  <c r="E474" i="86"/>
  <c r="F474" i="86"/>
  <c r="G474" i="86"/>
  <c r="H474" i="86"/>
  <c r="I474" i="86"/>
  <c r="J474" i="86"/>
  <c r="K474" i="86"/>
  <c r="L474" i="86"/>
  <c r="M474" i="86"/>
  <c r="N474" i="86"/>
  <c r="O474" i="86"/>
  <c r="P474" i="86"/>
  <c r="D475" i="86"/>
  <c r="D488" i="86" s="1"/>
  <c r="E475" i="86"/>
  <c r="F475" i="86"/>
  <c r="G475" i="86"/>
  <c r="H475" i="86"/>
  <c r="I475" i="86"/>
  <c r="J475" i="86"/>
  <c r="K475" i="86"/>
  <c r="L475" i="86"/>
  <c r="M475" i="86"/>
  <c r="N475" i="86"/>
  <c r="O475" i="86"/>
  <c r="P475" i="86"/>
  <c r="E466" i="86"/>
  <c r="F466" i="86"/>
  <c r="G466" i="86"/>
  <c r="H466" i="86"/>
  <c r="I466" i="86"/>
  <c r="J466" i="86"/>
  <c r="K466" i="86"/>
  <c r="L466" i="86"/>
  <c r="M466" i="86"/>
  <c r="N466" i="86"/>
  <c r="O466" i="86"/>
  <c r="P466" i="86"/>
  <c r="D466" i="86"/>
  <c r="D479" i="86" s="1"/>
  <c r="E479" i="86" s="1"/>
  <c r="F618" i="86" l="1"/>
  <c r="G618" i="86" s="1"/>
  <c r="H618" i="86" s="1"/>
  <c r="I618" i="86" s="1"/>
  <c r="J618" i="86" s="1"/>
  <c r="K618" i="86" s="1"/>
  <c r="L618" i="86" s="1"/>
  <c r="M618" i="86" s="1"/>
  <c r="N618" i="86" s="1"/>
  <c r="O618" i="86" s="1"/>
  <c r="P618" i="86" s="1"/>
  <c r="F616" i="86"/>
  <c r="G616" i="86" s="1"/>
  <c r="H616" i="86" s="1"/>
  <c r="I616" i="86" s="1"/>
  <c r="J616" i="86" s="1"/>
  <c r="K616" i="86" s="1"/>
  <c r="L616" i="86" s="1"/>
  <c r="M616" i="86" s="1"/>
  <c r="N616" i="86" s="1"/>
  <c r="O616" i="86" s="1"/>
  <c r="P616" i="86" s="1"/>
  <c r="E774" i="86"/>
  <c r="F774" i="86" s="1"/>
  <c r="G774" i="86" s="1"/>
  <c r="H774" i="86" s="1"/>
  <c r="I774" i="86" s="1"/>
  <c r="E809" i="86"/>
  <c r="F809" i="86" s="1"/>
  <c r="G809" i="86" s="1"/>
  <c r="H809" i="86" s="1"/>
  <c r="I809" i="86" s="1"/>
  <c r="J809" i="86" s="1"/>
  <c r="K809" i="86" s="1"/>
  <c r="L809" i="86" s="1"/>
  <c r="M809" i="86" s="1"/>
  <c r="N809" i="86" s="1"/>
  <c r="O809" i="86" s="1"/>
  <c r="P809" i="86" s="1"/>
  <c r="E808" i="86"/>
  <c r="F808" i="86" s="1"/>
  <c r="G808" i="86" s="1"/>
  <c r="H808" i="86" s="1"/>
  <c r="I808" i="86" s="1"/>
  <c r="J808" i="86" s="1"/>
  <c r="K808" i="86" s="1"/>
  <c r="E807" i="86"/>
  <c r="F807" i="86" s="1"/>
  <c r="G807" i="86" s="1"/>
  <c r="H807" i="86" s="1"/>
  <c r="I807" i="86" s="1"/>
  <c r="J807" i="86" s="1"/>
  <c r="K807" i="86" s="1"/>
  <c r="L807" i="86" s="1"/>
  <c r="M807" i="86" s="1"/>
  <c r="N807" i="86" s="1"/>
  <c r="O807" i="86" s="1"/>
  <c r="P807" i="86" s="1"/>
  <c r="P523" i="86"/>
  <c r="P522" i="86"/>
  <c r="P603" i="86"/>
  <c r="L772" i="86"/>
  <c r="M772" i="86" s="1"/>
  <c r="N772" i="86" s="1"/>
  <c r="O772" i="86" s="1"/>
  <c r="P772" i="86" s="1"/>
  <c r="L808" i="86"/>
  <c r="M808" i="86" s="1"/>
  <c r="N808" i="86" s="1"/>
  <c r="O808" i="86" s="1"/>
  <c r="P808" i="86" s="1"/>
  <c r="E537" i="86"/>
  <c r="F537" i="86" s="1"/>
  <c r="G537" i="86" s="1"/>
  <c r="H537" i="86" s="1"/>
  <c r="I537" i="86" s="1"/>
  <c r="J537" i="86" s="1"/>
  <c r="K537" i="86" s="1"/>
  <c r="L537" i="86" s="1"/>
  <c r="M537" i="86" s="1"/>
  <c r="N537" i="86" s="1"/>
  <c r="O537" i="86" s="1"/>
  <c r="P537" i="86" s="1"/>
  <c r="E536" i="86"/>
  <c r="F536" i="86" s="1"/>
  <c r="G536" i="86" s="1"/>
  <c r="H536" i="86" s="1"/>
  <c r="I536" i="86" s="1"/>
  <c r="J536" i="86" s="1"/>
  <c r="K536" i="86" s="1"/>
  <c r="L536" i="86" s="1"/>
  <c r="M536" i="86" s="1"/>
  <c r="N536" i="86" s="1"/>
  <c r="O536" i="86" s="1"/>
  <c r="P536" i="86" s="1"/>
  <c r="E535" i="86"/>
  <c r="F535" i="86" s="1"/>
  <c r="G535" i="86" s="1"/>
  <c r="H535" i="86" s="1"/>
  <c r="I535" i="86" s="1"/>
  <c r="J535" i="86" s="1"/>
  <c r="K535" i="86" s="1"/>
  <c r="L535" i="86" s="1"/>
  <c r="M535" i="86" s="1"/>
  <c r="N535" i="86" s="1"/>
  <c r="O535" i="86" s="1"/>
  <c r="P535" i="86" s="1"/>
  <c r="E578" i="86"/>
  <c r="F578" i="86" s="1"/>
  <c r="G578" i="86" s="1"/>
  <c r="H578" i="86" s="1"/>
  <c r="I578" i="86" s="1"/>
  <c r="J578" i="86" s="1"/>
  <c r="K578" i="86" s="1"/>
  <c r="L578" i="86" s="1"/>
  <c r="M578" i="86" s="1"/>
  <c r="N578" i="86" s="1"/>
  <c r="O578" i="86" s="1"/>
  <c r="P578" i="86" s="1"/>
  <c r="E577" i="86"/>
  <c r="F577" i="86" s="1"/>
  <c r="G577" i="86" s="1"/>
  <c r="H577" i="86" s="1"/>
  <c r="I577" i="86" s="1"/>
  <c r="J577" i="86" s="1"/>
  <c r="K577" i="86" s="1"/>
  <c r="L577" i="86" s="1"/>
  <c r="M577" i="86" s="1"/>
  <c r="N577" i="86" s="1"/>
  <c r="O577" i="86" s="1"/>
  <c r="P577" i="86" s="1"/>
  <c r="E576" i="86"/>
  <c r="F576" i="86" s="1"/>
  <c r="G576" i="86" s="1"/>
  <c r="H576" i="86" s="1"/>
  <c r="I576" i="86" s="1"/>
  <c r="J576" i="86" s="1"/>
  <c r="K576" i="86" s="1"/>
  <c r="L576" i="86" s="1"/>
  <c r="M576" i="86" s="1"/>
  <c r="N576" i="86" s="1"/>
  <c r="O576" i="86" s="1"/>
  <c r="P576" i="86" s="1"/>
  <c r="E617" i="86"/>
  <c r="F617" i="86" s="1"/>
  <c r="G617" i="86" s="1"/>
  <c r="H617" i="86" s="1"/>
  <c r="I617" i="86" s="1"/>
  <c r="J617" i="86" s="1"/>
  <c r="K617" i="86" s="1"/>
  <c r="L617" i="86" s="1"/>
  <c r="M617" i="86" s="1"/>
  <c r="N617" i="86" s="1"/>
  <c r="O617" i="86" s="1"/>
  <c r="P617" i="86" s="1"/>
  <c r="E659" i="86"/>
  <c r="F659" i="86" s="1"/>
  <c r="G659" i="86" s="1"/>
  <c r="H659" i="86" s="1"/>
  <c r="I659" i="86" s="1"/>
  <c r="J659" i="86" s="1"/>
  <c r="K659" i="86" s="1"/>
  <c r="L659" i="86" s="1"/>
  <c r="M659" i="86" s="1"/>
  <c r="N659" i="86" s="1"/>
  <c r="O659" i="86" s="1"/>
  <c r="P659" i="86" s="1"/>
  <c r="E657" i="86"/>
  <c r="F657" i="86" s="1"/>
  <c r="G657" i="86" s="1"/>
  <c r="H657" i="86" s="1"/>
  <c r="I657" i="86" s="1"/>
  <c r="J657" i="86" s="1"/>
  <c r="K657" i="86" s="1"/>
  <c r="L657" i="86" s="1"/>
  <c r="M657" i="86" s="1"/>
  <c r="N657" i="86" s="1"/>
  <c r="O657" i="86" s="1"/>
  <c r="P657" i="86" s="1"/>
  <c r="E658" i="86"/>
  <c r="F658" i="86" s="1"/>
  <c r="G658" i="86" s="1"/>
  <c r="H658" i="86" s="1"/>
  <c r="I658" i="86" s="1"/>
  <c r="J658" i="86" s="1"/>
  <c r="K658" i="86" s="1"/>
  <c r="L658" i="86" s="1"/>
  <c r="M658" i="86" s="1"/>
  <c r="N658" i="86" s="1"/>
  <c r="O658" i="86" s="1"/>
  <c r="P658" i="86" s="1"/>
  <c r="F696" i="86"/>
  <c r="G696" i="86" s="1"/>
  <c r="H696" i="86" s="1"/>
  <c r="I696" i="86" s="1"/>
  <c r="J696" i="86" s="1"/>
  <c r="K696" i="86" s="1"/>
  <c r="L696" i="86" s="1"/>
  <c r="M696" i="86" s="1"/>
  <c r="N696" i="86" s="1"/>
  <c r="O696" i="86" s="1"/>
  <c r="P696" i="86" s="1"/>
  <c r="I735" i="86"/>
  <c r="J735" i="86" s="1"/>
  <c r="K735" i="86" s="1"/>
  <c r="L735" i="86" s="1"/>
  <c r="M735" i="86" s="1"/>
  <c r="N735" i="86" s="1"/>
  <c r="O735" i="86" s="1"/>
  <c r="P735" i="86" s="1"/>
  <c r="I734" i="86"/>
  <c r="J734" i="86" s="1"/>
  <c r="K734" i="86" s="1"/>
  <c r="L734" i="86" s="1"/>
  <c r="M734" i="86" s="1"/>
  <c r="N734" i="86" s="1"/>
  <c r="O734" i="86" s="1"/>
  <c r="P734" i="86" s="1"/>
  <c r="I733" i="86"/>
  <c r="J733" i="86" s="1"/>
  <c r="K733" i="86" s="1"/>
  <c r="L733" i="86" s="1"/>
  <c r="M733" i="86" s="1"/>
  <c r="N733" i="86" s="1"/>
  <c r="O733" i="86" s="1"/>
  <c r="P733" i="86" s="1"/>
  <c r="J774" i="86"/>
  <c r="K774" i="86" s="1"/>
  <c r="L774" i="86" s="1"/>
  <c r="M774" i="86" s="1"/>
  <c r="N774" i="86" s="1"/>
  <c r="O774" i="86" s="1"/>
  <c r="P774" i="86" s="1"/>
  <c r="P761" i="86"/>
  <c r="P563" i="86"/>
  <c r="P605" i="86"/>
  <c r="P604" i="86"/>
  <c r="P646" i="86"/>
  <c r="P723" i="86"/>
  <c r="P722" i="86"/>
  <c r="P721" i="86"/>
  <c r="P565" i="86"/>
  <c r="P685" i="86"/>
  <c r="P683" i="86"/>
  <c r="E695" i="86"/>
  <c r="F695" i="86" s="1"/>
  <c r="G695" i="86" s="1"/>
  <c r="H695" i="86" s="1"/>
  <c r="I695" i="86" s="1"/>
  <c r="J695" i="86" s="1"/>
  <c r="K695" i="86" s="1"/>
  <c r="L695" i="86" s="1"/>
  <c r="M695" i="86" s="1"/>
  <c r="N695" i="86" s="1"/>
  <c r="O695" i="86" s="1"/>
  <c r="P695" i="86" s="1"/>
  <c r="P684" i="86"/>
  <c r="P644" i="86"/>
  <c r="P524" i="86"/>
  <c r="P762" i="86"/>
  <c r="P760" i="86"/>
  <c r="D773" i="86"/>
  <c r="E773" i="86" s="1"/>
  <c r="F773" i="86" s="1"/>
  <c r="G773" i="86" s="1"/>
  <c r="H773" i="86" s="1"/>
  <c r="I773" i="86" s="1"/>
  <c r="J773" i="86" s="1"/>
  <c r="K773" i="86" s="1"/>
  <c r="L773" i="86" s="1"/>
  <c r="M773" i="86" s="1"/>
  <c r="N773" i="86" s="1"/>
  <c r="O773" i="86" s="1"/>
  <c r="P773" i="86" s="1"/>
  <c r="P798" i="86"/>
  <c r="P797" i="86"/>
  <c r="P796" i="86"/>
  <c r="P564" i="86"/>
  <c r="P645" i="86"/>
  <c r="E697" i="86"/>
  <c r="F697" i="86" s="1"/>
  <c r="G697" i="86" s="1"/>
  <c r="H697" i="86" s="1"/>
  <c r="I697" i="86" s="1"/>
  <c r="J697" i="86" s="1"/>
  <c r="K697" i="86" s="1"/>
  <c r="L697" i="86" s="1"/>
  <c r="M697" i="86" s="1"/>
  <c r="N697" i="86" s="1"/>
  <c r="O697" i="86" s="1"/>
  <c r="P697" i="86" s="1"/>
  <c r="E487" i="86"/>
  <c r="F487" i="86" s="1"/>
  <c r="G487" i="86" s="1"/>
  <c r="H487" i="86" s="1"/>
  <c r="I487" i="86" s="1"/>
  <c r="J487" i="86" s="1"/>
  <c r="K487" i="86" s="1"/>
  <c r="L487" i="86" s="1"/>
  <c r="M487" i="86" s="1"/>
  <c r="N487" i="86" s="1"/>
  <c r="O487" i="86" s="1"/>
  <c r="P487" i="86" s="1"/>
  <c r="E485" i="86"/>
  <c r="F485" i="86" s="1"/>
  <c r="G485" i="86" s="1"/>
  <c r="H485" i="86" s="1"/>
  <c r="I485" i="86" s="1"/>
  <c r="J485" i="86" s="1"/>
  <c r="K485" i="86" s="1"/>
  <c r="L485" i="86" s="1"/>
  <c r="M485" i="86" s="1"/>
  <c r="N485" i="86" s="1"/>
  <c r="O485" i="86" s="1"/>
  <c r="P485" i="86" s="1"/>
  <c r="E483" i="86"/>
  <c r="F483" i="86" s="1"/>
  <c r="G483" i="86" s="1"/>
  <c r="H483" i="86" s="1"/>
  <c r="I483" i="86" s="1"/>
  <c r="J483" i="86" s="1"/>
  <c r="K483" i="86" s="1"/>
  <c r="L483" i="86" s="1"/>
  <c r="M483" i="86" s="1"/>
  <c r="N483" i="86" s="1"/>
  <c r="O483" i="86" s="1"/>
  <c r="P483" i="86" s="1"/>
  <c r="E486" i="86"/>
  <c r="F486" i="86" s="1"/>
  <c r="G486" i="86" s="1"/>
  <c r="H486" i="86" s="1"/>
  <c r="I486" i="86" s="1"/>
  <c r="J486" i="86" s="1"/>
  <c r="K486" i="86" s="1"/>
  <c r="L486" i="86" s="1"/>
  <c r="M486" i="86" s="1"/>
  <c r="N486" i="86" s="1"/>
  <c r="O486" i="86" s="1"/>
  <c r="P486" i="86" s="1"/>
  <c r="E484" i="86"/>
  <c r="F484" i="86" s="1"/>
  <c r="G484" i="86" s="1"/>
  <c r="H484" i="86" s="1"/>
  <c r="I484" i="86" s="1"/>
  <c r="J484" i="86" s="1"/>
  <c r="K484" i="86" s="1"/>
  <c r="L484" i="86" s="1"/>
  <c r="M484" i="86" s="1"/>
  <c r="N484" i="86" s="1"/>
  <c r="O484" i="86" s="1"/>
  <c r="P484" i="86" s="1"/>
  <c r="E482" i="86"/>
  <c r="F482" i="86" s="1"/>
  <c r="G482" i="86" s="1"/>
  <c r="H482" i="86" s="1"/>
  <c r="I482" i="86" s="1"/>
  <c r="J482" i="86" s="1"/>
  <c r="K482" i="86" s="1"/>
  <c r="L482" i="86" s="1"/>
  <c r="M482" i="86" s="1"/>
  <c r="N482" i="86" s="1"/>
  <c r="O482" i="86" s="1"/>
  <c r="P482" i="86" s="1"/>
  <c r="E481" i="86"/>
  <c r="F481" i="86" s="1"/>
  <c r="G481" i="86" s="1"/>
  <c r="H481" i="86" s="1"/>
  <c r="I481" i="86" s="1"/>
  <c r="J481" i="86" s="1"/>
  <c r="K481" i="86" s="1"/>
  <c r="L481" i="86" s="1"/>
  <c r="M481" i="86" s="1"/>
  <c r="N481" i="86" s="1"/>
  <c r="O481" i="86" s="1"/>
  <c r="P481" i="86" s="1"/>
  <c r="E480" i="86"/>
  <c r="F480" i="86" s="1"/>
  <c r="G480" i="86" s="1"/>
  <c r="H480" i="86" s="1"/>
  <c r="I480" i="86" s="1"/>
  <c r="J480" i="86" s="1"/>
  <c r="K480" i="86" s="1"/>
  <c r="L480" i="86" s="1"/>
  <c r="M480" i="86" s="1"/>
  <c r="N480" i="86" s="1"/>
  <c r="O480" i="86" s="1"/>
  <c r="P480" i="86" s="1"/>
  <c r="F479" i="86"/>
  <c r="G479" i="86" s="1"/>
  <c r="H479" i="86" s="1"/>
  <c r="I479" i="86" s="1"/>
  <c r="J479" i="86" s="1"/>
  <c r="K479" i="86" s="1"/>
  <c r="L479" i="86" s="1"/>
  <c r="M479" i="86" s="1"/>
  <c r="N479" i="86" s="1"/>
  <c r="O479" i="86" s="1"/>
  <c r="P479" i="86" s="1"/>
  <c r="E488" i="86"/>
  <c r="F488" i="86" s="1"/>
  <c r="G488" i="86" s="1"/>
  <c r="H488" i="86" s="1"/>
  <c r="I488" i="86" s="1"/>
  <c r="J488" i="86" s="1"/>
  <c r="K488" i="86" s="1"/>
  <c r="L488" i="86" s="1"/>
  <c r="M488" i="86" s="1"/>
  <c r="N488" i="86" s="1"/>
  <c r="O488" i="86" s="1"/>
  <c r="P488" i="86" s="1"/>
  <c r="D433" i="86" l="1"/>
  <c r="D444" i="86" s="1"/>
  <c r="E433" i="86"/>
  <c r="F433" i="86"/>
  <c r="G433" i="86"/>
  <c r="H433" i="86"/>
  <c r="I433" i="86"/>
  <c r="J433" i="86"/>
  <c r="K433" i="86"/>
  <c r="L433" i="86"/>
  <c r="M433" i="86"/>
  <c r="N433" i="86"/>
  <c r="O433" i="86"/>
  <c r="D434" i="86"/>
  <c r="D445" i="86" s="1"/>
  <c r="E434" i="86"/>
  <c r="F434" i="86"/>
  <c r="G434" i="86"/>
  <c r="H434" i="86"/>
  <c r="I434" i="86"/>
  <c r="J434" i="86"/>
  <c r="K434" i="86"/>
  <c r="L434" i="86"/>
  <c r="M434" i="86"/>
  <c r="N434" i="86"/>
  <c r="O434" i="86"/>
  <c r="D435" i="86"/>
  <c r="D446" i="86" s="1"/>
  <c r="E435" i="86"/>
  <c r="F435" i="86"/>
  <c r="G435" i="86"/>
  <c r="H435" i="86"/>
  <c r="I435" i="86"/>
  <c r="J435" i="86"/>
  <c r="K435" i="86"/>
  <c r="L435" i="86"/>
  <c r="M435" i="86"/>
  <c r="N435" i="86"/>
  <c r="O435" i="86"/>
  <c r="D398" i="86"/>
  <c r="D409" i="86" s="1"/>
  <c r="E398" i="86"/>
  <c r="F398" i="86"/>
  <c r="G398" i="86"/>
  <c r="H398" i="86"/>
  <c r="I398" i="86"/>
  <c r="J398" i="86"/>
  <c r="K398" i="86"/>
  <c r="L398" i="86"/>
  <c r="M398" i="86"/>
  <c r="N398" i="86"/>
  <c r="O398" i="86"/>
  <c r="D399" i="86"/>
  <c r="D410" i="86" s="1"/>
  <c r="E399" i="86"/>
  <c r="F399" i="86"/>
  <c r="G399" i="86"/>
  <c r="H399" i="86"/>
  <c r="I399" i="86"/>
  <c r="J399" i="86"/>
  <c r="K399" i="86"/>
  <c r="L399" i="86"/>
  <c r="M399" i="86"/>
  <c r="N399" i="86"/>
  <c r="O399" i="86"/>
  <c r="D400" i="86"/>
  <c r="D411" i="86" s="1"/>
  <c r="E400" i="86"/>
  <c r="F400" i="86"/>
  <c r="G400" i="86"/>
  <c r="H400" i="86"/>
  <c r="I400" i="86"/>
  <c r="J400" i="86"/>
  <c r="K400" i="86"/>
  <c r="L400" i="86"/>
  <c r="M400" i="86"/>
  <c r="N400" i="86"/>
  <c r="O400" i="86"/>
  <c r="D363" i="86"/>
  <c r="D374" i="86" s="1"/>
  <c r="E363" i="86"/>
  <c r="F363" i="86"/>
  <c r="G363" i="86"/>
  <c r="H363" i="86"/>
  <c r="I363" i="86"/>
  <c r="J363" i="86"/>
  <c r="K363" i="86"/>
  <c r="L363" i="86"/>
  <c r="M363" i="86"/>
  <c r="N363" i="86"/>
  <c r="O363" i="86"/>
  <c r="D364" i="86"/>
  <c r="D375" i="86" s="1"/>
  <c r="E364" i="86"/>
  <c r="F364" i="86"/>
  <c r="G364" i="86"/>
  <c r="H364" i="86"/>
  <c r="I364" i="86"/>
  <c r="J364" i="86"/>
  <c r="K364" i="86"/>
  <c r="L364" i="86"/>
  <c r="M364" i="86"/>
  <c r="N364" i="86"/>
  <c r="O364" i="86"/>
  <c r="D365" i="86"/>
  <c r="D376" i="86" s="1"/>
  <c r="E365" i="86"/>
  <c r="F365" i="86"/>
  <c r="G365" i="86"/>
  <c r="H365" i="86"/>
  <c r="I365" i="86"/>
  <c r="J365" i="86"/>
  <c r="K365" i="86"/>
  <c r="L365" i="86"/>
  <c r="M365" i="86"/>
  <c r="N365" i="86"/>
  <c r="O365" i="86"/>
  <c r="D328" i="86"/>
  <c r="D339" i="86" s="1"/>
  <c r="E328" i="86"/>
  <c r="F328" i="86"/>
  <c r="G328" i="86"/>
  <c r="H328" i="86"/>
  <c r="I328" i="86"/>
  <c r="J328" i="86"/>
  <c r="K328" i="86"/>
  <c r="L328" i="86"/>
  <c r="M328" i="86"/>
  <c r="N328" i="86"/>
  <c r="O328" i="86"/>
  <c r="D329" i="86"/>
  <c r="D340" i="86" s="1"/>
  <c r="E329" i="86"/>
  <c r="F329" i="86"/>
  <c r="G329" i="86"/>
  <c r="H329" i="86"/>
  <c r="I329" i="86"/>
  <c r="J329" i="86"/>
  <c r="K329" i="86"/>
  <c r="L329" i="86"/>
  <c r="M329" i="86"/>
  <c r="N329" i="86"/>
  <c r="O329" i="86"/>
  <c r="D330" i="86"/>
  <c r="D341" i="86" s="1"/>
  <c r="E330" i="86"/>
  <c r="F330" i="86"/>
  <c r="G330" i="86"/>
  <c r="H330" i="86"/>
  <c r="I330" i="86"/>
  <c r="J330" i="86"/>
  <c r="K330" i="86"/>
  <c r="L330" i="86"/>
  <c r="M330" i="86"/>
  <c r="N330" i="86"/>
  <c r="O330" i="86"/>
  <c r="D293" i="86"/>
  <c r="D304" i="86" s="1"/>
  <c r="E293" i="86"/>
  <c r="F293" i="86"/>
  <c r="G293" i="86"/>
  <c r="H293" i="86"/>
  <c r="I293" i="86"/>
  <c r="J293" i="86"/>
  <c r="K293" i="86"/>
  <c r="L293" i="86"/>
  <c r="M293" i="86"/>
  <c r="N293" i="86"/>
  <c r="O293" i="86"/>
  <c r="D294" i="86"/>
  <c r="D305" i="86" s="1"/>
  <c r="E294" i="86"/>
  <c r="F294" i="86"/>
  <c r="G294" i="86"/>
  <c r="H294" i="86"/>
  <c r="I294" i="86"/>
  <c r="J294" i="86"/>
  <c r="K294" i="86"/>
  <c r="L294" i="86"/>
  <c r="M294" i="86"/>
  <c r="N294" i="86"/>
  <c r="O294" i="86"/>
  <c r="D295" i="86"/>
  <c r="D306" i="86" s="1"/>
  <c r="E295" i="86"/>
  <c r="F295" i="86"/>
  <c r="G295" i="86"/>
  <c r="H295" i="86"/>
  <c r="I295" i="86"/>
  <c r="J295" i="86"/>
  <c r="K295" i="86"/>
  <c r="L295" i="86"/>
  <c r="M295" i="86"/>
  <c r="N295" i="86"/>
  <c r="O295" i="86"/>
  <c r="D258" i="86"/>
  <c r="D269" i="86" s="1"/>
  <c r="E258" i="86"/>
  <c r="F258" i="86"/>
  <c r="G258" i="86"/>
  <c r="H258" i="86"/>
  <c r="I258" i="86"/>
  <c r="J258" i="86"/>
  <c r="K258" i="86"/>
  <c r="L258" i="86"/>
  <c r="M258" i="86"/>
  <c r="N258" i="86"/>
  <c r="O258" i="86"/>
  <c r="D259" i="86"/>
  <c r="D270" i="86" s="1"/>
  <c r="E259" i="86"/>
  <c r="F259" i="86"/>
  <c r="G259" i="86"/>
  <c r="H259" i="86"/>
  <c r="I259" i="86"/>
  <c r="J259" i="86"/>
  <c r="K259" i="86"/>
  <c r="L259" i="86"/>
  <c r="M259" i="86"/>
  <c r="N259" i="86"/>
  <c r="O259" i="86"/>
  <c r="D260" i="86"/>
  <c r="D271" i="86" s="1"/>
  <c r="E260" i="86"/>
  <c r="F260" i="86"/>
  <c r="G260" i="86"/>
  <c r="H260" i="86"/>
  <c r="I260" i="86"/>
  <c r="J260" i="86"/>
  <c r="K260" i="86"/>
  <c r="L260" i="86"/>
  <c r="M260" i="86"/>
  <c r="N260" i="86"/>
  <c r="O260" i="86"/>
  <c r="D223" i="86"/>
  <c r="D234" i="86" s="1"/>
  <c r="E223" i="86"/>
  <c r="F223" i="86"/>
  <c r="G223" i="86"/>
  <c r="H223" i="86"/>
  <c r="I223" i="86"/>
  <c r="J223" i="86"/>
  <c r="K223" i="86"/>
  <c r="L223" i="86"/>
  <c r="M223" i="86"/>
  <c r="N223" i="86"/>
  <c r="O223" i="86"/>
  <c r="D224" i="86"/>
  <c r="D235" i="86" s="1"/>
  <c r="E224" i="86"/>
  <c r="F224" i="86"/>
  <c r="G224" i="86"/>
  <c r="H224" i="86"/>
  <c r="I224" i="86"/>
  <c r="J224" i="86"/>
  <c r="K224" i="86"/>
  <c r="L224" i="86"/>
  <c r="M224" i="86"/>
  <c r="N224" i="86"/>
  <c r="O224" i="86"/>
  <c r="D225" i="86"/>
  <c r="D236" i="86" s="1"/>
  <c r="E225" i="86"/>
  <c r="F225" i="86"/>
  <c r="G225" i="86"/>
  <c r="H225" i="86"/>
  <c r="I225" i="86"/>
  <c r="J225" i="86"/>
  <c r="K225" i="86"/>
  <c r="L225" i="86"/>
  <c r="M225" i="86"/>
  <c r="N225" i="86"/>
  <c r="O225" i="86"/>
  <c r="D188" i="86"/>
  <c r="D199" i="86" s="1"/>
  <c r="E188" i="86"/>
  <c r="F188" i="86"/>
  <c r="G188" i="86"/>
  <c r="H188" i="86"/>
  <c r="I188" i="86"/>
  <c r="J188" i="86"/>
  <c r="K188" i="86"/>
  <c r="L188" i="86"/>
  <c r="M188" i="86"/>
  <c r="N188" i="86"/>
  <c r="O188" i="86"/>
  <c r="D189" i="86"/>
  <c r="E189" i="86"/>
  <c r="F189" i="86"/>
  <c r="G189" i="86"/>
  <c r="H189" i="86"/>
  <c r="I189" i="86"/>
  <c r="J189" i="86"/>
  <c r="K189" i="86"/>
  <c r="L189" i="86"/>
  <c r="M189" i="86"/>
  <c r="N189" i="86"/>
  <c r="O189" i="86"/>
  <c r="D190" i="86"/>
  <c r="D201" i="86" s="1"/>
  <c r="E190" i="86"/>
  <c r="F190" i="86"/>
  <c r="G190" i="86"/>
  <c r="H190" i="86"/>
  <c r="I190" i="86"/>
  <c r="J190" i="86"/>
  <c r="K190" i="86"/>
  <c r="L190" i="86"/>
  <c r="M190" i="86"/>
  <c r="N190" i="86"/>
  <c r="O190" i="86"/>
  <c r="D151" i="86"/>
  <c r="D164" i="86" s="1"/>
  <c r="E151" i="86"/>
  <c r="F151" i="86"/>
  <c r="G151" i="86"/>
  <c r="H151" i="86"/>
  <c r="I151" i="86"/>
  <c r="J151" i="86"/>
  <c r="K151" i="86"/>
  <c r="L151" i="86"/>
  <c r="M151" i="86"/>
  <c r="N151" i="86"/>
  <c r="O151" i="86"/>
  <c r="D152" i="86"/>
  <c r="D165" i="86" s="1"/>
  <c r="E152" i="86"/>
  <c r="F152" i="86"/>
  <c r="G152" i="86"/>
  <c r="H152" i="86"/>
  <c r="I152" i="86"/>
  <c r="J152" i="86"/>
  <c r="K152" i="86"/>
  <c r="L152" i="86"/>
  <c r="M152" i="86"/>
  <c r="N152" i="86"/>
  <c r="O152" i="86"/>
  <c r="D153" i="86"/>
  <c r="D166" i="86" s="1"/>
  <c r="E153" i="86"/>
  <c r="F153" i="86"/>
  <c r="G153" i="86"/>
  <c r="H153" i="86"/>
  <c r="I153" i="86"/>
  <c r="J153" i="86"/>
  <c r="K153" i="86"/>
  <c r="L153" i="86"/>
  <c r="M153" i="86"/>
  <c r="N153" i="86"/>
  <c r="O153" i="86"/>
  <c r="D110" i="86"/>
  <c r="D123" i="86" s="1"/>
  <c r="E110" i="86"/>
  <c r="F110" i="86"/>
  <c r="G110" i="86"/>
  <c r="H110" i="86"/>
  <c r="I110" i="86"/>
  <c r="J110" i="86"/>
  <c r="K110" i="86"/>
  <c r="L110" i="86"/>
  <c r="M110" i="86"/>
  <c r="N110" i="86"/>
  <c r="O110" i="86"/>
  <c r="D111" i="86"/>
  <c r="D124" i="86" s="1"/>
  <c r="E111" i="86"/>
  <c r="F111" i="86"/>
  <c r="G111" i="86"/>
  <c r="H111" i="86"/>
  <c r="I111" i="86"/>
  <c r="J111" i="86"/>
  <c r="K111" i="86"/>
  <c r="L111" i="86"/>
  <c r="M111" i="86"/>
  <c r="N111" i="86"/>
  <c r="O111" i="86"/>
  <c r="D112" i="86"/>
  <c r="D125" i="86" s="1"/>
  <c r="E112" i="86"/>
  <c r="F112" i="86"/>
  <c r="G112" i="86"/>
  <c r="H112" i="86"/>
  <c r="I112" i="86"/>
  <c r="J112" i="86"/>
  <c r="K112" i="86"/>
  <c r="L112" i="86"/>
  <c r="M112" i="86"/>
  <c r="N112" i="86"/>
  <c r="O112" i="86"/>
  <c r="D69" i="86"/>
  <c r="D82" i="86" s="1"/>
  <c r="E69" i="86"/>
  <c r="F69" i="86"/>
  <c r="G69" i="86"/>
  <c r="H69" i="86"/>
  <c r="I69" i="86"/>
  <c r="J69" i="86"/>
  <c r="K69" i="86"/>
  <c r="L69" i="86"/>
  <c r="M69" i="86"/>
  <c r="N69" i="86"/>
  <c r="O69" i="86"/>
  <c r="D70" i="86"/>
  <c r="D83" i="86" s="1"/>
  <c r="E70" i="86"/>
  <c r="F70" i="86"/>
  <c r="G70" i="86"/>
  <c r="H70" i="86"/>
  <c r="I70" i="86"/>
  <c r="J70" i="86"/>
  <c r="K70" i="86"/>
  <c r="L70" i="86"/>
  <c r="M70" i="86"/>
  <c r="N70" i="86"/>
  <c r="O70" i="86"/>
  <c r="D71" i="86"/>
  <c r="D84" i="86" s="1"/>
  <c r="E71" i="86"/>
  <c r="F71" i="86"/>
  <c r="G71" i="86"/>
  <c r="H71" i="86"/>
  <c r="I71" i="86"/>
  <c r="J71" i="86"/>
  <c r="K71" i="86"/>
  <c r="L71" i="86"/>
  <c r="M71" i="86"/>
  <c r="N71" i="86"/>
  <c r="O71" i="86"/>
  <c r="D28" i="86"/>
  <c r="E28" i="86"/>
  <c r="F28" i="86"/>
  <c r="G28" i="86"/>
  <c r="H28" i="86"/>
  <c r="I28" i="86"/>
  <c r="J28" i="86"/>
  <c r="K28" i="86"/>
  <c r="L28" i="86"/>
  <c r="M28" i="86"/>
  <c r="N28" i="86"/>
  <c r="O28" i="86"/>
  <c r="D29" i="86"/>
  <c r="E29" i="86"/>
  <c r="F29" i="86"/>
  <c r="G29" i="86"/>
  <c r="H29" i="86"/>
  <c r="I29" i="86"/>
  <c r="J29" i="86"/>
  <c r="K29" i="86"/>
  <c r="L29" i="86"/>
  <c r="M29" i="86"/>
  <c r="N29" i="86"/>
  <c r="O29" i="86"/>
  <c r="D30" i="86"/>
  <c r="E30" i="86"/>
  <c r="F30" i="86"/>
  <c r="G30" i="86"/>
  <c r="H30" i="86"/>
  <c r="I30" i="86"/>
  <c r="J30" i="86"/>
  <c r="K30" i="86"/>
  <c r="L30" i="86"/>
  <c r="M30" i="86"/>
  <c r="N30" i="86"/>
  <c r="O30" i="86"/>
  <c r="E73" i="18"/>
  <c r="D73" i="18"/>
  <c r="E52" i="18"/>
  <c r="E53" i="18"/>
  <c r="E54" i="18"/>
  <c r="D53" i="18"/>
  <c r="D54" i="18"/>
  <c r="D52" i="18"/>
  <c r="D40" i="18"/>
  <c r="D42" i="18"/>
  <c r="G42" i="18" s="1"/>
  <c r="E41" i="18"/>
  <c r="D41" i="18"/>
  <c r="E40" i="18"/>
  <c r="G15" i="12"/>
  <c r="G53" i="18" l="1"/>
  <c r="G41" i="18"/>
  <c r="G40" i="18"/>
  <c r="G21" i="12"/>
  <c r="G52" i="18"/>
  <c r="G25" i="12"/>
  <c r="G54" i="18"/>
  <c r="G23" i="12"/>
  <c r="G22" i="12"/>
  <c r="E166" i="86"/>
  <c r="F166" i="86" s="1"/>
  <c r="G166" i="86" s="1"/>
  <c r="H166" i="86" s="1"/>
  <c r="I166" i="86" s="1"/>
  <c r="J166" i="86" s="1"/>
  <c r="K166" i="86" s="1"/>
  <c r="L166" i="86" s="1"/>
  <c r="M166" i="86" s="1"/>
  <c r="N166" i="86" s="1"/>
  <c r="O166" i="86" s="1"/>
  <c r="P166" i="86" s="1"/>
  <c r="E165" i="86"/>
  <c r="F165" i="86" s="1"/>
  <c r="G165" i="86" s="1"/>
  <c r="H165" i="86" s="1"/>
  <c r="I165" i="86" s="1"/>
  <c r="J165" i="86" s="1"/>
  <c r="K165" i="86" s="1"/>
  <c r="L165" i="86" s="1"/>
  <c r="M165" i="86" s="1"/>
  <c r="N165" i="86" s="1"/>
  <c r="O165" i="86" s="1"/>
  <c r="P165" i="86" s="1"/>
  <c r="E82" i="86"/>
  <c r="F82" i="86" s="1"/>
  <c r="G82" i="86" s="1"/>
  <c r="H82" i="86" s="1"/>
  <c r="I82" i="86" s="1"/>
  <c r="J82" i="86" s="1"/>
  <c r="K82" i="86" s="1"/>
  <c r="L82" i="86" s="1"/>
  <c r="M82" i="86" s="1"/>
  <c r="N82" i="86" s="1"/>
  <c r="O82" i="86" s="1"/>
  <c r="P82" i="86" s="1"/>
  <c r="E376" i="86"/>
  <c r="F376" i="86" s="1"/>
  <c r="G376" i="86" s="1"/>
  <c r="H376" i="86" s="1"/>
  <c r="I376" i="86" s="1"/>
  <c r="J376" i="86" s="1"/>
  <c r="K376" i="86" s="1"/>
  <c r="L376" i="86" s="1"/>
  <c r="M376" i="86" s="1"/>
  <c r="N376" i="86" s="1"/>
  <c r="O376" i="86" s="1"/>
  <c r="P376" i="86" s="1"/>
  <c r="E411" i="86"/>
  <c r="F411" i="86" s="1"/>
  <c r="G411" i="86" s="1"/>
  <c r="H411" i="86" s="1"/>
  <c r="I411" i="86" s="1"/>
  <c r="J411" i="86" s="1"/>
  <c r="K411" i="86" s="1"/>
  <c r="L411" i="86" s="1"/>
  <c r="M411" i="86" s="1"/>
  <c r="N411" i="86" s="1"/>
  <c r="O411" i="86" s="1"/>
  <c r="P411" i="86" s="1"/>
  <c r="E410" i="86"/>
  <c r="F410" i="86" s="1"/>
  <c r="G410" i="86" s="1"/>
  <c r="H410" i="86" s="1"/>
  <c r="I410" i="86" s="1"/>
  <c r="J410" i="86" s="1"/>
  <c r="K410" i="86" s="1"/>
  <c r="L410" i="86" s="1"/>
  <c r="M410" i="86" s="1"/>
  <c r="N410" i="86" s="1"/>
  <c r="O410" i="86" s="1"/>
  <c r="P410" i="86" s="1"/>
  <c r="E446" i="86"/>
  <c r="F446" i="86" s="1"/>
  <c r="G446" i="86" s="1"/>
  <c r="H446" i="86" s="1"/>
  <c r="I446" i="86" s="1"/>
  <c r="J446" i="86" s="1"/>
  <c r="K446" i="86" s="1"/>
  <c r="L446" i="86" s="1"/>
  <c r="M446" i="86" s="1"/>
  <c r="N446" i="86" s="1"/>
  <c r="O446" i="86" s="1"/>
  <c r="P446" i="86" s="1"/>
  <c r="E164" i="86"/>
  <c r="F164" i="86" s="1"/>
  <c r="G164" i="86" s="1"/>
  <c r="H164" i="86" s="1"/>
  <c r="I164" i="86" s="1"/>
  <c r="J164" i="86" s="1"/>
  <c r="K164" i="86" s="1"/>
  <c r="L164" i="86" s="1"/>
  <c r="M164" i="86" s="1"/>
  <c r="N164" i="86" s="1"/>
  <c r="O164" i="86" s="1"/>
  <c r="P164" i="86" s="1"/>
  <c r="E84" i="86"/>
  <c r="F84" i="86" s="1"/>
  <c r="G84" i="86" s="1"/>
  <c r="H84" i="86" s="1"/>
  <c r="I84" i="86" s="1"/>
  <c r="J84" i="86" s="1"/>
  <c r="K84" i="86" s="1"/>
  <c r="L84" i="86" s="1"/>
  <c r="M84" i="86" s="1"/>
  <c r="N84" i="86" s="1"/>
  <c r="O84" i="86" s="1"/>
  <c r="P84" i="86" s="1"/>
  <c r="E235" i="86"/>
  <c r="F235" i="86" s="1"/>
  <c r="G235" i="86" s="1"/>
  <c r="H235" i="86" s="1"/>
  <c r="I235" i="86" s="1"/>
  <c r="J235" i="86" s="1"/>
  <c r="K235" i="86" s="1"/>
  <c r="L235" i="86" s="1"/>
  <c r="M235" i="86" s="1"/>
  <c r="N235" i="86" s="1"/>
  <c r="O235" i="86" s="1"/>
  <c r="P235" i="86" s="1"/>
  <c r="E304" i="86"/>
  <c r="F304" i="86" s="1"/>
  <c r="G304" i="86" s="1"/>
  <c r="H304" i="86" s="1"/>
  <c r="I304" i="86" s="1"/>
  <c r="J304" i="86" s="1"/>
  <c r="K304" i="86" s="1"/>
  <c r="L304" i="86" s="1"/>
  <c r="M304" i="86" s="1"/>
  <c r="N304" i="86" s="1"/>
  <c r="O304" i="86" s="1"/>
  <c r="P304" i="86" s="1"/>
  <c r="E306" i="86"/>
  <c r="F306" i="86" s="1"/>
  <c r="G306" i="86" s="1"/>
  <c r="H306" i="86" s="1"/>
  <c r="I306" i="86" s="1"/>
  <c r="J306" i="86" s="1"/>
  <c r="K306" i="86" s="1"/>
  <c r="L306" i="86" s="1"/>
  <c r="M306" i="86" s="1"/>
  <c r="N306" i="86" s="1"/>
  <c r="O306" i="86" s="1"/>
  <c r="P306" i="86" s="1"/>
  <c r="E305" i="86"/>
  <c r="F305" i="86" s="1"/>
  <c r="G305" i="86" s="1"/>
  <c r="H305" i="86" s="1"/>
  <c r="I305" i="86" s="1"/>
  <c r="J305" i="86" s="1"/>
  <c r="K305" i="86" s="1"/>
  <c r="L305" i="86" s="1"/>
  <c r="M305" i="86" s="1"/>
  <c r="N305" i="86" s="1"/>
  <c r="O305" i="86" s="1"/>
  <c r="P305" i="86" s="1"/>
  <c r="P295" i="86"/>
  <c r="P189" i="86"/>
  <c r="E199" i="86"/>
  <c r="F199" i="86" s="1"/>
  <c r="G199" i="86" s="1"/>
  <c r="H199" i="86" s="1"/>
  <c r="I199" i="86" s="1"/>
  <c r="J199" i="86" s="1"/>
  <c r="K199" i="86" s="1"/>
  <c r="L199" i="86" s="1"/>
  <c r="M199" i="86" s="1"/>
  <c r="N199" i="86" s="1"/>
  <c r="O199" i="86" s="1"/>
  <c r="P199" i="86" s="1"/>
  <c r="E409" i="86"/>
  <c r="F409" i="86" s="1"/>
  <c r="G409" i="86" s="1"/>
  <c r="H409" i="86" s="1"/>
  <c r="I409" i="86" s="1"/>
  <c r="J409" i="86" s="1"/>
  <c r="K409" i="86" s="1"/>
  <c r="L409" i="86" s="1"/>
  <c r="M409" i="86" s="1"/>
  <c r="N409" i="86" s="1"/>
  <c r="O409" i="86" s="1"/>
  <c r="P409" i="86" s="1"/>
  <c r="D200" i="86"/>
  <c r="E200" i="86" s="1"/>
  <c r="F200" i="86" s="1"/>
  <c r="G200" i="86" s="1"/>
  <c r="H200" i="86" s="1"/>
  <c r="I200" i="86" s="1"/>
  <c r="J200" i="86" s="1"/>
  <c r="K200" i="86" s="1"/>
  <c r="L200" i="86" s="1"/>
  <c r="M200" i="86" s="1"/>
  <c r="N200" i="86" s="1"/>
  <c r="O200" i="86" s="1"/>
  <c r="P200" i="86" s="1"/>
  <c r="E236" i="86"/>
  <c r="F236" i="86" s="1"/>
  <c r="G236" i="86" s="1"/>
  <c r="H236" i="86" s="1"/>
  <c r="I236" i="86" s="1"/>
  <c r="J236" i="86" s="1"/>
  <c r="K236" i="86" s="1"/>
  <c r="L236" i="86" s="1"/>
  <c r="M236" i="86" s="1"/>
  <c r="N236" i="86" s="1"/>
  <c r="O236" i="86" s="1"/>
  <c r="P236" i="86" s="1"/>
  <c r="P223" i="86"/>
  <c r="E83" i="86"/>
  <c r="F83" i="86" s="1"/>
  <c r="G83" i="86" s="1"/>
  <c r="H83" i="86" s="1"/>
  <c r="I83" i="86" s="1"/>
  <c r="J83" i="86" s="1"/>
  <c r="K83" i="86" s="1"/>
  <c r="L83" i="86" s="1"/>
  <c r="M83" i="86" s="1"/>
  <c r="N83" i="86" s="1"/>
  <c r="O83" i="86" s="1"/>
  <c r="P83" i="86" s="1"/>
  <c r="E445" i="86"/>
  <c r="F445" i="86" s="1"/>
  <c r="G445" i="86" s="1"/>
  <c r="H445" i="86" s="1"/>
  <c r="I445" i="86" s="1"/>
  <c r="J445" i="86" s="1"/>
  <c r="K445" i="86" s="1"/>
  <c r="L445" i="86" s="1"/>
  <c r="M445" i="86" s="1"/>
  <c r="N445" i="86" s="1"/>
  <c r="O445" i="86" s="1"/>
  <c r="P445" i="86" s="1"/>
  <c r="E444" i="86"/>
  <c r="F444" i="86" s="1"/>
  <c r="G444" i="86" s="1"/>
  <c r="H444" i="86" s="1"/>
  <c r="I444" i="86" s="1"/>
  <c r="J444" i="86" s="1"/>
  <c r="K444" i="86" s="1"/>
  <c r="L444" i="86" s="1"/>
  <c r="M444" i="86" s="1"/>
  <c r="N444" i="86" s="1"/>
  <c r="O444" i="86" s="1"/>
  <c r="P444" i="86" s="1"/>
  <c r="E201" i="86"/>
  <c r="F201" i="86" s="1"/>
  <c r="G201" i="86" s="1"/>
  <c r="H201" i="86" s="1"/>
  <c r="I201" i="86" s="1"/>
  <c r="J201" i="86" s="1"/>
  <c r="K201" i="86" s="1"/>
  <c r="L201" i="86" s="1"/>
  <c r="M201" i="86" s="1"/>
  <c r="N201" i="86" s="1"/>
  <c r="O201" i="86" s="1"/>
  <c r="P201" i="86" s="1"/>
  <c r="E271" i="86"/>
  <c r="F271" i="86" s="1"/>
  <c r="G271" i="86" s="1"/>
  <c r="H271" i="86" s="1"/>
  <c r="I271" i="86" s="1"/>
  <c r="J271" i="86" s="1"/>
  <c r="K271" i="86" s="1"/>
  <c r="L271" i="86" s="1"/>
  <c r="M271" i="86" s="1"/>
  <c r="N271" i="86" s="1"/>
  <c r="O271" i="86" s="1"/>
  <c r="P271" i="86" s="1"/>
  <c r="E270" i="86"/>
  <c r="F270" i="86" s="1"/>
  <c r="G270" i="86" s="1"/>
  <c r="H270" i="86" s="1"/>
  <c r="I270" i="86" s="1"/>
  <c r="J270" i="86" s="1"/>
  <c r="K270" i="86" s="1"/>
  <c r="L270" i="86" s="1"/>
  <c r="M270" i="86" s="1"/>
  <c r="N270" i="86" s="1"/>
  <c r="O270" i="86" s="1"/>
  <c r="P270" i="86" s="1"/>
  <c r="E269" i="86"/>
  <c r="F269" i="86" s="1"/>
  <c r="G269" i="86" s="1"/>
  <c r="H269" i="86" s="1"/>
  <c r="I269" i="86" s="1"/>
  <c r="J269" i="86" s="1"/>
  <c r="K269" i="86" s="1"/>
  <c r="L269" i="86" s="1"/>
  <c r="M269" i="86" s="1"/>
  <c r="N269" i="86" s="1"/>
  <c r="O269" i="86" s="1"/>
  <c r="P269" i="86" s="1"/>
  <c r="P330" i="86"/>
  <c r="P329" i="86"/>
  <c r="P328" i="86"/>
  <c r="P364" i="86"/>
  <c r="P153" i="86"/>
  <c r="E125" i="86"/>
  <c r="F125" i="86" s="1"/>
  <c r="G125" i="86" s="1"/>
  <c r="H125" i="86" s="1"/>
  <c r="I125" i="86" s="1"/>
  <c r="J125" i="86" s="1"/>
  <c r="K125" i="86" s="1"/>
  <c r="L125" i="86" s="1"/>
  <c r="M125" i="86" s="1"/>
  <c r="N125" i="86" s="1"/>
  <c r="O125" i="86" s="1"/>
  <c r="P125" i="86" s="1"/>
  <c r="E124" i="86"/>
  <c r="F124" i="86" s="1"/>
  <c r="G124" i="86" s="1"/>
  <c r="H124" i="86" s="1"/>
  <c r="I124" i="86" s="1"/>
  <c r="J124" i="86" s="1"/>
  <c r="K124" i="86" s="1"/>
  <c r="L124" i="86" s="1"/>
  <c r="M124" i="86" s="1"/>
  <c r="N124" i="86" s="1"/>
  <c r="O124" i="86" s="1"/>
  <c r="P124" i="86" s="1"/>
  <c r="E123" i="86"/>
  <c r="F123" i="86" s="1"/>
  <c r="G123" i="86" s="1"/>
  <c r="H123" i="86" s="1"/>
  <c r="I123" i="86" s="1"/>
  <c r="J123" i="86" s="1"/>
  <c r="K123" i="86" s="1"/>
  <c r="L123" i="86" s="1"/>
  <c r="M123" i="86" s="1"/>
  <c r="N123" i="86" s="1"/>
  <c r="O123" i="86" s="1"/>
  <c r="P123" i="86" s="1"/>
  <c r="E341" i="86"/>
  <c r="F341" i="86" s="1"/>
  <c r="G341" i="86" s="1"/>
  <c r="H341" i="86" s="1"/>
  <c r="I341" i="86" s="1"/>
  <c r="J341" i="86" s="1"/>
  <c r="K341" i="86" s="1"/>
  <c r="L341" i="86" s="1"/>
  <c r="M341" i="86" s="1"/>
  <c r="N341" i="86" s="1"/>
  <c r="O341" i="86" s="1"/>
  <c r="P341" i="86" s="1"/>
  <c r="E340" i="86"/>
  <c r="F340" i="86" s="1"/>
  <c r="G340" i="86" s="1"/>
  <c r="H340" i="86" s="1"/>
  <c r="I340" i="86" s="1"/>
  <c r="J340" i="86" s="1"/>
  <c r="K340" i="86" s="1"/>
  <c r="L340" i="86" s="1"/>
  <c r="M340" i="86" s="1"/>
  <c r="N340" i="86" s="1"/>
  <c r="O340" i="86" s="1"/>
  <c r="P340" i="86" s="1"/>
  <c r="E339" i="86"/>
  <c r="F339" i="86" s="1"/>
  <c r="G339" i="86" s="1"/>
  <c r="H339" i="86" s="1"/>
  <c r="I339" i="86" s="1"/>
  <c r="J339" i="86" s="1"/>
  <c r="K339" i="86" s="1"/>
  <c r="L339" i="86" s="1"/>
  <c r="M339" i="86" s="1"/>
  <c r="N339" i="86" s="1"/>
  <c r="O339" i="86" s="1"/>
  <c r="P339" i="86" s="1"/>
  <c r="P190" i="86"/>
  <c r="P225" i="86"/>
  <c r="P260" i="86"/>
  <c r="P29" i="86"/>
  <c r="P69" i="86"/>
  <c r="P30" i="86"/>
  <c r="P71" i="86"/>
  <c r="P70" i="86"/>
  <c r="P365" i="86"/>
  <c r="P259" i="86"/>
  <c r="P363" i="86"/>
  <c r="P435" i="86"/>
  <c r="P434" i="86"/>
  <c r="P112" i="86"/>
  <c r="P188" i="86"/>
  <c r="P224" i="86"/>
  <c r="P258" i="86"/>
  <c r="P111" i="86"/>
  <c r="E234" i="86"/>
  <c r="F234" i="86" s="1"/>
  <c r="G234" i="86" s="1"/>
  <c r="H234" i="86" s="1"/>
  <c r="I234" i="86" s="1"/>
  <c r="J234" i="86" s="1"/>
  <c r="K234" i="86" s="1"/>
  <c r="L234" i="86" s="1"/>
  <c r="M234" i="86" s="1"/>
  <c r="N234" i="86" s="1"/>
  <c r="O234" i="86" s="1"/>
  <c r="P234" i="86" s="1"/>
  <c r="P433" i="86"/>
  <c r="E375" i="86"/>
  <c r="F375" i="86" s="1"/>
  <c r="G375" i="86" s="1"/>
  <c r="H375" i="86" s="1"/>
  <c r="I375" i="86" s="1"/>
  <c r="J375" i="86" s="1"/>
  <c r="K375" i="86" s="1"/>
  <c r="L375" i="86" s="1"/>
  <c r="M375" i="86" s="1"/>
  <c r="N375" i="86" s="1"/>
  <c r="O375" i="86" s="1"/>
  <c r="P375" i="86" s="1"/>
  <c r="P398" i="86"/>
  <c r="P152" i="86"/>
  <c r="P151" i="86"/>
  <c r="E374" i="86"/>
  <c r="F374" i="86" s="1"/>
  <c r="G374" i="86" s="1"/>
  <c r="H374" i="86" s="1"/>
  <c r="I374" i="86" s="1"/>
  <c r="J374" i="86" s="1"/>
  <c r="K374" i="86" s="1"/>
  <c r="L374" i="86" s="1"/>
  <c r="M374" i="86" s="1"/>
  <c r="N374" i="86" s="1"/>
  <c r="O374" i="86" s="1"/>
  <c r="P374" i="86" s="1"/>
  <c r="P400" i="86"/>
  <c r="P110" i="86"/>
  <c r="P28" i="86"/>
  <c r="P399" i="86"/>
  <c r="P294" i="86"/>
  <c r="P293" i="86"/>
  <c r="G21" i="85"/>
  <c r="I21" i="85" s="1"/>
  <c r="G25" i="85"/>
  <c r="H448" i="42" l="1"/>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H155" i="41"/>
  <c r="H156" i="41"/>
  <c r="H157" i="41"/>
  <c r="H158" i="41"/>
  <c r="H159" i="41"/>
  <c r="H160" i="41"/>
  <c r="H161" i="41"/>
  <c r="H162" i="41"/>
  <c r="H163" i="41"/>
  <c r="H164" i="41"/>
  <c r="H165" i="41"/>
  <c r="H166" i="41"/>
  <c r="H167" i="41"/>
  <c r="H168" i="41"/>
  <c r="H169" i="41"/>
  <c r="H170" i="41"/>
  <c r="H171" i="41"/>
  <c r="H172" i="41"/>
  <c r="H173" i="41"/>
  <c r="H174" i="41"/>
  <c r="E352" i="38" l="1"/>
  <c r="I352" i="38" s="1"/>
  <c r="D411" i="65" s="1"/>
  <c r="H411" i="65" s="1"/>
  <c r="G411" i="65" s="1"/>
  <c r="E351" i="38"/>
  <c r="I351" i="38" s="1"/>
  <c r="D410" i="65" s="1"/>
  <c r="H410" i="65" s="1"/>
  <c r="G410" i="65" s="1"/>
  <c r="E350" i="38"/>
  <c r="I350" i="38" s="1"/>
  <c r="D409" i="65" s="1"/>
  <c r="H409" i="65" s="1"/>
  <c r="G409" i="65" s="1"/>
  <c r="E349" i="38"/>
  <c r="I349" i="38" s="1"/>
  <c r="D408" i="65" s="1"/>
  <c r="H408" i="65" s="1"/>
  <c r="G408" i="65" s="1"/>
  <c r="E348" i="38"/>
  <c r="I348" i="38" s="1"/>
  <c r="D407" i="65" s="1"/>
  <c r="H407" i="65" s="1"/>
  <c r="G407" i="65" s="1"/>
  <c r="E347" i="38"/>
  <c r="I347" i="38" s="1"/>
  <c r="D406" i="65" s="1"/>
  <c r="H406" i="65" s="1"/>
  <c r="G406" i="65" s="1"/>
  <c r="E346" i="38"/>
  <c r="I346" i="38" s="1"/>
  <c r="D405" i="65" s="1"/>
  <c r="H405" i="65" s="1"/>
  <c r="G405" i="65" s="1"/>
  <c r="E334" i="38"/>
  <c r="E335" i="38"/>
  <c r="E336" i="38"/>
  <c r="E337" i="38"/>
  <c r="E338" i="38"/>
  <c r="E339" i="38"/>
  <c r="E340" i="38"/>
  <c r="E341" i="38"/>
  <c r="E342" i="38"/>
  <c r="E343" i="38"/>
  <c r="E344" i="38"/>
  <c r="E345" i="38"/>
  <c r="E333" i="38"/>
  <c r="B405" i="65"/>
  <c r="C405" i="65"/>
  <c r="E405" i="65"/>
  <c r="J405" i="65"/>
  <c r="B406" i="65"/>
  <c r="C406" i="65"/>
  <c r="E406" i="65"/>
  <c r="J406" i="65"/>
  <c r="B407" i="65"/>
  <c r="C407" i="65"/>
  <c r="E407" i="65"/>
  <c r="J407" i="65"/>
  <c r="B408" i="65"/>
  <c r="C408" i="65"/>
  <c r="E408" i="65"/>
  <c r="J408" i="65"/>
  <c r="B409" i="65"/>
  <c r="C409" i="65"/>
  <c r="E409" i="65"/>
  <c r="J409" i="65"/>
  <c r="B410" i="65"/>
  <c r="C410" i="65"/>
  <c r="E410" i="65"/>
  <c r="J410" i="65"/>
  <c r="B411" i="65"/>
  <c r="C411" i="65"/>
  <c r="E411" i="65"/>
  <c r="J411" i="65"/>
  <c r="C346" i="38"/>
  <c r="C347" i="38"/>
  <c r="C348" i="38"/>
  <c r="C349" i="38"/>
  <c r="C350" i="38"/>
  <c r="C351" i="38"/>
  <c r="C352" i="38"/>
  <c r="B252" i="31"/>
  <c r="C252" i="31"/>
  <c r="E252" i="31"/>
  <c r="J252" i="31"/>
  <c r="B253" i="31"/>
  <c r="C253" i="31"/>
  <c r="E253" i="31"/>
  <c r="J253" i="31"/>
  <c r="B254" i="31"/>
  <c r="C254" i="31"/>
  <c r="E254" i="31"/>
  <c r="J254" i="31"/>
  <c r="B255" i="31"/>
  <c r="C255" i="31"/>
  <c r="E255" i="31"/>
  <c r="J255" i="31"/>
  <c r="B256" i="31"/>
  <c r="C256" i="31"/>
  <c r="E256" i="31"/>
  <c r="J256" i="31"/>
  <c r="B257" i="31"/>
  <c r="C257" i="31"/>
  <c r="E257" i="31"/>
  <c r="J257" i="31"/>
  <c r="B258" i="31"/>
  <c r="C258" i="31"/>
  <c r="E258" i="31"/>
  <c r="J258" i="31"/>
  <c r="B259" i="31"/>
  <c r="C259" i="31"/>
  <c r="E259" i="31"/>
  <c r="J259" i="31"/>
  <c r="B260" i="31"/>
  <c r="C260" i="31"/>
  <c r="E260" i="31"/>
  <c r="J260" i="31"/>
  <c r="E199" i="37"/>
  <c r="E221" i="37"/>
  <c r="I221" i="37" s="1"/>
  <c r="D260" i="31" s="1"/>
  <c r="H260" i="31" s="1"/>
  <c r="E220" i="37"/>
  <c r="I220" i="37" s="1"/>
  <c r="D259" i="31" s="1"/>
  <c r="H259" i="31" s="1"/>
  <c r="G259" i="31" s="1"/>
  <c r="E219" i="37"/>
  <c r="I219" i="37" s="1"/>
  <c r="D258" i="31" s="1"/>
  <c r="H258" i="31" s="1"/>
  <c r="G258" i="31" s="1"/>
  <c r="E218" i="37"/>
  <c r="I218" i="37" s="1"/>
  <c r="D257" i="31" s="1"/>
  <c r="H257" i="31" s="1"/>
  <c r="G257" i="31" s="1"/>
  <c r="E217" i="37"/>
  <c r="I217" i="37" s="1"/>
  <c r="D256" i="31" s="1"/>
  <c r="H256" i="31" s="1"/>
  <c r="G256" i="31" s="1"/>
  <c r="E216" i="37"/>
  <c r="I216" i="37" s="1"/>
  <c r="D255" i="31" s="1"/>
  <c r="H255" i="31" s="1"/>
  <c r="G255" i="31" s="1"/>
  <c r="E215" i="37"/>
  <c r="I215" i="37" s="1"/>
  <c r="D254" i="31" s="1"/>
  <c r="H254" i="31" s="1"/>
  <c r="G254" i="31" s="1"/>
  <c r="E214" i="37"/>
  <c r="I214" i="37" s="1"/>
  <c r="D253" i="31" s="1"/>
  <c r="H253" i="31" s="1"/>
  <c r="G253" i="31" s="1"/>
  <c r="E213" i="37"/>
  <c r="I213" i="37" s="1"/>
  <c r="D252" i="31" s="1"/>
  <c r="H252" i="31" s="1"/>
  <c r="G252" i="31" s="1"/>
  <c r="C213" i="37"/>
  <c r="C214" i="37"/>
  <c r="C215" i="37"/>
  <c r="C216" i="37"/>
  <c r="C217" i="37"/>
  <c r="C218" i="37"/>
  <c r="C219" i="37"/>
  <c r="C220" i="37"/>
  <c r="C221" i="37"/>
  <c r="G260" i="31" l="1"/>
  <c r="H278" i="31"/>
  <c r="D184" i="82"/>
  <c r="H595" i="65" l="1"/>
  <c r="F595" i="65"/>
  <c r="H465" i="31" l="1"/>
  <c r="B392" i="65" l="1"/>
  <c r="C392" i="65"/>
  <c r="E392" i="65"/>
  <c r="J392" i="65"/>
  <c r="B393" i="65"/>
  <c r="C393" i="65"/>
  <c r="E393" i="65"/>
  <c r="J393" i="65"/>
  <c r="B394" i="65"/>
  <c r="C394" i="65"/>
  <c r="E394" i="65"/>
  <c r="J394" i="65"/>
  <c r="B395" i="65"/>
  <c r="C395" i="65"/>
  <c r="E395" i="65"/>
  <c r="J395" i="65"/>
  <c r="B396" i="65"/>
  <c r="C396" i="65"/>
  <c r="E396" i="65"/>
  <c r="J396" i="65"/>
  <c r="B397" i="65"/>
  <c r="C397" i="65"/>
  <c r="E397" i="65"/>
  <c r="J397" i="65"/>
  <c r="B398" i="65"/>
  <c r="C398" i="65"/>
  <c r="E398" i="65"/>
  <c r="J398" i="65"/>
  <c r="B399" i="65"/>
  <c r="C399" i="65"/>
  <c r="E399" i="65"/>
  <c r="J399" i="65"/>
  <c r="B400" i="65"/>
  <c r="C400" i="65"/>
  <c r="E400" i="65"/>
  <c r="J400" i="65"/>
  <c r="B401" i="65"/>
  <c r="C401" i="65"/>
  <c r="E401" i="65"/>
  <c r="J401" i="65"/>
  <c r="B402" i="65"/>
  <c r="C402" i="65"/>
  <c r="E402" i="65"/>
  <c r="J402" i="65"/>
  <c r="B403" i="65"/>
  <c r="C403" i="65"/>
  <c r="E403" i="65"/>
  <c r="J403" i="65"/>
  <c r="B404" i="65"/>
  <c r="C404" i="65"/>
  <c r="E404" i="65"/>
  <c r="J404" i="65"/>
  <c r="B247" i="31"/>
  <c r="C247" i="31"/>
  <c r="E247" i="31"/>
  <c r="J247" i="31"/>
  <c r="B248" i="31"/>
  <c r="C248" i="31"/>
  <c r="E248" i="31"/>
  <c r="J248" i="31"/>
  <c r="B249" i="31"/>
  <c r="C249" i="31"/>
  <c r="E249" i="31"/>
  <c r="J249" i="31"/>
  <c r="B250" i="31"/>
  <c r="C250" i="31"/>
  <c r="E250" i="31"/>
  <c r="J250" i="31"/>
  <c r="B251" i="31"/>
  <c r="C251" i="31"/>
  <c r="E251" i="31"/>
  <c r="J251" i="31"/>
  <c r="E184" i="37" l="1"/>
  <c r="E185" i="37"/>
  <c r="I333" i="38" l="1"/>
  <c r="D392" i="65" s="1"/>
  <c r="H392" i="65" s="1"/>
  <c r="G392" i="65" s="1"/>
  <c r="I334" i="38"/>
  <c r="D393" i="65" s="1"/>
  <c r="H393" i="65" s="1"/>
  <c r="G393" i="65" s="1"/>
  <c r="I335" i="38"/>
  <c r="D394" i="65" s="1"/>
  <c r="G394" i="65" s="1"/>
  <c r="I336" i="38"/>
  <c r="D395" i="65" s="1"/>
  <c r="H395" i="65" s="1"/>
  <c r="G395" i="65" s="1"/>
  <c r="I337" i="38"/>
  <c r="D396" i="65" s="1"/>
  <c r="H396" i="65" s="1"/>
  <c r="G396" i="65" s="1"/>
  <c r="I338" i="38"/>
  <c r="D397" i="65" s="1"/>
  <c r="H397" i="65" s="1"/>
  <c r="G397" i="65" s="1"/>
  <c r="I339" i="38"/>
  <c r="D398" i="65" s="1"/>
  <c r="H398" i="65" s="1"/>
  <c r="G398" i="65" s="1"/>
  <c r="I340" i="38"/>
  <c r="D399" i="65" s="1"/>
  <c r="H399" i="65" s="1"/>
  <c r="G399" i="65" s="1"/>
  <c r="I341" i="38"/>
  <c r="D400" i="65" s="1"/>
  <c r="H400" i="65" s="1"/>
  <c r="G400" i="65" s="1"/>
  <c r="I342" i="38"/>
  <c r="D401" i="65" s="1"/>
  <c r="H401" i="65" s="1"/>
  <c r="G401" i="65" s="1"/>
  <c r="I343" i="38"/>
  <c r="D402" i="65" s="1"/>
  <c r="H402" i="65" s="1"/>
  <c r="G402" i="65" s="1"/>
  <c r="I344" i="38"/>
  <c r="D403" i="65" s="1"/>
  <c r="H403" i="65" s="1"/>
  <c r="G403" i="65" s="1"/>
  <c r="I345" i="38"/>
  <c r="D404" i="65" s="1"/>
  <c r="H404" i="65" s="1"/>
  <c r="G404" i="65" s="1"/>
  <c r="B333" i="38"/>
  <c r="C333" i="38"/>
  <c r="B334" i="38"/>
  <c r="C334" i="38"/>
  <c r="B335" i="38"/>
  <c r="C335" i="38"/>
  <c r="B336" i="38"/>
  <c r="C336" i="38"/>
  <c r="B337" i="38"/>
  <c r="C337" i="38"/>
  <c r="B338" i="38"/>
  <c r="C338" i="38"/>
  <c r="B339" i="38"/>
  <c r="C339" i="38"/>
  <c r="B340" i="38"/>
  <c r="C340" i="38"/>
  <c r="B341" i="38"/>
  <c r="C341" i="38"/>
  <c r="B342" i="38"/>
  <c r="C342" i="38"/>
  <c r="B343" i="38"/>
  <c r="C343" i="38"/>
  <c r="B344" i="38"/>
  <c r="C344" i="38"/>
  <c r="B345" i="38"/>
  <c r="C345" i="38"/>
  <c r="E212" i="37" l="1"/>
  <c r="I212" i="37" s="1"/>
  <c r="D251" i="31" s="1"/>
  <c r="H251" i="31" s="1"/>
  <c r="G251" i="31" s="1"/>
  <c r="E211" i="37"/>
  <c r="I211" i="37" s="1"/>
  <c r="D250" i="31" s="1"/>
  <c r="H250" i="31" s="1"/>
  <c r="G250" i="31" s="1"/>
  <c r="E210" i="37"/>
  <c r="I210" i="37" s="1"/>
  <c r="D249" i="31" s="1"/>
  <c r="H249" i="31" s="1"/>
  <c r="G249" i="31" s="1"/>
  <c r="E209" i="37"/>
  <c r="I209" i="37" s="1"/>
  <c r="D248" i="31" s="1"/>
  <c r="H248" i="31" s="1"/>
  <c r="G248" i="31" s="1"/>
  <c r="E208" i="37"/>
  <c r="I208" i="37" s="1"/>
  <c r="D247" i="31" s="1"/>
  <c r="C208" i="37"/>
  <c r="C209" i="37"/>
  <c r="C210" i="37"/>
  <c r="C211" i="37"/>
  <c r="C212" i="37"/>
  <c r="E176" i="37"/>
  <c r="H247" i="31" l="1"/>
  <c r="D402" i="31"/>
  <c r="E402" i="31"/>
  <c r="F402" i="31"/>
  <c r="G402" i="31"/>
  <c r="H402" i="31"/>
  <c r="G247" i="31" l="1"/>
  <c r="F9" i="85"/>
  <c r="G9" i="85" s="1"/>
  <c r="E479" i="42" l="1"/>
  <c r="F479" i="42"/>
  <c r="G479" i="42"/>
  <c r="H447" i="42"/>
  <c r="H446" i="42"/>
  <c r="H445" i="42"/>
  <c r="H444" i="42"/>
  <c r="H443" i="42"/>
  <c r="H442" i="42"/>
  <c r="H441" i="42"/>
  <c r="H440" i="42"/>
  <c r="H422" i="42"/>
  <c r="H423" i="42"/>
  <c r="H424" i="42"/>
  <c r="H425" i="42"/>
  <c r="H426" i="42"/>
  <c r="H427" i="42"/>
  <c r="H428" i="42"/>
  <c r="H429" i="42"/>
  <c r="H430" i="42"/>
  <c r="H431" i="42"/>
  <c r="H432" i="42"/>
  <c r="N10" i="47" l="1"/>
  <c r="N8" i="47"/>
  <c r="M10" i="47"/>
  <c r="M8" i="47"/>
  <c r="X23" i="49"/>
  <c r="X24" i="49"/>
  <c r="T23" i="49"/>
  <c r="T24" i="49"/>
  <c r="A42" i="49"/>
  <c r="A44" i="49"/>
  <c r="A45" i="49"/>
  <c r="A41" i="49"/>
  <c r="A37" i="49"/>
  <c r="A38" i="49"/>
  <c r="A36" i="49"/>
  <c r="A31" i="49"/>
  <c r="A30" i="49"/>
  <c r="A15" i="49"/>
  <c r="A16" i="49"/>
  <c r="A17" i="49"/>
  <c r="A18" i="49"/>
  <c r="A19" i="49"/>
  <c r="A20" i="49"/>
  <c r="A21" i="49"/>
  <c r="A22" i="49"/>
  <c r="A23" i="49"/>
  <c r="A24" i="49"/>
  <c r="A14" i="49"/>
  <c r="H23" i="49"/>
  <c r="P23" i="49" s="1"/>
  <c r="M11" i="47" s="1"/>
  <c r="M16" i="47" s="1"/>
  <c r="H24" i="49"/>
  <c r="N9" i="47" s="1"/>
  <c r="D23" i="49"/>
  <c r="F23" i="49"/>
  <c r="D24" i="49"/>
  <c r="F24" i="49"/>
  <c r="C23" i="49"/>
  <c r="C24" i="49"/>
  <c r="B23" i="49"/>
  <c r="B24" i="49"/>
  <c r="B14" i="49"/>
  <c r="B15" i="49"/>
  <c r="B16" i="49"/>
  <c r="B17" i="49"/>
  <c r="B18" i="49"/>
  <c r="B19" i="49"/>
  <c r="B20" i="49"/>
  <c r="B21" i="49"/>
  <c r="B22" i="49"/>
  <c r="J23" i="50"/>
  <c r="N23" i="50" s="1"/>
  <c r="J24" i="50"/>
  <c r="N24" i="50" s="1"/>
  <c r="P24" i="49" l="1"/>
  <c r="N11" i="47" s="1"/>
  <c r="N16" i="47" s="1"/>
  <c r="AB26" i="49" s="1"/>
  <c r="Z23" i="49"/>
  <c r="Z24" i="49"/>
  <c r="M9" i="47"/>
  <c r="M17" i="47" s="1"/>
  <c r="M18" i="47" s="1"/>
  <c r="M19" i="47" s="1"/>
  <c r="M20" i="47" s="1"/>
  <c r="M21" i="47" s="1"/>
  <c r="M22" i="47" s="1"/>
  <c r="M23" i="47" s="1"/>
  <c r="M24" i="47" s="1"/>
  <c r="M25" i="47" s="1"/>
  <c r="M26" i="47" s="1"/>
  <c r="M27" i="47" s="1"/>
  <c r="M28" i="47" s="1"/>
  <c r="M29" i="47" s="1"/>
  <c r="M30" i="47" s="1"/>
  <c r="M31" i="47" s="1"/>
  <c r="M32" i="47" s="1"/>
  <c r="M33" i="47" s="1"/>
  <c r="M34" i="47" s="1"/>
  <c r="M35" i="47" s="1"/>
  <c r="M36" i="47" s="1"/>
  <c r="M37" i="47" s="1"/>
  <c r="M38" i="47" s="1"/>
  <c r="M39" i="47" s="1"/>
  <c r="M40" i="47" s="1"/>
  <c r="M41" i="47" s="1"/>
  <c r="M42" i="47" s="1"/>
  <c r="M43" i="47" s="1"/>
  <c r="M44" i="47" s="1"/>
  <c r="M45" i="47" s="1"/>
  <c r="M46" i="47" s="1"/>
  <c r="M47" i="47" s="1"/>
  <c r="M48" i="47" s="1"/>
  <c r="M49" i="47" s="1"/>
  <c r="M50" i="47" s="1"/>
  <c r="M51" i="47" s="1"/>
  <c r="M52" i="47" s="1"/>
  <c r="M53" i="47" s="1"/>
  <c r="M54" i="47" s="1"/>
  <c r="M55" i="47" s="1"/>
  <c r="M56" i="47" s="1"/>
  <c r="M57" i="47" s="1"/>
  <c r="M58" i="47" s="1"/>
  <c r="M59" i="47" s="1"/>
  <c r="M60" i="47" s="1"/>
  <c r="M61" i="47" s="1"/>
  <c r="M62" i="47" s="1"/>
  <c r="M63" i="47" s="1"/>
  <c r="M64" i="47" s="1"/>
  <c r="M65" i="47" s="1"/>
  <c r="M66" i="47" s="1"/>
  <c r="M67" i="47" s="1"/>
  <c r="M68" i="47" s="1"/>
  <c r="M69" i="47" s="1"/>
  <c r="M70" i="47" s="1"/>
  <c r="M71" i="47" s="1"/>
  <c r="M72" i="47" s="1"/>
  <c r="M73" i="47" s="1"/>
  <c r="M74" i="47" s="1"/>
  <c r="M75" i="47" s="1"/>
  <c r="M76" i="47" s="1"/>
  <c r="N17" i="47"/>
  <c r="E32" i="34"/>
  <c r="E33" i="34"/>
  <c r="E34" i="34"/>
  <c r="E35" i="34"/>
  <c r="E36" i="34"/>
  <c r="E37" i="34"/>
  <c r="E38" i="34"/>
  <c r="E39" i="34"/>
  <c r="E40" i="34"/>
  <c r="E41" i="34"/>
  <c r="E42" i="34"/>
  <c r="E43" i="34"/>
  <c r="N14" i="47" l="1"/>
  <c r="V24" i="49" s="1"/>
  <c r="M14" i="47"/>
  <c r="V23" i="49" s="1"/>
  <c r="AB23" i="49" s="1"/>
  <c r="N18" i="47"/>
  <c r="N19" i="47" s="1"/>
  <c r="N20" i="47" s="1"/>
  <c r="AB27" i="49"/>
  <c r="R27" i="50" s="1"/>
  <c r="G33" i="85"/>
  <c r="I33" i="85" s="1"/>
  <c r="G29" i="85"/>
  <c r="I29" i="85" s="1"/>
  <c r="I25" i="85"/>
  <c r="G11" i="85"/>
  <c r="I11" i="85" s="1"/>
  <c r="I41" i="85" l="1"/>
  <c r="R23" i="50"/>
  <c r="N21" i="47"/>
  <c r="E518" i="65"/>
  <c r="E177" i="38"/>
  <c r="E217" i="38"/>
  <c r="E201" i="38"/>
  <c r="E169" i="38"/>
  <c r="N22" i="47" l="1"/>
  <c r="F30" i="21"/>
  <c r="G30" i="21" s="1"/>
  <c r="N23" i="47" l="1"/>
  <c r="E262" i="38"/>
  <c r="E332" i="38"/>
  <c r="E331" i="38"/>
  <c r="E330" i="38"/>
  <c r="E329" i="38"/>
  <c r="E328" i="38"/>
  <c r="E327" i="38"/>
  <c r="E326" i="38"/>
  <c r="E325" i="38"/>
  <c r="E324" i="38"/>
  <c r="E323" i="38"/>
  <c r="E322" i="38"/>
  <c r="E321" i="38"/>
  <c r="E320" i="38"/>
  <c r="E319" i="38"/>
  <c r="E318" i="38"/>
  <c r="E317" i="38"/>
  <c r="E316" i="38"/>
  <c r="E315" i="38"/>
  <c r="E314" i="38"/>
  <c r="E313" i="38"/>
  <c r="E312" i="38"/>
  <c r="N24" i="47" l="1"/>
  <c r="N25" i="47" s="1"/>
  <c r="N26" i="47" s="1"/>
  <c r="N27" i="47" s="1"/>
  <c r="N28" i="47" s="1"/>
  <c r="N29" i="47" s="1"/>
  <c r="N30" i="47" s="1"/>
  <c r="N31" i="47" s="1"/>
  <c r="E60" i="18"/>
  <c r="D60" i="18"/>
  <c r="N32" i="47" l="1"/>
  <c r="E32" i="18"/>
  <c r="N33" i="47" l="1"/>
  <c r="A411" i="3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N34" i="47" l="1"/>
  <c r="I324" i="38"/>
  <c r="D383" i="65" s="1"/>
  <c r="H383" i="65" s="1"/>
  <c r="G383" i="65" s="1"/>
  <c r="I325" i="38"/>
  <c r="D384" i="65" s="1"/>
  <c r="G384" i="65" s="1"/>
  <c r="I326" i="38"/>
  <c r="D385" i="65" s="1"/>
  <c r="H385" i="65" s="1"/>
  <c r="G385" i="65" s="1"/>
  <c r="I327" i="38"/>
  <c r="D386" i="65" s="1"/>
  <c r="H386" i="65" s="1"/>
  <c r="G386" i="65" s="1"/>
  <c r="I328" i="38"/>
  <c r="D387" i="65" s="1"/>
  <c r="H387" i="65" s="1"/>
  <c r="G387" i="65" s="1"/>
  <c r="I330" i="38"/>
  <c r="D389" i="65" s="1"/>
  <c r="I331" i="38"/>
  <c r="D390" i="65" s="1"/>
  <c r="H390" i="65" s="1"/>
  <c r="G390" i="65" s="1"/>
  <c r="I332" i="38"/>
  <c r="D391" i="65" s="1"/>
  <c r="H391" i="65" s="1"/>
  <c r="G391" i="65" s="1"/>
  <c r="I322" i="38"/>
  <c r="D381" i="65" s="1"/>
  <c r="H381" i="65" s="1"/>
  <c r="G381" i="65" s="1"/>
  <c r="I323" i="38"/>
  <c r="D382" i="65" s="1"/>
  <c r="H382" i="65" s="1"/>
  <c r="G382" i="65" s="1"/>
  <c r="I329" i="38"/>
  <c r="D388" i="65" s="1"/>
  <c r="H388" i="65" s="1"/>
  <c r="G388" i="65" s="1"/>
  <c r="B332" i="38"/>
  <c r="C332" i="38"/>
  <c r="B322" i="38"/>
  <c r="C322" i="38"/>
  <c r="B323" i="38"/>
  <c r="C323" i="38"/>
  <c r="B324" i="38"/>
  <c r="C324" i="38"/>
  <c r="B325" i="38"/>
  <c r="C325" i="38"/>
  <c r="B326" i="38"/>
  <c r="C326" i="38"/>
  <c r="B327" i="38"/>
  <c r="C327" i="38"/>
  <c r="B328" i="38"/>
  <c r="C328" i="38"/>
  <c r="B329" i="38"/>
  <c r="C329" i="38"/>
  <c r="B330" i="38"/>
  <c r="C330" i="38"/>
  <c r="B331" i="38"/>
  <c r="C331" i="38"/>
  <c r="B390" i="65"/>
  <c r="C390" i="65"/>
  <c r="E390" i="65"/>
  <c r="J390" i="65"/>
  <c r="B391" i="65"/>
  <c r="C391" i="65"/>
  <c r="E391" i="65"/>
  <c r="J391" i="65"/>
  <c r="B388" i="65"/>
  <c r="C388" i="65"/>
  <c r="E388" i="65"/>
  <c r="J388" i="65"/>
  <c r="B389" i="65"/>
  <c r="C389" i="65"/>
  <c r="E389" i="65"/>
  <c r="J389" i="65"/>
  <c r="B381" i="65"/>
  <c r="C381" i="65"/>
  <c r="E381" i="65"/>
  <c r="J381" i="65"/>
  <c r="B382" i="65"/>
  <c r="C382" i="65"/>
  <c r="E382" i="65"/>
  <c r="J382" i="65"/>
  <c r="B383" i="65"/>
  <c r="C383" i="65"/>
  <c r="E383" i="65"/>
  <c r="J383" i="65"/>
  <c r="B384" i="65"/>
  <c r="C384" i="65"/>
  <c r="E384" i="65"/>
  <c r="J384" i="65"/>
  <c r="B385" i="65"/>
  <c r="C385" i="65"/>
  <c r="E385" i="65"/>
  <c r="J385" i="65"/>
  <c r="B386" i="65"/>
  <c r="C386" i="65"/>
  <c r="E386" i="65"/>
  <c r="J386" i="65"/>
  <c r="B387" i="65"/>
  <c r="C387" i="65"/>
  <c r="E387" i="65"/>
  <c r="J387" i="65"/>
  <c r="B241" i="31"/>
  <c r="C241" i="31"/>
  <c r="E241" i="31"/>
  <c r="J241" i="31"/>
  <c r="B242" i="31"/>
  <c r="C242" i="31"/>
  <c r="E242" i="31"/>
  <c r="J242" i="31"/>
  <c r="B243" i="31"/>
  <c r="C243" i="31"/>
  <c r="E243" i="31"/>
  <c r="J243" i="31"/>
  <c r="B244" i="31"/>
  <c r="C244" i="31"/>
  <c r="E244" i="31"/>
  <c r="J244" i="31"/>
  <c r="B245" i="31"/>
  <c r="C245" i="31"/>
  <c r="E245" i="31"/>
  <c r="J245" i="31"/>
  <c r="B246" i="31"/>
  <c r="C246" i="31"/>
  <c r="E246" i="31"/>
  <c r="J246" i="31"/>
  <c r="A544" i="65"/>
  <c r="A545" i="65" s="1"/>
  <c r="A546" i="65" s="1"/>
  <c r="A547" i="65" s="1"/>
  <c r="A548" i="65" s="1"/>
  <c r="A549" i="65" s="1"/>
  <c r="A550" i="65" s="1"/>
  <c r="A551" i="65" s="1"/>
  <c r="A552" i="65" s="1"/>
  <c r="A553" i="65" s="1"/>
  <c r="A554" i="65" s="1"/>
  <c r="A555" i="65" s="1"/>
  <c r="A556" i="65" s="1"/>
  <c r="A557" i="65" s="1"/>
  <c r="A558" i="65" s="1"/>
  <c r="A559" i="65" s="1"/>
  <c r="A560" i="65" s="1"/>
  <c r="A561" i="65" s="1"/>
  <c r="A562" i="65" s="1"/>
  <c r="A563" i="65" s="1"/>
  <c r="A564" i="65" s="1"/>
  <c r="A565" i="65" s="1"/>
  <c r="A566" i="65" s="1"/>
  <c r="A567" i="65" s="1"/>
  <c r="A568" i="65" s="1"/>
  <c r="A569" i="65" s="1"/>
  <c r="A570" i="65" s="1"/>
  <c r="A571" i="65" s="1"/>
  <c r="A572" i="65" s="1"/>
  <c r="N35" i="47" l="1"/>
  <c r="H389" i="65"/>
  <c r="A573" i="65"/>
  <c r="A574" i="65" s="1"/>
  <c r="A575" i="65" s="1"/>
  <c r="A576" i="65" s="1"/>
  <c r="A577" i="65" s="1"/>
  <c r="A578" i="65" s="1"/>
  <c r="A579" i="65" s="1"/>
  <c r="A580" i="65" s="1"/>
  <c r="A581" i="65" s="1"/>
  <c r="A582" i="65" s="1"/>
  <c r="A583" i="65" s="1"/>
  <c r="A584" i="65" s="1"/>
  <c r="A585" i="65" s="1"/>
  <c r="A586" i="65" s="1"/>
  <c r="A587" i="65" s="1"/>
  <c r="D595" i="65"/>
  <c r="D598" i="65" s="1"/>
  <c r="F598" i="65"/>
  <c r="G595" i="65"/>
  <c r="G598" i="65" s="1"/>
  <c r="E595" i="65"/>
  <c r="E598" i="65" s="1"/>
  <c r="N36" i="47" l="1"/>
  <c r="G389" i="65"/>
  <c r="H151" i="41"/>
  <c r="H152" i="41"/>
  <c r="H153" i="41"/>
  <c r="H154" i="41"/>
  <c r="H410" i="42" l="1"/>
  <c r="H411" i="42"/>
  <c r="H412" i="42"/>
  <c r="H413" i="42"/>
  <c r="H414" i="42"/>
  <c r="H415" i="42"/>
  <c r="H416" i="42"/>
  <c r="H417" i="42"/>
  <c r="H418" i="42"/>
  <c r="H419" i="42"/>
  <c r="H420" i="42"/>
  <c r="H421" i="42"/>
  <c r="E202" i="37" l="1"/>
  <c r="I202" i="37" s="1"/>
  <c r="D241" i="31" s="1"/>
  <c r="H241" i="31" s="1"/>
  <c r="G241" i="31" s="1"/>
  <c r="E203" i="37"/>
  <c r="I203" i="37" s="1"/>
  <c r="D242" i="31" s="1"/>
  <c r="H242" i="31" s="1"/>
  <c r="G242" i="31" s="1"/>
  <c r="E204" i="37"/>
  <c r="I204" i="37" s="1"/>
  <c r="D243" i="31" s="1"/>
  <c r="H243" i="31" s="1"/>
  <c r="G243" i="31" s="1"/>
  <c r="E205" i="37"/>
  <c r="I205" i="37" s="1"/>
  <c r="D244" i="31" s="1"/>
  <c r="H244" i="31" s="1"/>
  <c r="G244" i="31" s="1"/>
  <c r="E206" i="37"/>
  <c r="I206" i="37" s="1"/>
  <c r="D245" i="31" s="1"/>
  <c r="H245" i="31" s="1"/>
  <c r="G245" i="31" s="1"/>
  <c r="E207" i="37"/>
  <c r="I207" i="37" s="1"/>
  <c r="D246" i="31" s="1"/>
  <c r="C202" i="37"/>
  <c r="C203" i="37"/>
  <c r="C204" i="37"/>
  <c r="C205" i="37"/>
  <c r="C206" i="37"/>
  <c r="C207" i="37"/>
  <c r="G246" i="31" l="1"/>
  <c r="V10" i="47"/>
  <c r="U10" i="47"/>
  <c r="T10" i="47"/>
  <c r="L10" i="47"/>
  <c r="K10" i="47"/>
  <c r="U9" i="47"/>
  <c r="U8" i="47"/>
  <c r="V8" i="47"/>
  <c r="T8" i="47"/>
  <c r="L8" i="47"/>
  <c r="K8" i="47"/>
  <c r="J38" i="50"/>
  <c r="N38" i="50" s="1"/>
  <c r="J37" i="50"/>
  <c r="N37" i="50" s="1"/>
  <c r="J36" i="50"/>
  <c r="N36" i="50" s="1"/>
  <c r="J22" i="50"/>
  <c r="N22" i="50" s="1"/>
  <c r="J21" i="50"/>
  <c r="N21" i="50" s="1"/>
  <c r="J20" i="50"/>
  <c r="N20" i="50" s="1"/>
  <c r="J19" i="50"/>
  <c r="N19" i="50" s="1"/>
  <c r="J18" i="50"/>
  <c r="N18" i="50" s="1"/>
  <c r="J17" i="50"/>
  <c r="J16" i="50"/>
  <c r="N16" i="50" s="1"/>
  <c r="J15" i="50"/>
  <c r="N15" i="50" s="1"/>
  <c r="J14" i="50"/>
  <c r="N14" i="50" s="1"/>
  <c r="U56" i="47" l="1"/>
  <c r="U68" i="47"/>
  <c r="U57" i="47"/>
  <c r="U69" i="47"/>
  <c r="U46" i="47"/>
  <c r="U58" i="47"/>
  <c r="U70" i="47"/>
  <c r="U60" i="47"/>
  <c r="U62" i="47"/>
  <c r="U47" i="47"/>
  <c r="U59" i="47"/>
  <c r="U71" i="47"/>
  <c r="U48" i="47"/>
  <c r="U72" i="47"/>
  <c r="U61" i="47"/>
  <c r="U50" i="47"/>
  <c r="U51" i="47"/>
  <c r="U63" i="47"/>
  <c r="U75" i="47"/>
  <c r="U76" i="47" s="1"/>
  <c r="U53" i="47"/>
  <c r="U65" i="47"/>
  <c r="U74" i="47"/>
  <c r="U52" i="47"/>
  <c r="U64" i="47"/>
  <c r="U54" i="47"/>
  <c r="U66" i="47"/>
  <c r="U55" i="47"/>
  <c r="U67" i="47"/>
  <c r="U73" i="47"/>
  <c r="U49" i="47"/>
  <c r="I9" i="85"/>
  <c r="E302" i="38" l="1"/>
  <c r="I302" i="38" s="1"/>
  <c r="D351" i="65" s="1"/>
  <c r="H351" i="65" s="1"/>
  <c r="G351" i="65" s="1"/>
  <c r="G72" i="18"/>
  <c r="E294" i="38"/>
  <c r="I294" i="38" s="1"/>
  <c r="D343" i="65" s="1"/>
  <c r="H343" i="65" s="1"/>
  <c r="G343" i="65" s="1"/>
  <c r="E191" i="37"/>
  <c r="I191" i="37" s="1"/>
  <c r="D230" i="31" s="1"/>
  <c r="H230" i="31" s="1"/>
  <c r="G230" i="31" s="1"/>
  <c r="H671" i="65"/>
  <c r="H674" i="65" s="1"/>
  <c r="D671" i="65"/>
  <c r="D674" i="65" s="1"/>
  <c r="D518" i="65"/>
  <c r="D521" i="65" s="1"/>
  <c r="D465" i="31"/>
  <c r="D468" i="31" s="1"/>
  <c r="F465" i="31"/>
  <c r="F468" i="31" s="1"/>
  <c r="D385" i="31"/>
  <c r="D388" i="31" s="1"/>
  <c r="E293" i="38"/>
  <c r="I293" i="38" s="1"/>
  <c r="D342" i="65" s="1"/>
  <c r="G342" i="65" s="1"/>
  <c r="E303" i="38"/>
  <c r="I303" i="38" s="1"/>
  <c r="D352" i="65" s="1"/>
  <c r="G352" i="65" s="1"/>
  <c r="I321" i="38"/>
  <c r="D380" i="65" s="1"/>
  <c r="H380" i="65" s="1"/>
  <c r="G380" i="65" s="1"/>
  <c r="C321" i="38"/>
  <c r="B321" i="38"/>
  <c r="I320" i="38"/>
  <c r="D379" i="65" s="1"/>
  <c r="H379" i="65" s="1"/>
  <c r="G379" i="65" s="1"/>
  <c r="C320" i="38"/>
  <c r="B320" i="38"/>
  <c r="I319" i="38"/>
  <c r="D378" i="65" s="1"/>
  <c r="H378" i="65" s="1"/>
  <c r="G378" i="65" s="1"/>
  <c r="C319" i="38"/>
  <c r="B319" i="38"/>
  <c r="I318" i="38"/>
  <c r="D377" i="65" s="1"/>
  <c r="G377" i="65" s="1"/>
  <c r="C318" i="38"/>
  <c r="B318" i="38"/>
  <c r="I317" i="38"/>
  <c r="D376" i="65" s="1"/>
  <c r="H376" i="65" s="1"/>
  <c r="G376" i="65" s="1"/>
  <c r="C317" i="38"/>
  <c r="B317" i="38"/>
  <c r="I316" i="38"/>
  <c r="D375" i="65" s="1"/>
  <c r="H375" i="65" s="1"/>
  <c r="G375" i="65" s="1"/>
  <c r="C316" i="38"/>
  <c r="B316" i="38"/>
  <c r="I315" i="38"/>
  <c r="D374" i="65" s="1"/>
  <c r="H374" i="65" s="1"/>
  <c r="G374" i="65" s="1"/>
  <c r="C315" i="38"/>
  <c r="B315" i="38"/>
  <c r="I314" i="38"/>
  <c r="D373" i="65" s="1"/>
  <c r="H373" i="65" s="1"/>
  <c r="G373" i="65" s="1"/>
  <c r="C314" i="38"/>
  <c r="B314" i="38"/>
  <c r="I313" i="38"/>
  <c r="D372" i="65" s="1"/>
  <c r="H372" i="65" s="1"/>
  <c r="G372" i="65" s="1"/>
  <c r="C313" i="38"/>
  <c r="B313" i="38"/>
  <c r="I312" i="38"/>
  <c r="D371" i="65" s="1"/>
  <c r="G371" i="65" s="1"/>
  <c r="C312" i="38"/>
  <c r="B312" i="38"/>
  <c r="J380" i="65"/>
  <c r="E380" i="65"/>
  <c r="C380" i="65"/>
  <c r="B380" i="65"/>
  <c r="J379" i="65"/>
  <c r="E379" i="65"/>
  <c r="C379" i="65"/>
  <c r="B379" i="65"/>
  <c r="J378" i="65"/>
  <c r="E378" i="65"/>
  <c r="C378" i="65"/>
  <c r="B378" i="65"/>
  <c r="J377" i="65"/>
  <c r="E377" i="65"/>
  <c r="C377" i="65"/>
  <c r="B377" i="65"/>
  <c r="J376" i="65"/>
  <c r="E376" i="65"/>
  <c r="C376" i="65"/>
  <c r="B376" i="65"/>
  <c r="J375" i="65"/>
  <c r="E375" i="65"/>
  <c r="C375" i="65"/>
  <c r="B375" i="65"/>
  <c r="J374" i="65"/>
  <c r="E374" i="65"/>
  <c r="C374" i="65"/>
  <c r="B374" i="65"/>
  <c r="J373" i="65"/>
  <c r="E373" i="65"/>
  <c r="C373" i="65"/>
  <c r="B373" i="65"/>
  <c r="J372" i="65"/>
  <c r="E372" i="65"/>
  <c r="C372" i="65"/>
  <c r="B372" i="65"/>
  <c r="J371" i="65"/>
  <c r="E371" i="65"/>
  <c r="C371" i="65"/>
  <c r="B371" i="65"/>
  <c r="J300" i="65"/>
  <c r="E300" i="65"/>
  <c r="C300" i="65"/>
  <c r="B300" i="65"/>
  <c r="J299" i="65"/>
  <c r="E299" i="65"/>
  <c r="C299" i="65"/>
  <c r="B299" i="65"/>
  <c r="J298" i="65"/>
  <c r="E298" i="65"/>
  <c r="C298" i="65"/>
  <c r="B298" i="65"/>
  <c r="J297" i="65"/>
  <c r="E297" i="65"/>
  <c r="C297" i="65"/>
  <c r="B297" i="65"/>
  <c r="J296" i="65"/>
  <c r="E296" i="65"/>
  <c r="C296" i="65"/>
  <c r="B296" i="65"/>
  <c r="J240" i="31"/>
  <c r="E240" i="31"/>
  <c r="C240" i="31"/>
  <c r="B240" i="31"/>
  <c r="J239" i="31"/>
  <c r="E239" i="31"/>
  <c r="C239" i="31"/>
  <c r="B239" i="31"/>
  <c r="J238" i="31"/>
  <c r="E238" i="31"/>
  <c r="C238" i="31"/>
  <c r="B238" i="31"/>
  <c r="J237" i="31"/>
  <c r="E237" i="31"/>
  <c r="C237" i="31"/>
  <c r="B237" i="31"/>
  <c r="J236" i="31"/>
  <c r="E236" i="31"/>
  <c r="C236" i="31"/>
  <c r="B236" i="31"/>
  <c r="E201" i="37"/>
  <c r="I201" i="37" s="1"/>
  <c r="D240" i="31" s="1"/>
  <c r="H240" i="31" s="1"/>
  <c r="G240" i="31" s="1"/>
  <c r="E200" i="37"/>
  <c r="I200" i="37" s="1"/>
  <c r="D239" i="31" s="1"/>
  <c r="H239" i="31" s="1"/>
  <c r="G239" i="31" s="1"/>
  <c r="I199" i="37"/>
  <c r="D238" i="31" s="1"/>
  <c r="H238" i="31" s="1"/>
  <c r="G238" i="31" s="1"/>
  <c r="E198" i="37"/>
  <c r="I198" i="37" s="1"/>
  <c r="D237" i="31" s="1"/>
  <c r="E197" i="37"/>
  <c r="I197" i="37" s="1"/>
  <c r="D236" i="31" s="1"/>
  <c r="H236" i="31" s="1"/>
  <c r="G236" i="31" s="1"/>
  <c r="C201" i="37"/>
  <c r="C200" i="37"/>
  <c r="C199" i="37"/>
  <c r="C198" i="37"/>
  <c r="C197" i="37"/>
  <c r="H150" i="41"/>
  <c r="H149" i="41"/>
  <c r="H148" i="41"/>
  <c r="H147" i="41"/>
  <c r="H146" i="41"/>
  <c r="H138" i="41"/>
  <c r="H409" i="42"/>
  <c r="H408" i="42"/>
  <c r="H407" i="42"/>
  <c r="H406" i="42"/>
  <c r="H405" i="42"/>
  <c r="H404" i="42"/>
  <c r="H403" i="42"/>
  <c r="H402" i="42"/>
  <c r="H401" i="42"/>
  <c r="H400" i="42"/>
  <c r="H399" i="42"/>
  <c r="H398" i="42"/>
  <c r="H397" i="42"/>
  <c r="H396" i="42"/>
  <c r="H395" i="42"/>
  <c r="H394" i="42"/>
  <c r="H393" i="42"/>
  <c r="H392" i="42"/>
  <c r="H391" i="42"/>
  <c r="A482" i="31"/>
  <c r="A483" i="31" s="1"/>
  <c r="A484" i="31" s="1"/>
  <c r="A485" i="31" s="1"/>
  <c r="A486" i="31" s="1"/>
  <c r="A487" i="31" s="1"/>
  <c r="A461" i="31"/>
  <c r="A462" i="31" s="1"/>
  <c r="A463" i="31" s="1"/>
  <c r="A465" i="31" s="1"/>
  <c r="A466" i="31" s="1"/>
  <c r="A467" i="31" s="1"/>
  <c r="A468" i="31" s="1"/>
  <c r="A469" i="31" s="1"/>
  <c r="A470" i="31" s="1"/>
  <c r="A289" i="31"/>
  <c r="A290" i="31" s="1"/>
  <c r="A291" i="31" s="1"/>
  <c r="A292" i="31" s="1"/>
  <c r="A293" i="31" s="1"/>
  <c r="A294" i="31" s="1"/>
  <c r="A295" i="31" s="1"/>
  <c r="A296" i="31" s="1"/>
  <c r="A297" i="31" s="1"/>
  <c r="A298" i="31" s="1"/>
  <c r="A299" i="31" s="1"/>
  <c r="A300" i="31" s="1"/>
  <c r="A301" i="31" s="1"/>
  <c r="A302" i="31" s="1"/>
  <c r="A303" i="31" s="1"/>
  <c r="A304" i="31" s="1"/>
  <c r="J360" i="65"/>
  <c r="E360" i="65"/>
  <c r="C360" i="65"/>
  <c r="B360" i="65"/>
  <c r="E311" i="38"/>
  <c r="I311" i="38" s="1"/>
  <c r="D360" i="65" s="1"/>
  <c r="H360" i="65" s="1"/>
  <c r="G360" i="65" s="1"/>
  <c r="C311" i="38"/>
  <c r="B311" i="38"/>
  <c r="J359" i="65"/>
  <c r="E359" i="65"/>
  <c r="C359" i="65"/>
  <c r="B359" i="65"/>
  <c r="E310" i="38"/>
  <c r="I310" i="38" s="1"/>
  <c r="D359" i="65" s="1"/>
  <c r="G359" i="65" s="1"/>
  <c r="C310" i="38"/>
  <c r="B310" i="38"/>
  <c r="F710" i="65"/>
  <c r="F713" i="65" s="1"/>
  <c r="F715" i="65" s="1"/>
  <c r="F535" i="65"/>
  <c r="F538" i="65" s="1"/>
  <c r="F405" i="31"/>
  <c r="C286" i="38"/>
  <c r="H137" i="41"/>
  <c r="H136" i="41"/>
  <c r="G209" i="41"/>
  <c r="F209" i="41"/>
  <c r="E209" i="41"/>
  <c r="D209" i="41"/>
  <c r="H30" i="42"/>
  <c r="H27" i="42"/>
  <c r="H24" i="42"/>
  <c r="H23" i="42"/>
  <c r="H22" i="42"/>
  <c r="H21" i="42"/>
  <c r="H19" i="42"/>
  <c r="H18" i="42"/>
  <c r="H17" i="42"/>
  <c r="H15" i="42"/>
  <c r="H14" i="42"/>
  <c r="H13" i="42"/>
  <c r="H11" i="42"/>
  <c r="H390" i="42"/>
  <c r="H389" i="42"/>
  <c r="H388" i="42"/>
  <c r="H387" i="42"/>
  <c r="H386" i="42"/>
  <c r="H385" i="42"/>
  <c r="H384" i="42"/>
  <c r="H383" i="42"/>
  <c r="H382" i="42"/>
  <c r="H381" i="42"/>
  <c r="H380" i="42"/>
  <c r="H379" i="42"/>
  <c r="H378" i="42"/>
  <c r="H377" i="42"/>
  <c r="H376" i="42"/>
  <c r="H375" i="42"/>
  <c r="H374" i="42"/>
  <c r="A1" i="47"/>
  <c r="A1" i="70" s="1"/>
  <c r="A2" i="47"/>
  <c r="D8" i="47"/>
  <c r="E8" i="47"/>
  <c r="F8" i="47"/>
  <c r="G8" i="47"/>
  <c r="H8" i="47"/>
  <c r="I8" i="47"/>
  <c r="J8" i="47"/>
  <c r="D10" i="47"/>
  <c r="E10" i="47"/>
  <c r="E19" i="47" s="1"/>
  <c r="F10" i="47"/>
  <c r="G10" i="47"/>
  <c r="H10" i="47"/>
  <c r="I10" i="47"/>
  <c r="J10" i="47"/>
  <c r="U34" i="47"/>
  <c r="E12" i="47"/>
  <c r="C6" i="49"/>
  <c r="Z11" i="49" s="1"/>
  <c r="T22" i="49"/>
  <c r="B29" i="49"/>
  <c r="B30" i="49"/>
  <c r="B31" i="49"/>
  <c r="H22" i="49"/>
  <c r="L9" i="47" s="1"/>
  <c r="L17" i="47" s="1"/>
  <c r="L18" i="47" s="1"/>
  <c r="L19" i="47" s="1"/>
  <c r="L20" i="47" s="1"/>
  <c r="L21" i="47" s="1"/>
  <c r="L22" i="47" s="1"/>
  <c r="L23" i="47" s="1"/>
  <c r="L24" i="47" s="1"/>
  <c r="L25" i="47" s="1"/>
  <c r="L26" i="47" s="1"/>
  <c r="L27" i="47" s="1"/>
  <c r="L28" i="47" s="1"/>
  <c r="L29" i="47" s="1"/>
  <c r="L30" i="47" s="1"/>
  <c r="L31" i="47" s="1"/>
  <c r="L32" i="47" s="1"/>
  <c r="L33" i="47" s="1"/>
  <c r="L34" i="47" s="1"/>
  <c r="L35" i="47" s="1"/>
  <c r="L36" i="47" s="1"/>
  <c r="L37" i="47" s="1"/>
  <c r="L38" i="47" s="1"/>
  <c r="L39" i="47" s="1"/>
  <c r="L40" i="47" s="1"/>
  <c r="L41" i="47" s="1"/>
  <c r="L42" i="47" s="1"/>
  <c r="L43" i="47" s="1"/>
  <c r="L44" i="47" s="1"/>
  <c r="L45" i="47" s="1"/>
  <c r="L46" i="47" s="1"/>
  <c r="L47" i="47" s="1"/>
  <c r="L48" i="47" s="1"/>
  <c r="L49" i="47" s="1"/>
  <c r="L50" i="47" s="1"/>
  <c r="L51" i="47" s="1"/>
  <c r="L52" i="47" s="1"/>
  <c r="L53" i="47" s="1"/>
  <c r="L54" i="47" s="1"/>
  <c r="L55" i="47" s="1"/>
  <c r="L56" i="47" s="1"/>
  <c r="L57" i="47" s="1"/>
  <c r="L58" i="47" s="1"/>
  <c r="L59" i="47" s="1"/>
  <c r="L60" i="47" s="1"/>
  <c r="L61" i="47" s="1"/>
  <c r="L62" i="47" s="1"/>
  <c r="L63" i="47" s="1"/>
  <c r="L64" i="47" s="1"/>
  <c r="L65" i="47" s="1"/>
  <c r="L66" i="47" s="1"/>
  <c r="L67" i="47" s="1"/>
  <c r="L68" i="47" s="1"/>
  <c r="L69" i="47" s="1"/>
  <c r="L70" i="47" s="1"/>
  <c r="L71" i="47" s="1"/>
  <c r="L72" i="47" s="1"/>
  <c r="L73" i="47" s="1"/>
  <c r="L74" i="47" s="1"/>
  <c r="L75" i="47" s="1"/>
  <c r="L76" i="47" s="1"/>
  <c r="F22" i="49"/>
  <c r="D22" i="49"/>
  <c r="C22" i="49"/>
  <c r="N15" i="70"/>
  <c r="J45" i="50"/>
  <c r="N45" i="50" s="1"/>
  <c r="J44" i="50"/>
  <c r="N44" i="50" s="1"/>
  <c r="J42" i="50"/>
  <c r="N42" i="50" s="1"/>
  <c r="J41" i="50"/>
  <c r="N41" i="50" s="1"/>
  <c r="X22" i="49"/>
  <c r="T10" i="50"/>
  <c r="R10" i="50"/>
  <c r="J11" i="50"/>
  <c r="J358" i="65"/>
  <c r="E358" i="65"/>
  <c r="C358" i="65"/>
  <c r="B358" i="65"/>
  <c r="J357" i="65"/>
  <c r="E357" i="65"/>
  <c r="C357" i="65"/>
  <c r="B357" i="65"/>
  <c r="J356" i="65"/>
  <c r="E356" i="65"/>
  <c r="C356" i="65"/>
  <c r="B356" i="65"/>
  <c r="J355" i="65"/>
  <c r="E355" i="65"/>
  <c r="C355" i="65"/>
  <c r="B355" i="65"/>
  <c r="J354" i="65"/>
  <c r="E354" i="65"/>
  <c r="C354" i="65"/>
  <c r="B354" i="65"/>
  <c r="J353" i="65"/>
  <c r="E353" i="65"/>
  <c r="C353" i="65"/>
  <c r="B353" i="65"/>
  <c r="J352" i="65"/>
  <c r="E352" i="65"/>
  <c r="C352" i="65"/>
  <c r="B352" i="65"/>
  <c r="J235" i="31"/>
  <c r="E235" i="31"/>
  <c r="C235" i="31"/>
  <c r="B235" i="31"/>
  <c r="J234" i="31"/>
  <c r="E234" i="31"/>
  <c r="C234" i="31"/>
  <c r="B234" i="31"/>
  <c r="J233" i="31"/>
  <c r="E233" i="31"/>
  <c r="C233" i="31"/>
  <c r="B233" i="31"/>
  <c r="J232" i="31"/>
  <c r="E232" i="31"/>
  <c r="C232" i="31"/>
  <c r="B232" i="31"/>
  <c r="J231" i="31"/>
  <c r="E231" i="31"/>
  <c r="C231" i="31"/>
  <c r="B231" i="31"/>
  <c r="J230" i="31"/>
  <c r="E230" i="31"/>
  <c r="C230" i="31"/>
  <c r="B230" i="31"/>
  <c r="J229" i="31"/>
  <c r="E229" i="31"/>
  <c r="C229" i="31"/>
  <c r="B229" i="31"/>
  <c r="J228" i="31"/>
  <c r="E228" i="31"/>
  <c r="C228" i="31"/>
  <c r="B228" i="31"/>
  <c r="J227" i="31"/>
  <c r="E227" i="31"/>
  <c r="C227" i="31"/>
  <c r="B227" i="31"/>
  <c r="J226" i="31"/>
  <c r="E226" i="31"/>
  <c r="C226" i="31"/>
  <c r="B226" i="31"/>
  <c r="E309" i="38"/>
  <c r="I309" i="38" s="1"/>
  <c r="D358" i="65" s="1"/>
  <c r="G358" i="65" s="1"/>
  <c r="C309" i="38"/>
  <c r="B309" i="38"/>
  <c r="E308" i="38"/>
  <c r="I308" i="38" s="1"/>
  <c r="D357" i="65" s="1"/>
  <c r="G357" i="65" s="1"/>
  <c r="C308" i="38"/>
  <c r="B308" i="38"/>
  <c r="E307" i="38"/>
  <c r="I307" i="38" s="1"/>
  <c r="D356" i="65" s="1"/>
  <c r="H356" i="65" s="1"/>
  <c r="G356" i="65" s="1"/>
  <c r="C307" i="38"/>
  <c r="B307" i="38"/>
  <c r="E306" i="38"/>
  <c r="I306" i="38" s="1"/>
  <c r="D355" i="65" s="1"/>
  <c r="H355" i="65" s="1"/>
  <c r="G355" i="65" s="1"/>
  <c r="C306" i="38"/>
  <c r="B306" i="38"/>
  <c r="E305" i="38"/>
  <c r="C305" i="38"/>
  <c r="B305" i="38"/>
  <c r="E304" i="38"/>
  <c r="I304" i="38" s="1"/>
  <c r="D353" i="65" s="1"/>
  <c r="H353" i="65" s="1"/>
  <c r="G353" i="65" s="1"/>
  <c r="C304" i="38"/>
  <c r="B304" i="38"/>
  <c r="C303" i="38"/>
  <c r="B303" i="38"/>
  <c r="E196" i="37"/>
  <c r="I196" i="37" s="1"/>
  <c r="D235" i="31" s="1"/>
  <c r="H235" i="31" s="1"/>
  <c r="G235" i="31" s="1"/>
  <c r="C196" i="37"/>
  <c r="E195" i="37"/>
  <c r="I195" i="37" s="1"/>
  <c r="D234" i="31" s="1"/>
  <c r="H234" i="31" s="1"/>
  <c r="G234" i="31" s="1"/>
  <c r="C195" i="37"/>
  <c r="E194" i="37"/>
  <c r="I194" i="37" s="1"/>
  <c r="D233" i="31" s="1"/>
  <c r="H233" i="31" s="1"/>
  <c r="G233" i="31" s="1"/>
  <c r="C194" i="37"/>
  <c r="E193" i="37"/>
  <c r="I193" i="37" s="1"/>
  <c r="D232" i="31" s="1"/>
  <c r="G232" i="31" s="1"/>
  <c r="C193" i="37"/>
  <c r="E192" i="37"/>
  <c r="I192" i="37" s="1"/>
  <c r="D231" i="31" s="1"/>
  <c r="H231" i="31" s="1"/>
  <c r="G231" i="31" s="1"/>
  <c r="C192" i="37"/>
  <c r="C191" i="37"/>
  <c r="E190" i="37"/>
  <c r="I190" i="37" s="1"/>
  <c r="D229" i="31" s="1"/>
  <c r="G229" i="31" s="1"/>
  <c r="C190" i="37"/>
  <c r="E189" i="37"/>
  <c r="I189" i="37" s="1"/>
  <c r="D228" i="31" s="1"/>
  <c r="H228" i="31" s="1"/>
  <c r="G228" i="31" s="1"/>
  <c r="C189" i="37"/>
  <c r="E188" i="37"/>
  <c r="I188" i="37" s="1"/>
  <c r="D227" i="31" s="1"/>
  <c r="G227" i="31" s="1"/>
  <c r="C188" i="37"/>
  <c r="E187" i="37"/>
  <c r="I187" i="37" s="1"/>
  <c r="D226" i="31" s="1"/>
  <c r="C187" i="37"/>
  <c r="B40" i="49"/>
  <c r="B35" i="49"/>
  <c r="G14" i="12"/>
  <c r="E281" i="38"/>
  <c r="I281" i="38" s="1"/>
  <c r="D330" i="65" s="1"/>
  <c r="H330" i="65" s="1"/>
  <c r="G330" i="65" s="1"/>
  <c r="C301" i="38"/>
  <c r="J215" i="31"/>
  <c r="E215" i="31"/>
  <c r="C215" i="31"/>
  <c r="B215" i="31"/>
  <c r="E186" i="37"/>
  <c r="I186" i="37" s="1"/>
  <c r="D215" i="31" s="1"/>
  <c r="H215" i="31" s="1"/>
  <c r="G215" i="31" s="1"/>
  <c r="C186" i="37"/>
  <c r="J214" i="31"/>
  <c r="E214" i="31"/>
  <c r="C214" i="31"/>
  <c r="B214" i="31"/>
  <c r="J213" i="31"/>
  <c r="E213" i="31"/>
  <c r="C213" i="31"/>
  <c r="B213" i="31"/>
  <c r="J212" i="31"/>
  <c r="E212" i="31"/>
  <c r="C212" i="31"/>
  <c r="B212" i="31"/>
  <c r="J211" i="31"/>
  <c r="E211" i="31"/>
  <c r="C211" i="31"/>
  <c r="B211" i="31"/>
  <c r="I185" i="37"/>
  <c r="D214" i="31" s="1"/>
  <c r="H214" i="31" s="1"/>
  <c r="G214" i="31" s="1"/>
  <c r="C185" i="37"/>
  <c r="I184" i="37"/>
  <c r="D213" i="31" s="1"/>
  <c r="G213" i="31" s="1"/>
  <c r="C184" i="37"/>
  <c r="E183" i="37"/>
  <c r="I183" i="37" s="1"/>
  <c r="D212" i="31" s="1"/>
  <c r="H212" i="31" s="1"/>
  <c r="G212" i="31" s="1"/>
  <c r="C183" i="37"/>
  <c r="E182" i="37"/>
  <c r="I182" i="37" s="1"/>
  <c r="D211" i="31" s="1"/>
  <c r="H211" i="31" s="1"/>
  <c r="G211" i="31" s="1"/>
  <c r="C182" i="37"/>
  <c r="E290" i="38"/>
  <c r="I290" i="38" s="1"/>
  <c r="D339" i="65" s="1"/>
  <c r="H339" i="65" s="1"/>
  <c r="G339" i="65" s="1"/>
  <c r="J351" i="65"/>
  <c r="E351" i="65"/>
  <c r="C351" i="65"/>
  <c r="B351" i="65"/>
  <c r="J350" i="65"/>
  <c r="E350" i="65"/>
  <c r="C350" i="65"/>
  <c r="B350" i="65"/>
  <c r="J349" i="65"/>
  <c r="E349" i="65"/>
  <c r="C349" i="65"/>
  <c r="B349" i="65"/>
  <c r="J348" i="65"/>
  <c r="E348" i="65"/>
  <c r="C348" i="65"/>
  <c r="B348" i="65"/>
  <c r="J347" i="65"/>
  <c r="E347" i="65"/>
  <c r="C347" i="65"/>
  <c r="B347" i="65"/>
  <c r="C302" i="38"/>
  <c r="B302" i="38"/>
  <c r="E301" i="38"/>
  <c r="I301" i="38" s="1"/>
  <c r="D350" i="65" s="1"/>
  <c r="H350" i="65" s="1"/>
  <c r="G350" i="65" s="1"/>
  <c r="B301" i="38"/>
  <c r="E300" i="38"/>
  <c r="I300" i="38" s="1"/>
  <c r="D349" i="65" s="1"/>
  <c r="H349" i="65" s="1"/>
  <c r="G349" i="65" s="1"/>
  <c r="C300" i="38"/>
  <c r="B300" i="38"/>
  <c r="E299" i="38"/>
  <c r="I299" i="38" s="1"/>
  <c r="D348" i="65" s="1"/>
  <c r="H348" i="65" s="1"/>
  <c r="G348" i="65" s="1"/>
  <c r="C299" i="38"/>
  <c r="B299" i="38"/>
  <c r="E298" i="38"/>
  <c r="I298" i="38" s="1"/>
  <c r="D347" i="65" s="1"/>
  <c r="H347" i="65" s="1"/>
  <c r="G347" i="65" s="1"/>
  <c r="C298" i="38"/>
  <c r="B298" i="38"/>
  <c r="J210" i="31"/>
  <c r="E210" i="31"/>
  <c r="C210" i="31"/>
  <c r="B210" i="31"/>
  <c r="J209" i="31"/>
  <c r="E209" i="31"/>
  <c r="C209" i="31"/>
  <c r="B209" i="31"/>
  <c r="E181" i="37"/>
  <c r="I181" i="37" s="1"/>
  <c r="D210" i="31" s="1"/>
  <c r="H210" i="31" s="1"/>
  <c r="G210" i="31" s="1"/>
  <c r="C181" i="37"/>
  <c r="E180" i="37"/>
  <c r="I180" i="37" s="1"/>
  <c r="D209" i="31" s="1"/>
  <c r="H209" i="31" s="1"/>
  <c r="G209" i="31" s="1"/>
  <c r="C180" i="37"/>
  <c r="X21" i="49"/>
  <c r="T21" i="49"/>
  <c r="H21" i="49"/>
  <c r="K9" i="47" s="1"/>
  <c r="K17" i="47" s="1"/>
  <c r="K18" i="47" s="1"/>
  <c r="K19" i="47" s="1"/>
  <c r="K20" i="47" s="1"/>
  <c r="K21" i="47" s="1"/>
  <c r="K22" i="47" s="1"/>
  <c r="K23" i="47" s="1"/>
  <c r="K24" i="47" s="1"/>
  <c r="K25" i="47" s="1"/>
  <c r="K26" i="47" s="1"/>
  <c r="K27" i="47" s="1"/>
  <c r="K28" i="47" s="1"/>
  <c r="K29" i="47" s="1"/>
  <c r="K30" i="47" s="1"/>
  <c r="K31" i="47" s="1"/>
  <c r="K32" i="47" s="1"/>
  <c r="K33" i="47" s="1"/>
  <c r="K34" i="47" s="1"/>
  <c r="K35" i="47" s="1"/>
  <c r="K36" i="47" s="1"/>
  <c r="K37" i="47" s="1"/>
  <c r="K38" i="47" s="1"/>
  <c r="K39" i="47" s="1"/>
  <c r="K40" i="47" s="1"/>
  <c r="K41" i="47" s="1"/>
  <c r="K42" i="47" s="1"/>
  <c r="K43" i="47" s="1"/>
  <c r="K44" i="47" s="1"/>
  <c r="K45" i="47" s="1"/>
  <c r="K46" i="47" s="1"/>
  <c r="K47" i="47" s="1"/>
  <c r="K48" i="47" s="1"/>
  <c r="K49" i="47" s="1"/>
  <c r="K50" i="47" s="1"/>
  <c r="K51" i="47" s="1"/>
  <c r="K52" i="47" s="1"/>
  <c r="K53" i="47" s="1"/>
  <c r="K54" i="47" s="1"/>
  <c r="K55" i="47" s="1"/>
  <c r="K56" i="47" s="1"/>
  <c r="K57" i="47" s="1"/>
  <c r="K58" i="47" s="1"/>
  <c r="K59" i="47" s="1"/>
  <c r="K60" i="47" s="1"/>
  <c r="K61" i="47" s="1"/>
  <c r="K62" i="47" s="1"/>
  <c r="K63" i="47" s="1"/>
  <c r="K64" i="47" s="1"/>
  <c r="K65" i="47" s="1"/>
  <c r="K66" i="47" s="1"/>
  <c r="K67" i="47" s="1"/>
  <c r="K68" i="47" s="1"/>
  <c r="K69" i="47" s="1"/>
  <c r="K70" i="47" s="1"/>
  <c r="K71" i="47" s="1"/>
  <c r="K72" i="47" s="1"/>
  <c r="K73" i="47" s="1"/>
  <c r="K74" i="47" s="1"/>
  <c r="K75" i="47" s="1"/>
  <c r="K76" i="47" s="1"/>
  <c r="F21" i="49"/>
  <c r="D21" i="49"/>
  <c r="C21" i="49"/>
  <c r="H135" i="41"/>
  <c r="H134" i="41"/>
  <c r="H133" i="41"/>
  <c r="H132" i="41"/>
  <c r="H131" i="41"/>
  <c r="H130" i="41"/>
  <c r="H129" i="41"/>
  <c r="H128" i="41"/>
  <c r="H127" i="41"/>
  <c r="H126" i="41"/>
  <c r="H125" i="41"/>
  <c r="H124" i="41"/>
  <c r="H123" i="41"/>
  <c r="H122" i="41"/>
  <c r="H373" i="42"/>
  <c r="H372" i="42"/>
  <c r="H371" i="42"/>
  <c r="H370" i="42"/>
  <c r="H369" i="42"/>
  <c r="H368" i="42"/>
  <c r="H367" i="42"/>
  <c r="H366" i="42"/>
  <c r="H365" i="42"/>
  <c r="H364" i="42"/>
  <c r="H363" i="42"/>
  <c r="H362" i="42"/>
  <c r="H361" i="42"/>
  <c r="H353" i="42"/>
  <c r="H352" i="42"/>
  <c r="H351" i="42"/>
  <c r="H350" i="42"/>
  <c r="H349" i="42"/>
  <c r="H348" i="42"/>
  <c r="H347" i="42"/>
  <c r="H346" i="42"/>
  <c r="E149" i="37"/>
  <c r="I149" i="37" s="1"/>
  <c r="D178" i="31" s="1"/>
  <c r="H178" i="31" s="1"/>
  <c r="G178" i="31" s="1"/>
  <c r="E241" i="38"/>
  <c r="I241" i="38" s="1"/>
  <c r="D280" i="65" s="1"/>
  <c r="H280" i="65" s="1"/>
  <c r="G280" i="65" s="1"/>
  <c r="E166" i="37"/>
  <c r="I166" i="37" s="1"/>
  <c r="D195" i="31" s="1"/>
  <c r="H195" i="31" s="1"/>
  <c r="G195" i="31" s="1"/>
  <c r="L47" i="49"/>
  <c r="H121" i="41"/>
  <c r="H120" i="41"/>
  <c r="H119" i="41"/>
  <c r="H118" i="41"/>
  <c r="H117" i="41"/>
  <c r="H116" i="41"/>
  <c r="H115" i="41"/>
  <c r="H114" i="41"/>
  <c r="H113" i="41"/>
  <c r="H112" i="41"/>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J346" i="65"/>
  <c r="E346" i="65"/>
  <c r="C346" i="65"/>
  <c r="B346" i="65"/>
  <c r="J345" i="65"/>
  <c r="E345" i="65"/>
  <c r="C345" i="65"/>
  <c r="B345" i="65"/>
  <c r="J344" i="65"/>
  <c r="E344" i="65"/>
  <c r="C344" i="65"/>
  <c r="B344" i="65"/>
  <c r="J343" i="65"/>
  <c r="E343" i="65"/>
  <c r="C343" i="65"/>
  <c r="B343" i="65"/>
  <c r="E297" i="38"/>
  <c r="I297" i="38" s="1"/>
  <c r="D346" i="65" s="1"/>
  <c r="H346" i="65" s="1"/>
  <c r="G346" i="65" s="1"/>
  <c r="C297" i="38"/>
  <c r="B297" i="38"/>
  <c r="E296" i="38"/>
  <c r="I296" i="38" s="1"/>
  <c r="D345" i="65" s="1"/>
  <c r="H345" i="65" s="1"/>
  <c r="G345" i="65" s="1"/>
  <c r="C296" i="38"/>
  <c r="B296" i="38"/>
  <c r="E295" i="38"/>
  <c r="I295" i="38" s="1"/>
  <c r="D344" i="65" s="1"/>
  <c r="H344" i="65" s="1"/>
  <c r="G344" i="65" s="1"/>
  <c r="C295" i="38"/>
  <c r="B295" i="38"/>
  <c r="C294" i="38"/>
  <c r="B294" i="38"/>
  <c r="J342" i="65"/>
  <c r="E342" i="65"/>
  <c r="C342" i="65"/>
  <c r="B342" i="65"/>
  <c r="J341" i="65"/>
  <c r="E341" i="65"/>
  <c r="C341" i="65"/>
  <c r="B341" i="65"/>
  <c r="J340" i="65"/>
  <c r="E340" i="65"/>
  <c r="C340" i="65"/>
  <c r="B340" i="65"/>
  <c r="J339" i="65"/>
  <c r="E339" i="65"/>
  <c r="C339" i="65"/>
  <c r="B339" i="65"/>
  <c r="J338" i="65"/>
  <c r="E338" i="65"/>
  <c r="C338" i="65"/>
  <c r="B338" i="65"/>
  <c r="C293" i="38"/>
  <c r="B293" i="38"/>
  <c r="E292" i="38"/>
  <c r="I292" i="38" s="1"/>
  <c r="D341" i="65" s="1"/>
  <c r="H341" i="65" s="1"/>
  <c r="G341" i="65" s="1"/>
  <c r="C292" i="38"/>
  <c r="B292" i="38"/>
  <c r="E291" i="38"/>
  <c r="I291" i="38" s="1"/>
  <c r="D340" i="65" s="1"/>
  <c r="H340" i="65" s="1"/>
  <c r="G340" i="65" s="1"/>
  <c r="C291" i="38"/>
  <c r="B291" i="38"/>
  <c r="C290" i="38"/>
  <c r="B290" i="38"/>
  <c r="E289" i="38"/>
  <c r="I289" i="38" s="1"/>
  <c r="D338" i="65" s="1"/>
  <c r="H338" i="65" s="1"/>
  <c r="G338" i="65" s="1"/>
  <c r="C289" i="38"/>
  <c r="B289" i="38"/>
  <c r="J208" i="31"/>
  <c r="E208" i="31"/>
  <c r="C208" i="31"/>
  <c r="B208" i="31"/>
  <c r="J207" i="31"/>
  <c r="E207" i="31"/>
  <c r="C207" i="31"/>
  <c r="B207" i="31"/>
  <c r="J206" i="31"/>
  <c r="E206" i="31"/>
  <c r="C206" i="31"/>
  <c r="B206" i="31"/>
  <c r="J205" i="31"/>
  <c r="E205" i="31"/>
  <c r="C205" i="31"/>
  <c r="B205" i="31"/>
  <c r="J204" i="31"/>
  <c r="E204" i="31"/>
  <c r="C204" i="31"/>
  <c r="B204" i="31"/>
  <c r="J203" i="31"/>
  <c r="E203" i="31"/>
  <c r="C203" i="31"/>
  <c r="B203" i="31"/>
  <c r="J202" i="31"/>
  <c r="E202" i="31"/>
  <c r="C202" i="31"/>
  <c r="B202" i="31"/>
  <c r="E179" i="37"/>
  <c r="I179" i="37" s="1"/>
  <c r="D208" i="31" s="1"/>
  <c r="H208" i="31" s="1"/>
  <c r="G208" i="31" s="1"/>
  <c r="C179" i="37"/>
  <c r="B179" i="37"/>
  <c r="E178" i="37"/>
  <c r="I178" i="37" s="1"/>
  <c r="D207" i="31" s="1"/>
  <c r="C178" i="37"/>
  <c r="B178" i="37"/>
  <c r="E177" i="37"/>
  <c r="I177" i="37" s="1"/>
  <c r="D206" i="31" s="1"/>
  <c r="H206" i="31" s="1"/>
  <c r="G206" i="31" s="1"/>
  <c r="C177" i="37"/>
  <c r="B177" i="37"/>
  <c r="I176" i="37"/>
  <c r="D205" i="31" s="1"/>
  <c r="G205" i="31" s="1"/>
  <c r="C176" i="37"/>
  <c r="B176" i="37"/>
  <c r="E175" i="37"/>
  <c r="I175" i="37" s="1"/>
  <c r="D204" i="31" s="1"/>
  <c r="H204" i="31" s="1"/>
  <c r="G204" i="31" s="1"/>
  <c r="C175" i="37"/>
  <c r="B175" i="37"/>
  <c r="E174" i="37"/>
  <c r="I174" i="37" s="1"/>
  <c r="D203" i="31" s="1"/>
  <c r="H203" i="31" s="1"/>
  <c r="G203" i="31" s="1"/>
  <c r="C174" i="37"/>
  <c r="B174" i="37"/>
  <c r="E173" i="37"/>
  <c r="I173" i="37" s="1"/>
  <c r="D202" i="31" s="1"/>
  <c r="H202" i="31" s="1"/>
  <c r="G202" i="31" s="1"/>
  <c r="C173" i="37"/>
  <c r="B173" i="37"/>
  <c r="D15" i="46"/>
  <c r="D16" i="46"/>
  <c r="D8" i="46"/>
  <c r="D17" i="46"/>
  <c r="V2" i="81"/>
  <c r="J330" i="65"/>
  <c r="E330" i="65"/>
  <c r="C330" i="65"/>
  <c r="B330" i="65"/>
  <c r="C281" i="38"/>
  <c r="B281" i="38"/>
  <c r="E182" i="38"/>
  <c r="I182" i="38" s="1"/>
  <c r="D211" i="65" s="1"/>
  <c r="H211" i="65" s="1"/>
  <c r="G211" i="65" s="1"/>
  <c r="A320" i="31"/>
  <c r="E206" i="38"/>
  <c r="I206" i="38" s="1"/>
  <c r="D235" i="65" s="1"/>
  <c r="H235" i="65" s="1"/>
  <c r="G235" i="65" s="1"/>
  <c r="X41" i="49"/>
  <c r="X38" i="49"/>
  <c r="X37" i="49"/>
  <c r="X36" i="49"/>
  <c r="X31" i="49"/>
  <c r="X30" i="49"/>
  <c r="X19" i="49"/>
  <c r="X18" i="49"/>
  <c r="X17" i="49"/>
  <c r="X16" i="49"/>
  <c r="X15" i="49"/>
  <c r="X14" i="49"/>
  <c r="T20" i="49"/>
  <c r="T19" i="49"/>
  <c r="T18" i="49"/>
  <c r="T17" i="49"/>
  <c r="T16" i="49"/>
  <c r="T15" i="49"/>
  <c r="T14" i="49"/>
  <c r="E268" i="38"/>
  <c r="I268" i="38" s="1"/>
  <c r="D317" i="65" s="1"/>
  <c r="H317" i="65" s="1"/>
  <c r="G317" i="65" s="1"/>
  <c r="A611" i="65"/>
  <c r="A612" i="65" s="1"/>
  <c r="A613" i="65" s="1"/>
  <c r="A614" i="65" s="1"/>
  <c r="A615" i="65" s="1"/>
  <c r="E326" i="65"/>
  <c r="J337" i="65"/>
  <c r="E337" i="65"/>
  <c r="C337" i="65"/>
  <c r="B337" i="65"/>
  <c r="J336" i="65"/>
  <c r="E336" i="65"/>
  <c r="C336" i="65"/>
  <c r="B336" i="65"/>
  <c r="J335" i="65"/>
  <c r="E335" i="65"/>
  <c r="C335" i="65"/>
  <c r="B335" i="65"/>
  <c r="J334" i="65"/>
  <c r="E334" i="65"/>
  <c r="C334" i="65"/>
  <c r="B334" i="65"/>
  <c r="J333" i="65"/>
  <c r="E333" i="65"/>
  <c r="C333" i="65"/>
  <c r="B333" i="65"/>
  <c r="J332" i="65"/>
  <c r="E332" i="65"/>
  <c r="C332" i="65"/>
  <c r="B332" i="65"/>
  <c r="J331" i="65"/>
  <c r="E331" i="65"/>
  <c r="C331" i="65"/>
  <c r="B331" i="65"/>
  <c r="J329" i="65"/>
  <c r="E329" i="65"/>
  <c r="C329" i="65"/>
  <c r="B329" i="65"/>
  <c r="J328" i="65"/>
  <c r="E328" i="65"/>
  <c r="C328" i="65"/>
  <c r="B328" i="65"/>
  <c r="E288" i="38"/>
  <c r="I288" i="38" s="1"/>
  <c r="D337" i="65" s="1"/>
  <c r="H337" i="65" s="1"/>
  <c r="G337" i="65" s="1"/>
  <c r="C288" i="38"/>
  <c r="B288" i="38"/>
  <c r="E287" i="38"/>
  <c r="I287" i="38" s="1"/>
  <c r="D336" i="65" s="1"/>
  <c r="H336" i="65" s="1"/>
  <c r="G336" i="65" s="1"/>
  <c r="C287" i="38"/>
  <c r="B287" i="38"/>
  <c r="E286" i="38"/>
  <c r="I286" i="38" s="1"/>
  <c r="D335" i="65" s="1"/>
  <c r="H335" i="65" s="1"/>
  <c r="G335" i="65" s="1"/>
  <c r="B286" i="38"/>
  <c r="E285" i="38"/>
  <c r="I285" i="38" s="1"/>
  <c r="D334" i="65" s="1"/>
  <c r="H334" i="65" s="1"/>
  <c r="G334" i="65" s="1"/>
  <c r="C285" i="38"/>
  <c r="B285" i="38"/>
  <c r="E284" i="38"/>
  <c r="I284" i="38" s="1"/>
  <c r="D333" i="65" s="1"/>
  <c r="H333" i="65" s="1"/>
  <c r="G333" i="65" s="1"/>
  <c r="C284" i="38"/>
  <c r="B284" i="38"/>
  <c r="E283" i="38"/>
  <c r="I283" i="38" s="1"/>
  <c r="D332" i="65" s="1"/>
  <c r="H332" i="65" s="1"/>
  <c r="G332" i="65" s="1"/>
  <c r="C283" i="38"/>
  <c r="B283" i="38"/>
  <c r="E282" i="38"/>
  <c r="I282" i="38" s="1"/>
  <c r="D331" i="65" s="1"/>
  <c r="H331" i="65" s="1"/>
  <c r="G331" i="65" s="1"/>
  <c r="C282" i="38"/>
  <c r="B282" i="38"/>
  <c r="E280" i="38"/>
  <c r="I280" i="38" s="1"/>
  <c r="D329" i="65" s="1"/>
  <c r="H329" i="65" s="1"/>
  <c r="G329" i="65" s="1"/>
  <c r="C280" i="38"/>
  <c r="B280" i="38"/>
  <c r="E279" i="38"/>
  <c r="I279" i="38" s="1"/>
  <c r="D328" i="65" s="1"/>
  <c r="H328" i="65" s="1"/>
  <c r="G328" i="65" s="1"/>
  <c r="C279" i="38"/>
  <c r="B279" i="38"/>
  <c r="E252" i="38"/>
  <c r="I252" i="38" s="1"/>
  <c r="D291" i="65" s="1"/>
  <c r="H291" i="65" s="1"/>
  <c r="G291" i="65" s="1"/>
  <c r="E195" i="38"/>
  <c r="I195" i="38" s="1"/>
  <c r="D224" i="65" s="1"/>
  <c r="H224" i="65" s="1"/>
  <c r="G224" i="65" s="1"/>
  <c r="E190" i="38"/>
  <c r="I190" i="38" s="1"/>
  <c r="D219" i="65" s="1"/>
  <c r="H219" i="65" s="1"/>
  <c r="G219" i="65" s="1"/>
  <c r="E189" i="38"/>
  <c r="I189" i="38" s="1"/>
  <c r="D218" i="65" s="1"/>
  <c r="H218" i="65" s="1"/>
  <c r="G218" i="65" s="1"/>
  <c r="E187" i="38"/>
  <c r="I187" i="38" s="1"/>
  <c r="D216" i="65" s="1"/>
  <c r="H216" i="65" s="1"/>
  <c r="G216" i="65" s="1"/>
  <c r="E178" i="38"/>
  <c r="I178" i="38" s="1"/>
  <c r="D207" i="65" s="1"/>
  <c r="H207" i="65" s="1"/>
  <c r="G207" i="65" s="1"/>
  <c r="E170" i="37"/>
  <c r="I170" i="37" s="1"/>
  <c r="D199" i="31" s="1"/>
  <c r="H199" i="31" s="1"/>
  <c r="G199" i="31" s="1"/>
  <c r="E169" i="37"/>
  <c r="I169" i="37" s="1"/>
  <c r="D198" i="31" s="1"/>
  <c r="H198" i="31" s="1"/>
  <c r="G198" i="31" s="1"/>
  <c r="E168" i="37"/>
  <c r="I168" i="37" s="1"/>
  <c r="D197" i="31" s="1"/>
  <c r="H197" i="31" s="1"/>
  <c r="G197" i="31" s="1"/>
  <c r="E167" i="37"/>
  <c r="I167" i="37" s="1"/>
  <c r="D196" i="31" s="1"/>
  <c r="H196" i="31" s="1"/>
  <c r="G196" i="31" s="1"/>
  <c r="J327" i="65"/>
  <c r="E327" i="65"/>
  <c r="C327" i="65"/>
  <c r="B327" i="65"/>
  <c r="J326" i="65"/>
  <c r="C326" i="65"/>
  <c r="B326" i="65"/>
  <c r="J325" i="65"/>
  <c r="E325" i="65"/>
  <c r="C325" i="65"/>
  <c r="B325" i="65"/>
  <c r="J324" i="65"/>
  <c r="E324" i="65"/>
  <c r="C324" i="65"/>
  <c r="B324" i="65"/>
  <c r="J323" i="65"/>
  <c r="E323" i="65"/>
  <c r="C323" i="65"/>
  <c r="B323" i="65"/>
  <c r="J322" i="65"/>
  <c r="E322" i="65"/>
  <c r="C322" i="65"/>
  <c r="B322" i="65"/>
  <c r="J321" i="65"/>
  <c r="E321" i="65"/>
  <c r="C321" i="65"/>
  <c r="B321" i="65"/>
  <c r="J320" i="65"/>
  <c r="E320" i="65"/>
  <c r="C320" i="65"/>
  <c r="B320" i="65"/>
  <c r="E278" i="38"/>
  <c r="I278" i="38" s="1"/>
  <c r="D327" i="65" s="1"/>
  <c r="H327" i="65" s="1"/>
  <c r="G327" i="65" s="1"/>
  <c r="C278" i="38"/>
  <c r="B278" i="38"/>
  <c r="E277" i="38"/>
  <c r="I277" i="38" s="1"/>
  <c r="D326" i="65" s="1"/>
  <c r="H326" i="65" s="1"/>
  <c r="G326" i="65" s="1"/>
  <c r="C277" i="38"/>
  <c r="B277" i="38"/>
  <c r="E276" i="38"/>
  <c r="I276" i="38" s="1"/>
  <c r="D325" i="65" s="1"/>
  <c r="H325" i="65" s="1"/>
  <c r="G325" i="65" s="1"/>
  <c r="C276" i="38"/>
  <c r="B276" i="38"/>
  <c r="E275" i="38"/>
  <c r="I275" i="38" s="1"/>
  <c r="D324" i="65" s="1"/>
  <c r="H324" i="65" s="1"/>
  <c r="G324" i="65" s="1"/>
  <c r="C275" i="38"/>
  <c r="B275" i="38"/>
  <c r="E274" i="38"/>
  <c r="I274" i="38" s="1"/>
  <c r="D323" i="65" s="1"/>
  <c r="H323" i="65" s="1"/>
  <c r="G323" i="65" s="1"/>
  <c r="C274" i="38"/>
  <c r="B274" i="38"/>
  <c r="E273" i="38"/>
  <c r="I273" i="38" s="1"/>
  <c r="D322" i="65" s="1"/>
  <c r="H322" i="65" s="1"/>
  <c r="G322" i="65" s="1"/>
  <c r="C273" i="38"/>
  <c r="B273" i="38"/>
  <c r="E272" i="38"/>
  <c r="I272" i="38" s="1"/>
  <c r="D321" i="65" s="1"/>
  <c r="H321" i="65" s="1"/>
  <c r="G321" i="65" s="1"/>
  <c r="C272" i="38"/>
  <c r="B272" i="38"/>
  <c r="E271" i="38"/>
  <c r="I271" i="38" s="1"/>
  <c r="D320" i="65" s="1"/>
  <c r="H320" i="65" s="1"/>
  <c r="G320" i="65" s="1"/>
  <c r="C271" i="38"/>
  <c r="B271" i="38"/>
  <c r="E185" i="38"/>
  <c r="I185" i="38" s="1"/>
  <c r="D214" i="65" s="1"/>
  <c r="H214" i="65" s="1"/>
  <c r="G214" i="65" s="1"/>
  <c r="J201" i="31"/>
  <c r="E201" i="31"/>
  <c r="C201" i="31"/>
  <c r="B201" i="31"/>
  <c r="J200" i="31"/>
  <c r="E200" i="31"/>
  <c r="C200" i="31"/>
  <c r="B200" i="31"/>
  <c r="E172" i="37"/>
  <c r="I172" i="37" s="1"/>
  <c r="D201" i="31" s="1"/>
  <c r="H201" i="31" s="1"/>
  <c r="G201" i="31" s="1"/>
  <c r="C172" i="37"/>
  <c r="B172" i="37"/>
  <c r="E171" i="37"/>
  <c r="I171" i="37" s="1"/>
  <c r="D200" i="31" s="1"/>
  <c r="H200" i="31" s="1"/>
  <c r="G200" i="31" s="1"/>
  <c r="C171" i="37"/>
  <c r="B171" i="37"/>
  <c r="D710" i="65"/>
  <c r="D713" i="65" s="1"/>
  <c r="G497" i="42"/>
  <c r="F497" i="42"/>
  <c r="E497" i="42"/>
  <c r="D497" i="42"/>
  <c r="H495" i="42"/>
  <c r="B45" i="49"/>
  <c r="B44" i="49"/>
  <c r="B42" i="49"/>
  <c r="B41" i="49"/>
  <c r="B38" i="49"/>
  <c r="B37" i="49"/>
  <c r="B36" i="49"/>
  <c r="C44" i="49"/>
  <c r="X20" i="49"/>
  <c r="H111" i="41"/>
  <c r="H110" i="41"/>
  <c r="H109" i="41"/>
  <c r="H108" i="41"/>
  <c r="H107" i="41"/>
  <c r="H106" i="41"/>
  <c r="H105" i="41"/>
  <c r="H104" i="41"/>
  <c r="H296" i="42"/>
  <c r="H295" i="42"/>
  <c r="H294" i="42"/>
  <c r="H293" i="42"/>
  <c r="H292" i="42"/>
  <c r="H291" i="42"/>
  <c r="H290" i="42"/>
  <c r="H289" i="42"/>
  <c r="H288" i="42"/>
  <c r="H287" i="42"/>
  <c r="H286" i="42"/>
  <c r="H285" i="42"/>
  <c r="H284" i="42"/>
  <c r="H276" i="42"/>
  <c r="H275" i="42"/>
  <c r="H274" i="42"/>
  <c r="H273" i="42"/>
  <c r="H272" i="42"/>
  <c r="H271" i="42"/>
  <c r="H270" i="42"/>
  <c r="H269" i="42"/>
  <c r="H268" i="42"/>
  <c r="E227" i="38"/>
  <c r="I227" i="38" s="1"/>
  <c r="D266" i="65" s="1"/>
  <c r="G266" i="65" s="1"/>
  <c r="A2" i="71"/>
  <c r="A2" i="69"/>
  <c r="A29" i="69" s="1"/>
  <c r="F7" i="69"/>
  <c r="G7" i="69"/>
  <c r="G11" i="69" s="1"/>
  <c r="F12" i="84" s="1"/>
  <c r="B17" i="69"/>
  <c r="B18" i="69" s="1"/>
  <c r="B19" i="69" s="1"/>
  <c r="B20" i="69" s="1"/>
  <c r="F18" i="69"/>
  <c r="G18" i="69"/>
  <c r="G20" i="69" s="1"/>
  <c r="F20" i="69"/>
  <c r="B35" i="69"/>
  <c r="B36" i="69" s="1"/>
  <c r="B37" i="69" s="1"/>
  <c r="B38" i="69" s="1"/>
  <c r="F36" i="69"/>
  <c r="F38" i="69"/>
  <c r="G36" i="69"/>
  <c r="G38" i="69"/>
  <c r="A2" i="70"/>
  <c r="A1" i="49"/>
  <c r="A2" i="49"/>
  <c r="B13" i="49"/>
  <c r="C14" i="49"/>
  <c r="D14" i="49"/>
  <c r="F14" i="49"/>
  <c r="H14" i="49"/>
  <c r="D9" i="47" s="1"/>
  <c r="C15" i="49"/>
  <c r="D15" i="49"/>
  <c r="F15" i="49"/>
  <c r="H15" i="49"/>
  <c r="C16" i="49"/>
  <c r="D16" i="49"/>
  <c r="F16" i="49"/>
  <c r="H16" i="49"/>
  <c r="F9" i="47" s="1"/>
  <c r="C17" i="49"/>
  <c r="D17" i="49"/>
  <c r="F17" i="49"/>
  <c r="H17" i="49"/>
  <c r="Z17" i="49" s="1"/>
  <c r="C18" i="49"/>
  <c r="D18" i="49"/>
  <c r="F18" i="49"/>
  <c r="H18" i="49"/>
  <c r="H9" i="47" s="1"/>
  <c r="C19" i="49"/>
  <c r="D19" i="49"/>
  <c r="F19" i="49"/>
  <c r="H19" i="49"/>
  <c r="I9" i="47" s="1"/>
  <c r="I32" i="47" s="1"/>
  <c r="C20" i="49"/>
  <c r="D20" i="49"/>
  <c r="F20" i="49"/>
  <c r="H20" i="49"/>
  <c r="J9" i="47" s="1"/>
  <c r="C30" i="49"/>
  <c r="D30" i="49"/>
  <c r="F30" i="49"/>
  <c r="H30" i="49"/>
  <c r="C31" i="49"/>
  <c r="D31" i="49"/>
  <c r="F31" i="49"/>
  <c r="H31" i="49"/>
  <c r="P31" i="49" s="1"/>
  <c r="R11" i="47" s="1"/>
  <c r="C36" i="49"/>
  <c r="D36" i="49"/>
  <c r="F36" i="49"/>
  <c r="H36" i="49"/>
  <c r="T9" i="47" s="1"/>
  <c r="T17" i="47" s="1"/>
  <c r="T18" i="47" s="1"/>
  <c r="T19" i="47" s="1"/>
  <c r="T20" i="47" s="1"/>
  <c r="T21" i="47" s="1"/>
  <c r="T22" i="47" s="1"/>
  <c r="T23" i="47" s="1"/>
  <c r="T24" i="47" s="1"/>
  <c r="T25" i="47" s="1"/>
  <c r="T26" i="47" s="1"/>
  <c r="T27" i="47" s="1"/>
  <c r="T28" i="47" s="1"/>
  <c r="T29" i="47" s="1"/>
  <c r="T30" i="47" s="1"/>
  <c r="T31" i="47" s="1"/>
  <c r="T32" i="47" s="1"/>
  <c r="T33" i="47" s="1"/>
  <c r="T34" i="47" s="1"/>
  <c r="T35" i="47" s="1"/>
  <c r="T36" i="47" s="1"/>
  <c r="T37" i="47" s="1"/>
  <c r="T38" i="47" s="1"/>
  <c r="T39" i="47" s="1"/>
  <c r="T40" i="47" s="1"/>
  <c r="T41" i="47" s="1"/>
  <c r="T42" i="47" s="1"/>
  <c r="T43" i="47" s="1"/>
  <c r="T44" i="47" s="1"/>
  <c r="T45" i="47" s="1"/>
  <c r="T46" i="47" s="1"/>
  <c r="T47" i="47" s="1"/>
  <c r="T48" i="47" s="1"/>
  <c r="T49" i="47" s="1"/>
  <c r="T50" i="47" s="1"/>
  <c r="T51" i="47" s="1"/>
  <c r="T52" i="47" s="1"/>
  <c r="T53" i="47" s="1"/>
  <c r="T54" i="47" s="1"/>
  <c r="T55" i="47" s="1"/>
  <c r="T56" i="47" s="1"/>
  <c r="T57" i="47" s="1"/>
  <c r="T58" i="47" s="1"/>
  <c r="T59" i="47" s="1"/>
  <c r="T60" i="47" s="1"/>
  <c r="T61" i="47" s="1"/>
  <c r="T62" i="47" s="1"/>
  <c r="T63" i="47" s="1"/>
  <c r="T64" i="47" s="1"/>
  <c r="T65" i="47" s="1"/>
  <c r="T66" i="47" s="1"/>
  <c r="T67" i="47" s="1"/>
  <c r="T68" i="47" s="1"/>
  <c r="T69" i="47" s="1"/>
  <c r="T70" i="47" s="1"/>
  <c r="T71" i="47" s="1"/>
  <c r="T72" i="47" s="1"/>
  <c r="T73" i="47" s="1"/>
  <c r="T74" i="47" s="1"/>
  <c r="T75" i="47" s="1"/>
  <c r="T76" i="47" s="1"/>
  <c r="C37" i="49"/>
  <c r="D37" i="49"/>
  <c r="F37" i="49"/>
  <c r="H37" i="49"/>
  <c r="C38" i="49"/>
  <c r="D38" i="49"/>
  <c r="F38" i="49"/>
  <c r="H38" i="49"/>
  <c r="V9" i="47" s="1"/>
  <c r="V17" i="47" s="1"/>
  <c r="V18" i="47" s="1"/>
  <c r="V19" i="47" s="1"/>
  <c r="V20" i="47" s="1"/>
  <c r="V21" i="47" s="1"/>
  <c r="V22" i="47" s="1"/>
  <c r="V23" i="47" s="1"/>
  <c r="V24" i="47" s="1"/>
  <c r="V25" i="47" s="1"/>
  <c r="V26" i="47" s="1"/>
  <c r="V27" i="47" s="1"/>
  <c r="V28" i="47" s="1"/>
  <c r="V29" i="47" s="1"/>
  <c r="V30" i="47" s="1"/>
  <c r="V31" i="47" s="1"/>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C41" i="49"/>
  <c r="D41" i="49"/>
  <c r="F41" i="49"/>
  <c r="H41" i="49"/>
  <c r="P41" i="49" s="1"/>
  <c r="C42" i="49"/>
  <c r="D42" i="49"/>
  <c r="F42" i="49"/>
  <c r="H42" i="49"/>
  <c r="W9" i="47" s="1"/>
  <c r="W17" i="47" s="1"/>
  <c r="W18" i="47" s="1"/>
  <c r="W19" i="47" s="1"/>
  <c r="W20" i="47" s="1"/>
  <c r="W21" i="47" s="1"/>
  <c r="W22" i="47" s="1"/>
  <c r="W23" i="47" s="1"/>
  <c r="W24" i="47" s="1"/>
  <c r="W25" i="47" s="1"/>
  <c r="W26" i="47" s="1"/>
  <c r="W27" i="47" s="1"/>
  <c r="W28" i="47" s="1"/>
  <c r="W29" i="47" s="1"/>
  <c r="W30" i="47" s="1"/>
  <c r="W31" i="47" s="1"/>
  <c r="W32" i="47" s="1"/>
  <c r="W33" i="47" s="1"/>
  <c r="D44" i="49"/>
  <c r="F44" i="49"/>
  <c r="H44" i="49"/>
  <c r="C45" i="49"/>
  <c r="D45" i="49"/>
  <c r="F45" i="49"/>
  <c r="H45" i="49"/>
  <c r="P45" i="49" s="1"/>
  <c r="J47" i="49"/>
  <c r="N47" i="49"/>
  <c r="A2" i="50"/>
  <c r="N30" i="50"/>
  <c r="F15" i="46"/>
  <c r="F16" i="46"/>
  <c r="B17" i="46"/>
  <c r="D24" i="46"/>
  <c r="F24" i="46"/>
  <c r="AM2" i="81"/>
  <c r="A7" i="81"/>
  <c r="A8" i="81" s="1"/>
  <c r="A9" i="81" s="1"/>
  <c r="A10" i="81" s="1"/>
  <c r="A11" i="81" s="1"/>
  <c r="A15" i="81" s="1"/>
  <c r="A16" i="81" s="1"/>
  <c r="A17" i="81" s="1"/>
  <c r="A18" i="81" s="1"/>
  <c r="A19" i="81" s="1"/>
  <c r="A24" i="81" s="1"/>
  <c r="A45" i="81" s="1"/>
  <c r="A46" i="81" s="1"/>
  <c r="A47" i="81" s="1"/>
  <c r="A48" i="81" s="1"/>
  <c r="A53" i="81" s="1"/>
  <c r="A2" i="44"/>
  <c r="E5" i="44"/>
  <c r="E11" i="44" s="1"/>
  <c r="D121" i="18" s="1"/>
  <c r="G5" i="44"/>
  <c r="G11" i="44" s="1"/>
  <c r="E121" i="18" s="1"/>
  <c r="A2" i="79"/>
  <c r="G8" i="79"/>
  <c r="G15" i="79"/>
  <c r="G21" i="79"/>
  <c r="G29" i="79" s="1"/>
  <c r="G31" i="79" s="1"/>
  <c r="G33" i="79" s="1"/>
  <c r="G35" i="79" s="1"/>
  <c r="G37" i="79" s="1"/>
  <c r="G27" i="79"/>
  <c r="E51" i="79"/>
  <c r="A2" i="41"/>
  <c r="A69" i="41" s="1"/>
  <c r="A140" i="41" s="1"/>
  <c r="A9"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D178" i="41"/>
  <c r="E178" i="41"/>
  <c r="F178" i="41"/>
  <c r="G178" i="41"/>
  <c r="H189" i="41"/>
  <c r="H190" i="41"/>
  <c r="H191" i="41"/>
  <c r="H192" i="41"/>
  <c r="H193" i="41"/>
  <c r="H194" i="41"/>
  <c r="H195" i="41"/>
  <c r="H196" i="41"/>
  <c r="H197" i="41"/>
  <c r="H198" i="41"/>
  <c r="H199" i="41"/>
  <c r="H200" i="41"/>
  <c r="H201" i="41"/>
  <c r="H202" i="41"/>
  <c r="H203" i="41"/>
  <c r="H204" i="41"/>
  <c r="H205" i="41"/>
  <c r="H206" i="41"/>
  <c r="H207" i="41"/>
  <c r="A2" i="42"/>
  <c r="A483" i="42" s="1"/>
  <c r="A9" i="42"/>
  <c r="A10" i="42" s="1"/>
  <c r="A11" i="42" s="1"/>
  <c r="A12" i="42" s="1"/>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40" i="42" s="1"/>
  <c r="A241" i="42" s="1"/>
  <c r="A242" i="42" s="1"/>
  <c r="A243" i="42" s="1"/>
  <c r="A244" i="42" s="1"/>
  <c r="A245" i="42" s="1"/>
  <c r="A246" i="42" s="1"/>
  <c r="A247" i="42" s="1"/>
  <c r="A248" i="42" s="1"/>
  <c r="A249" i="42" s="1"/>
  <c r="A250" i="42" s="1"/>
  <c r="A251" i="42" s="1"/>
  <c r="A252" i="42" s="1"/>
  <c r="A253" i="42" s="1"/>
  <c r="A254" i="42" s="1"/>
  <c r="A255" i="42" s="1"/>
  <c r="A256" i="42" s="1"/>
  <c r="A257" i="42" s="1"/>
  <c r="A258" i="42" s="1"/>
  <c r="A259" i="42" s="1"/>
  <c r="A260" i="42" s="1"/>
  <c r="A261" i="42" s="1"/>
  <c r="A262" i="42" s="1"/>
  <c r="A263" i="42" s="1"/>
  <c r="A264" i="42" s="1"/>
  <c r="A265" i="42" s="1"/>
  <c r="A266" i="42" s="1"/>
  <c r="A267" i="42" s="1"/>
  <c r="A268" i="42" s="1"/>
  <c r="A269" i="42" s="1"/>
  <c r="A270" i="42" s="1"/>
  <c r="A271" i="42" s="1"/>
  <c r="A272" i="42" s="1"/>
  <c r="A273" i="42" s="1"/>
  <c r="A274" i="42" s="1"/>
  <c r="A275" i="42" s="1"/>
  <c r="A276"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5"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61" i="42" s="1"/>
  <c r="H9" i="42"/>
  <c r="H10" i="42"/>
  <c r="H12" i="42"/>
  <c r="H16" i="42"/>
  <c r="H20" i="42"/>
  <c r="H25" i="42"/>
  <c r="H26" i="42"/>
  <c r="H28" i="42"/>
  <c r="H29"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490" i="42"/>
  <c r="H491" i="42"/>
  <c r="H492" i="42"/>
  <c r="H493" i="42"/>
  <c r="H494" i="42"/>
  <c r="A2" i="40"/>
  <c r="E9" i="40"/>
  <c r="H9" i="40"/>
  <c r="A10" i="40"/>
  <c r="A11" i="40"/>
  <c r="A12" i="40" s="1"/>
  <c r="A13" i="40" s="1"/>
  <c r="A14" i="40" s="1"/>
  <c r="A15" i="40" s="1"/>
  <c r="A16" i="40"/>
  <c r="A17" i="40" s="1"/>
  <c r="A18" i="40" s="1"/>
  <c r="A19" i="40"/>
  <c r="A20" i="40" s="1"/>
  <c r="A21" i="40" s="1"/>
  <c r="E10" i="40"/>
  <c r="H10" i="40"/>
  <c r="E11" i="40"/>
  <c r="H11" i="40"/>
  <c r="E12" i="40"/>
  <c r="H12" i="40"/>
  <c r="E13" i="40"/>
  <c r="H13" i="40"/>
  <c r="E14" i="40"/>
  <c r="H14" i="40"/>
  <c r="E15" i="40"/>
  <c r="H15" i="40"/>
  <c r="E16" i="40"/>
  <c r="H16" i="40"/>
  <c r="E17" i="40"/>
  <c r="H17" i="40"/>
  <c r="E18" i="40"/>
  <c r="H18" i="40"/>
  <c r="E19" i="40"/>
  <c r="H19" i="40"/>
  <c r="E20" i="40"/>
  <c r="H20" i="40"/>
  <c r="C21" i="40"/>
  <c r="D18" i="84" s="1"/>
  <c r="F21" i="40"/>
  <c r="E18" i="84" s="1"/>
  <c r="G21" i="40"/>
  <c r="E19" i="84" s="1"/>
  <c r="A2" i="54"/>
  <c r="D50" i="54"/>
  <c r="G21" i="34" s="1"/>
  <c r="G23" i="34" s="1"/>
  <c r="F6" i="84" s="1"/>
  <c r="F50" i="54"/>
  <c r="E51" i="34" s="1"/>
  <c r="A2" i="86"/>
  <c r="A22" i="86"/>
  <c r="A23" i="86" s="1"/>
  <c r="A24" i="86" s="1"/>
  <c r="A25" i="86" s="1"/>
  <c r="A26" i="86" s="1"/>
  <c r="A27" i="86" s="1"/>
  <c r="A31" i="86" s="1"/>
  <c r="A35" i="86" s="1"/>
  <c r="A36" i="86" s="1"/>
  <c r="A37" i="86" s="1"/>
  <c r="A38" i="86" s="1"/>
  <c r="A39" i="86" s="1"/>
  <c r="A40" i="86" s="1"/>
  <c r="A44" i="86" s="1"/>
  <c r="A50" i="86" s="1"/>
  <c r="A51" i="86" s="1"/>
  <c r="A52" i="86" s="1"/>
  <c r="A53" i="86" s="1"/>
  <c r="A54" i="86" s="1"/>
  <c r="A55" i="86" s="1"/>
  <c r="A59" i="86" s="1"/>
  <c r="A63" i="86" s="1"/>
  <c r="A64" i="86" s="1"/>
  <c r="A65" i="86" s="1"/>
  <c r="A66" i="86" s="1"/>
  <c r="A67" i="86" s="1"/>
  <c r="A68" i="86" s="1"/>
  <c r="A72" i="86" s="1"/>
  <c r="A76" i="86" s="1"/>
  <c r="A77" i="86" s="1"/>
  <c r="A78" i="86" s="1"/>
  <c r="A79" i="86" s="1"/>
  <c r="A80" i="86" s="1"/>
  <c r="A81" i="86" s="1"/>
  <c r="A85" i="86" s="1"/>
  <c r="A91" i="86" s="1"/>
  <c r="A92" i="86" s="1"/>
  <c r="A93" i="86" s="1"/>
  <c r="A94" i="86" s="1"/>
  <c r="A95" i="86" s="1"/>
  <c r="A96" i="86" s="1"/>
  <c r="A100" i="86" s="1"/>
  <c r="A104" i="86" s="1"/>
  <c r="A105" i="86" s="1"/>
  <c r="A106" i="86" s="1"/>
  <c r="A107" i="86" s="1"/>
  <c r="A108" i="86" s="1"/>
  <c r="A109" i="86" s="1"/>
  <c r="A113" i="86" s="1"/>
  <c r="A117" i="86" s="1"/>
  <c r="A118" i="86" s="1"/>
  <c r="A119" i="86" s="1"/>
  <c r="A120" i="86" s="1"/>
  <c r="A121" i="86" s="1"/>
  <c r="A122" i="86" s="1"/>
  <c r="A126" i="86" s="1"/>
  <c r="A132" i="86" s="1"/>
  <c r="A133" i="86" s="1"/>
  <c r="A134" i="86" s="1"/>
  <c r="A135" i="86" s="1"/>
  <c r="A136" i="86" s="1"/>
  <c r="A137" i="86" s="1"/>
  <c r="A141" i="86" s="1"/>
  <c r="A145" i="86" s="1"/>
  <c r="A146" i="86" s="1"/>
  <c r="A147" i="86" s="1"/>
  <c r="A148" i="86" s="1"/>
  <c r="A149" i="86" s="1"/>
  <c r="A150" i="86" s="1"/>
  <c r="A154" i="86" s="1"/>
  <c r="A158" i="86" s="1"/>
  <c r="A159" i="86" s="1"/>
  <c r="A160" i="86" s="1"/>
  <c r="A161" i="86" s="1"/>
  <c r="A162" i="86" s="1"/>
  <c r="A163" i="86" s="1"/>
  <c r="A167" i="86" s="1"/>
  <c r="A173" i="86" s="1"/>
  <c r="A174" i="86" s="1"/>
  <c r="A175" i="86" s="1"/>
  <c r="A176" i="86" s="1"/>
  <c r="A180" i="86" s="1"/>
  <c r="A184" i="86" s="1"/>
  <c r="A185" i="86" s="1"/>
  <c r="A186" i="86" s="1"/>
  <c r="A187" i="86" s="1"/>
  <c r="A191" i="86" s="1"/>
  <c r="A195" i="86" s="1"/>
  <c r="A196" i="86" s="1"/>
  <c r="A197" i="86" s="1"/>
  <c r="A198" i="86" s="1"/>
  <c r="A202" i="86" s="1"/>
  <c r="A208" i="86" s="1"/>
  <c r="A209" i="86" s="1"/>
  <c r="A210" i="86" s="1"/>
  <c r="A211" i="86" s="1"/>
  <c r="A215" i="86" s="1"/>
  <c r="A219" i="86" s="1"/>
  <c r="A220" i="86" s="1"/>
  <c r="A221" i="86" s="1"/>
  <c r="A222" i="86" s="1"/>
  <c r="A226" i="86" s="1"/>
  <c r="A230" i="86" s="1"/>
  <c r="A231" i="86" s="1"/>
  <c r="A232" i="86" s="1"/>
  <c r="A233" i="86" s="1"/>
  <c r="A237" i="86" s="1"/>
  <c r="A243" i="86" s="1"/>
  <c r="A244" i="86" s="1"/>
  <c r="A245" i="86" s="1"/>
  <c r="A246" i="86" s="1"/>
  <c r="A250" i="86" s="1"/>
  <c r="A254" i="86" s="1"/>
  <c r="A255" i="86" s="1"/>
  <c r="A256" i="86" s="1"/>
  <c r="A257" i="86" s="1"/>
  <c r="A261" i="86" s="1"/>
  <c r="A265" i="86" s="1"/>
  <c r="A266" i="86" s="1"/>
  <c r="A267" i="86" s="1"/>
  <c r="A268" i="86" s="1"/>
  <c r="A272" i="86" s="1"/>
  <c r="A278" i="86" s="1"/>
  <c r="A279" i="86" s="1"/>
  <c r="A280" i="86" s="1"/>
  <c r="A281" i="86" s="1"/>
  <c r="A285" i="86" s="1"/>
  <c r="A289" i="86" s="1"/>
  <c r="A290" i="86" s="1"/>
  <c r="A291" i="86" s="1"/>
  <c r="A292" i="86" s="1"/>
  <c r="A296" i="86" s="1"/>
  <c r="A300" i="86" s="1"/>
  <c r="A301" i="86" s="1"/>
  <c r="A302" i="86" s="1"/>
  <c r="A303" i="86" s="1"/>
  <c r="A307" i="86" s="1"/>
  <c r="A313" i="86" s="1"/>
  <c r="A314" i="86" s="1"/>
  <c r="A315" i="86" s="1"/>
  <c r="A316" i="86" s="1"/>
  <c r="A320" i="86" s="1"/>
  <c r="A324" i="86" s="1"/>
  <c r="A325" i="86" s="1"/>
  <c r="A326" i="86" s="1"/>
  <c r="A327" i="86" s="1"/>
  <c r="A331" i="86" s="1"/>
  <c r="A335" i="86" s="1"/>
  <c r="A336" i="86" s="1"/>
  <c r="A337" i="86" s="1"/>
  <c r="A338" i="86" s="1"/>
  <c r="A342" i="86" s="1"/>
  <c r="A348" i="86" s="1"/>
  <c r="A349" i="86" s="1"/>
  <c r="A350" i="86" s="1"/>
  <c r="A351" i="86" s="1"/>
  <c r="A355" i="86" s="1"/>
  <c r="A359" i="86" s="1"/>
  <c r="A360" i="86" s="1"/>
  <c r="A361" i="86" s="1"/>
  <c r="A362" i="86" s="1"/>
  <c r="A366" i="86" s="1"/>
  <c r="A370" i="86" s="1"/>
  <c r="A371" i="86" s="1"/>
  <c r="A372" i="86" s="1"/>
  <c r="A373" i="86" s="1"/>
  <c r="A377" i="86" s="1"/>
  <c r="A383" i="86" s="1"/>
  <c r="A384" i="86" s="1"/>
  <c r="A385" i="86" s="1"/>
  <c r="A386" i="86" s="1"/>
  <c r="A390" i="86" s="1"/>
  <c r="A394" i="86" s="1"/>
  <c r="A395" i="86" s="1"/>
  <c r="A396" i="86" s="1"/>
  <c r="A397" i="86" s="1"/>
  <c r="A401" i="86" s="1"/>
  <c r="A405" i="86" s="1"/>
  <c r="A406" i="86" s="1"/>
  <c r="A407" i="86" s="1"/>
  <c r="A408" i="86" s="1"/>
  <c r="A412" i="86" s="1"/>
  <c r="A418" i="86" s="1"/>
  <c r="A419" i="86" s="1"/>
  <c r="A420" i="86" s="1"/>
  <c r="A421" i="86" s="1"/>
  <c r="A425" i="86" s="1"/>
  <c r="A429" i="86" s="1"/>
  <c r="A430" i="86" s="1"/>
  <c r="A431" i="86" s="1"/>
  <c r="A432" i="86" s="1"/>
  <c r="A436" i="86" s="1"/>
  <c r="A440" i="86" s="1"/>
  <c r="A441" i="86" s="1"/>
  <c r="A442" i="86" s="1"/>
  <c r="A443" i="86" s="1"/>
  <c r="A447" i="86" s="1"/>
  <c r="B22" i="86"/>
  <c r="D22" i="86"/>
  <c r="E22" i="86"/>
  <c r="F22" i="86"/>
  <c r="G22" i="86"/>
  <c r="H22" i="86"/>
  <c r="I22" i="86"/>
  <c r="J22" i="86"/>
  <c r="K22" i="86"/>
  <c r="L22" i="86"/>
  <c r="M22" i="86"/>
  <c r="N22" i="86"/>
  <c r="O22" i="86"/>
  <c r="B23" i="86"/>
  <c r="D23" i="86"/>
  <c r="E23" i="86"/>
  <c r="F23" i="86"/>
  <c r="G23" i="86"/>
  <c r="H23" i="86"/>
  <c r="I23" i="86"/>
  <c r="J23" i="86"/>
  <c r="K23" i="86"/>
  <c r="L23" i="86"/>
  <c r="M23" i="86"/>
  <c r="N23" i="86"/>
  <c r="O23" i="86"/>
  <c r="B24" i="86"/>
  <c r="D24" i="86"/>
  <c r="E24" i="86"/>
  <c r="F24" i="86"/>
  <c r="G24" i="86"/>
  <c r="H24" i="86"/>
  <c r="I24" i="86"/>
  <c r="J24" i="86"/>
  <c r="K24" i="86"/>
  <c r="L24" i="86"/>
  <c r="M24" i="86"/>
  <c r="N24" i="86"/>
  <c r="O24" i="86"/>
  <c r="B25" i="86"/>
  <c r="D25" i="86"/>
  <c r="E25" i="86"/>
  <c r="F25" i="86"/>
  <c r="G25" i="86"/>
  <c r="H25" i="86"/>
  <c r="I25" i="86"/>
  <c r="J25" i="86"/>
  <c r="K25" i="86"/>
  <c r="L25" i="86"/>
  <c r="M25" i="86"/>
  <c r="N25" i="86"/>
  <c r="O25" i="86"/>
  <c r="B26" i="86"/>
  <c r="D26" i="86"/>
  <c r="E26" i="86"/>
  <c r="F26" i="86"/>
  <c r="G26" i="86"/>
  <c r="H26" i="86"/>
  <c r="I26" i="86"/>
  <c r="J26" i="86"/>
  <c r="K26" i="86"/>
  <c r="L26" i="86"/>
  <c r="M26" i="86"/>
  <c r="N26" i="86"/>
  <c r="O26" i="86"/>
  <c r="B27" i="86"/>
  <c r="D27" i="86"/>
  <c r="E27" i="86"/>
  <c r="F27" i="86"/>
  <c r="G27" i="86"/>
  <c r="H27" i="86"/>
  <c r="I27" i="86"/>
  <c r="J27" i="86"/>
  <c r="K27" i="86"/>
  <c r="L27" i="86"/>
  <c r="M27" i="86"/>
  <c r="N27" i="86"/>
  <c r="O27" i="86"/>
  <c r="B31" i="86"/>
  <c r="D31" i="86"/>
  <c r="E31" i="86"/>
  <c r="F31" i="86"/>
  <c r="G31" i="86"/>
  <c r="H31" i="86"/>
  <c r="I31" i="86"/>
  <c r="J31" i="86"/>
  <c r="K31" i="86"/>
  <c r="L31" i="86"/>
  <c r="M31" i="86"/>
  <c r="N31" i="86"/>
  <c r="O31" i="86"/>
  <c r="B35" i="86"/>
  <c r="B36" i="86"/>
  <c r="B37" i="86"/>
  <c r="B38" i="86"/>
  <c r="B39" i="86"/>
  <c r="B40" i="86"/>
  <c r="B44" i="86"/>
  <c r="B63" i="86"/>
  <c r="D63" i="86"/>
  <c r="E63" i="86"/>
  <c r="F63" i="86"/>
  <c r="G63" i="86"/>
  <c r="H63" i="86"/>
  <c r="I63" i="86"/>
  <c r="J63" i="86"/>
  <c r="K63" i="86"/>
  <c r="L63" i="86"/>
  <c r="M63" i="86"/>
  <c r="N63" i="86"/>
  <c r="O63" i="86"/>
  <c r="B64" i="86"/>
  <c r="D64" i="86"/>
  <c r="E64" i="86"/>
  <c r="F64" i="86"/>
  <c r="G64" i="86"/>
  <c r="H64" i="86"/>
  <c r="I64" i="86"/>
  <c r="J64" i="86"/>
  <c r="K64" i="86"/>
  <c r="L64" i="86"/>
  <c r="M64" i="86"/>
  <c r="N64" i="86"/>
  <c r="O64" i="86"/>
  <c r="B65" i="86"/>
  <c r="D65" i="86"/>
  <c r="D78" i="86" s="1"/>
  <c r="E65" i="86"/>
  <c r="F65" i="86"/>
  <c r="G65" i="86"/>
  <c r="H65" i="86"/>
  <c r="I65" i="86"/>
  <c r="J65" i="86"/>
  <c r="K65" i="86"/>
  <c r="L65" i="86"/>
  <c r="M65" i="86"/>
  <c r="N65" i="86"/>
  <c r="O65" i="86"/>
  <c r="B66" i="86"/>
  <c r="D66" i="86"/>
  <c r="E66" i="86"/>
  <c r="F66" i="86"/>
  <c r="G66" i="86"/>
  <c r="H66" i="86"/>
  <c r="I66" i="86"/>
  <c r="J66" i="86"/>
  <c r="K66" i="86"/>
  <c r="L66" i="86"/>
  <c r="M66" i="86"/>
  <c r="N66" i="86"/>
  <c r="O66" i="86"/>
  <c r="B67" i="86"/>
  <c r="D67" i="86"/>
  <c r="D80" i="86" s="1"/>
  <c r="E67" i="86"/>
  <c r="F67" i="86"/>
  <c r="G67" i="86"/>
  <c r="H67" i="86"/>
  <c r="I67" i="86"/>
  <c r="J67" i="86"/>
  <c r="K67" i="86"/>
  <c r="L67" i="86"/>
  <c r="M67" i="86"/>
  <c r="N67" i="86"/>
  <c r="O67" i="86"/>
  <c r="B68" i="86"/>
  <c r="D68" i="86"/>
  <c r="E68" i="86"/>
  <c r="F68" i="86"/>
  <c r="G68" i="86"/>
  <c r="H68" i="86"/>
  <c r="I68" i="86"/>
  <c r="J68" i="86"/>
  <c r="K68" i="86"/>
  <c r="L68" i="86"/>
  <c r="M68" i="86"/>
  <c r="N68" i="86"/>
  <c r="O68" i="86"/>
  <c r="B72" i="86"/>
  <c r="D72" i="86"/>
  <c r="E72" i="86"/>
  <c r="F72" i="86"/>
  <c r="G72" i="86"/>
  <c r="H72" i="86"/>
  <c r="I72" i="86"/>
  <c r="J72" i="86"/>
  <c r="K72" i="86"/>
  <c r="L72" i="86"/>
  <c r="M72" i="86"/>
  <c r="N72" i="86"/>
  <c r="O72" i="86"/>
  <c r="B76" i="86"/>
  <c r="B77" i="86"/>
  <c r="B78" i="86"/>
  <c r="B79" i="86"/>
  <c r="B80" i="86"/>
  <c r="B81" i="86"/>
  <c r="B85" i="86"/>
  <c r="B104" i="86"/>
  <c r="D104" i="86"/>
  <c r="D117" i="86" s="1"/>
  <c r="E104" i="86"/>
  <c r="F104" i="86"/>
  <c r="G104" i="86"/>
  <c r="H104" i="86"/>
  <c r="I104" i="86"/>
  <c r="J104" i="86"/>
  <c r="K104" i="86"/>
  <c r="L104" i="86"/>
  <c r="M104" i="86"/>
  <c r="N104" i="86"/>
  <c r="O104" i="86"/>
  <c r="B105" i="86"/>
  <c r="D105" i="86"/>
  <c r="D118" i="86" s="1"/>
  <c r="E105" i="86"/>
  <c r="F105" i="86"/>
  <c r="G105" i="86"/>
  <c r="H105" i="86"/>
  <c r="I105" i="86"/>
  <c r="J105" i="86"/>
  <c r="K105" i="86"/>
  <c r="L105" i="86"/>
  <c r="M105" i="86"/>
  <c r="N105" i="86"/>
  <c r="O105" i="86"/>
  <c r="B106" i="86"/>
  <c r="D106" i="86"/>
  <c r="D119" i="86" s="1"/>
  <c r="E106" i="86"/>
  <c r="F106" i="86"/>
  <c r="G106" i="86"/>
  <c r="H106" i="86"/>
  <c r="I106" i="86"/>
  <c r="J106" i="86"/>
  <c r="K106" i="86"/>
  <c r="L106" i="86"/>
  <c r="M106" i="86"/>
  <c r="N106" i="86"/>
  <c r="O106" i="86"/>
  <c r="B107" i="86"/>
  <c r="D107" i="86"/>
  <c r="D120" i="86" s="1"/>
  <c r="E107" i="86"/>
  <c r="F107" i="86"/>
  <c r="G107" i="86"/>
  <c r="H107" i="86"/>
  <c r="I107" i="86"/>
  <c r="J107" i="86"/>
  <c r="K107" i="86"/>
  <c r="L107" i="86"/>
  <c r="M107" i="86"/>
  <c r="N107" i="86"/>
  <c r="O107" i="86"/>
  <c r="B108" i="86"/>
  <c r="D108" i="86"/>
  <c r="E108" i="86"/>
  <c r="F108" i="86"/>
  <c r="G108" i="86"/>
  <c r="H108" i="86"/>
  <c r="I108" i="86"/>
  <c r="J108" i="86"/>
  <c r="K108" i="86"/>
  <c r="L108" i="86"/>
  <c r="M108" i="86"/>
  <c r="N108" i="86"/>
  <c r="O108" i="86"/>
  <c r="B109" i="86"/>
  <c r="D109" i="86"/>
  <c r="E109" i="86"/>
  <c r="F109" i="86"/>
  <c r="G109" i="86"/>
  <c r="H109" i="86"/>
  <c r="I109" i="86"/>
  <c r="J109" i="86"/>
  <c r="K109" i="86"/>
  <c r="L109" i="86"/>
  <c r="M109" i="86"/>
  <c r="N109" i="86"/>
  <c r="O109" i="86"/>
  <c r="B113" i="86"/>
  <c r="D113" i="86"/>
  <c r="D126" i="86" s="1"/>
  <c r="E113" i="86"/>
  <c r="F113" i="86"/>
  <c r="G113" i="86"/>
  <c r="H113" i="86"/>
  <c r="I113" i="86"/>
  <c r="J113" i="86"/>
  <c r="K113" i="86"/>
  <c r="L113" i="86"/>
  <c r="M113" i="86"/>
  <c r="N113" i="86"/>
  <c r="O113" i="86"/>
  <c r="B117" i="86"/>
  <c r="B118" i="86"/>
  <c r="B119" i="86"/>
  <c r="B120" i="86"/>
  <c r="B121" i="86"/>
  <c r="B122" i="86"/>
  <c r="B126" i="86"/>
  <c r="B145" i="86"/>
  <c r="D145" i="86"/>
  <c r="E145" i="86"/>
  <c r="F145" i="86"/>
  <c r="G145" i="86"/>
  <c r="H145" i="86"/>
  <c r="I145" i="86"/>
  <c r="J145" i="86"/>
  <c r="K145" i="86"/>
  <c r="L145" i="86"/>
  <c r="M145" i="86"/>
  <c r="N145" i="86"/>
  <c r="O145" i="86"/>
  <c r="B146" i="86"/>
  <c r="D146" i="86"/>
  <c r="D159" i="86" s="1"/>
  <c r="E146" i="86"/>
  <c r="F146" i="86"/>
  <c r="G146" i="86"/>
  <c r="H146" i="86"/>
  <c r="I146" i="86"/>
  <c r="J146" i="86"/>
  <c r="K146" i="86"/>
  <c r="L146" i="86"/>
  <c r="M146" i="86"/>
  <c r="N146" i="86"/>
  <c r="O146" i="86"/>
  <c r="B147" i="86"/>
  <c r="D147" i="86"/>
  <c r="D160" i="86" s="1"/>
  <c r="E147" i="86"/>
  <c r="F147" i="86"/>
  <c r="G147" i="86"/>
  <c r="H147" i="86"/>
  <c r="I147" i="86"/>
  <c r="J147" i="86"/>
  <c r="K147" i="86"/>
  <c r="L147" i="86"/>
  <c r="M147" i="86"/>
  <c r="N147" i="86"/>
  <c r="O147" i="86"/>
  <c r="B148" i="86"/>
  <c r="D148" i="86"/>
  <c r="D161" i="86" s="1"/>
  <c r="E148" i="86"/>
  <c r="F148" i="86"/>
  <c r="G148" i="86"/>
  <c r="H148" i="86"/>
  <c r="I148" i="86"/>
  <c r="J148" i="86"/>
  <c r="K148" i="86"/>
  <c r="L148" i="86"/>
  <c r="M148" i="86"/>
  <c r="N148" i="86"/>
  <c r="O148" i="86"/>
  <c r="B149" i="86"/>
  <c r="D149" i="86"/>
  <c r="D162" i="86" s="1"/>
  <c r="E149" i="86"/>
  <c r="F149" i="86"/>
  <c r="G149" i="86"/>
  <c r="H149" i="86"/>
  <c r="I149" i="86"/>
  <c r="J149" i="86"/>
  <c r="K149" i="86"/>
  <c r="L149" i="86"/>
  <c r="M149" i="86"/>
  <c r="N149" i="86"/>
  <c r="O149" i="86"/>
  <c r="B150" i="86"/>
  <c r="D150" i="86"/>
  <c r="D163" i="86" s="1"/>
  <c r="E150" i="86"/>
  <c r="F150" i="86"/>
  <c r="G150" i="86"/>
  <c r="H150" i="86"/>
  <c r="I150" i="86"/>
  <c r="J150" i="86"/>
  <c r="K150" i="86"/>
  <c r="L150" i="86"/>
  <c r="M150" i="86"/>
  <c r="N150" i="86"/>
  <c r="O150" i="86"/>
  <c r="B154" i="86"/>
  <c r="D154" i="86"/>
  <c r="D167" i="86" s="1"/>
  <c r="E154" i="86"/>
  <c r="F154" i="86"/>
  <c r="G154" i="86"/>
  <c r="H154" i="86"/>
  <c r="I154" i="86"/>
  <c r="J154" i="86"/>
  <c r="K154" i="86"/>
  <c r="L154" i="86"/>
  <c r="M154" i="86"/>
  <c r="N154" i="86"/>
  <c r="O154" i="86"/>
  <c r="B158" i="86"/>
  <c r="B159" i="86"/>
  <c r="B160" i="86"/>
  <c r="B161" i="86"/>
  <c r="B162" i="86"/>
  <c r="B163" i="86"/>
  <c r="B167" i="86"/>
  <c r="B184" i="86"/>
  <c r="D184" i="86"/>
  <c r="D195" i="86" s="1"/>
  <c r="E184" i="86"/>
  <c r="F184" i="86"/>
  <c r="G184" i="86"/>
  <c r="H184" i="86"/>
  <c r="I184" i="86"/>
  <c r="J184" i="86"/>
  <c r="K184" i="86"/>
  <c r="L184" i="86"/>
  <c r="M184" i="86"/>
  <c r="N184" i="86"/>
  <c r="O184" i="86"/>
  <c r="B185" i="86"/>
  <c r="D185" i="86"/>
  <c r="D196" i="86" s="1"/>
  <c r="E185" i="86"/>
  <c r="F185" i="86"/>
  <c r="G185" i="86"/>
  <c r="H185" i="86"/>
  <c r="I185" i="86"/>
  <c r="J185" i="86"/>
  <c r="K185" i="86"/>
  <c r="L185" i="86"/>
  <c r="M185" i="86"/>
  <c r="N185" i="86"/>
  <c r="O185" i="86"/>
  <c r="B186" i="86"/>
  <c r="D186" i="86"/>
  <c r="D197" i="86" s="1"/>
  <c r="E186" i="86"/>
  <c r="F186" i="86"/>
  <c r="G186" i="86"/>
  <c r="H186" i="86"/>
  <c r="I186" i="86"/>
  <c r="J186" i="86"/>
  <c r="K186" i="86"/>
  <c r="L186" i="86"/>
  <c r="M186" i="86"/>
  <c r="N186" i="86"/>
  <c r="O186" i="86"/>
  <c r="B187" i="86"/>
  <c r="D187" i="86"/>
  <c r="E187" i="86"/>
  <c r="F187" i="86"/>
  <c r="G187" i="86"/>
  <c r="H187" i="86"/>
  <c r="I187" i="86"/>
  <c r="J187" i="86"/>
  <c r="K187" i="86"/>
  <c r="L187" i="86"/>
  <c r="M187" i="86"/>
  <c r="N187" i="86"/>
  <c r="O187" i="86"/>
  <c r="B191" i="86"/>
  <c r="D191" i="86"/>
  <c r="D202" i="86" s="1"/>
  <c r="E191" i="86"/>
  <c r="F191" i="86"/>
  <c r="G191" i="86"/>
  <c r="H191" i="86"/>
  <c r="I191" i="86"/>
  <c r="J191" i="86"/>
  <c r="K191" i="86"/>
  <c r="L191" i="86"/>
  <c r="M191" i="86"/>
  <c r="N191" i="86"/>
  <c r="O191" i="86"/>
  <c r="B195" i="86"/>
  <c r="B219" i="86" s="1"/>
  <c r="B196" i="86"/>
  <c r="B220" i="86" s="1"/>
  <c r="B197" i="86"/>
  <c r="B221" i="86" s="1"/>
  <c r="B198" i="86"/>
  <c r="B222" i="86" s="1"/>
  <c r="B202" i="86"/>
  <c r="B226" i="86" s="1"/>
  <c r="D219" i="86"/>
  <c r="D230" i="86" s="1"/>
  <c r="E219" i="86"/>
  <c r="F219" i="86"/>
  <c r="G219" i="86"/>
  <c r="H219" i="86"/>
  <c r="I219" i="86"/>
  <c r="J219" i="86"/>
  <c r="K219" i="86"/>
  <c r="L219" i="86"/>
  <c r="M219" i="86"/>
  <c r="N219" i="86"/>
  <c r="O219" i="86"/>
  <c r="D220" i="86"/>
  <c r="D231" i="86" s="1"/>
  <c r="E220" i="86"/>
  <c r="F220" i="86"/>
  <c r="G220" i="86"/>
  <c r="H220" i="86"/>
  <c r="I220" i="86"/>
  <c r="J220" i="86"/>
  <c r="K220" i="86"/>
  <c r="L220" i="86"/>
  <c r="M220" i="86"/>
  <c r="N220" i="86"/>
  <c r="O220" i="86"/>
  <c r="D221" i="86"/>
  <c r="D232" i="86" s="1"/>
  <c r="E221" i="86"/>
  <c r="F221" i="86"/>
  <c r="G221" i="86"/>
  <c r="H221" i="86"/>
  <c r="I221" i="86"/>
  <c r="J221" i="86"/>
  <c r="K221" i="86"/>
  <c r="L221" i="86"/>
  <c r="M221" i="86"/>
  <c r="N221" i="86"/>
  <c r="O221" i="86"/>
  <c r="D222" i="86"/>
  <c r="E222" i="86"/>
  <c r="F222" i="86"/>
  <c r="G222" i="86"/>
  <c r="H222" i="86"/>
  <c r="I222" i="86"/>
  <c r="J222" i="86"/>
  <c r="K222" i="86"/>
  <c r="L222" i="86"/>
  <c r="M222" i="86"/>
  <c r="N222" i="86"/>
  <c r="O222" i="86"/>
  <c r="D226" i="86"/>
  <c r="D237" i="86" s="1"/>
  <c r="E226" i="86"/>
  <c r="F226" i="86"/>
  <c r="G226" i="86"/>
  <c r="H226" i="86"/>
  <c r="I226" i="86"/>
  <c r="J226" i="86"/>
  <c r="K226" i="86"/>
  <c r="L226" i="86"/>
  <c r="M226" i="86"/>
  <c r="N226" i="86"/>
  <c r="O226" i="86"/>
  <c r="B230" i="86"/>
  <c r="B231" i="86"/>
  <c r="B232" i="86"/>
  <c r="B233" i="86"/>
  <c r="B237" i="86"/>
  <c r="B254" i="86"/>
  <c r="D254" i="86"/>
  <c r="D265" i="86" s="1"/>
  <c r="E254" i="86"/>
  <c r="F254" i="86"/>
  <c r="G254" i="86"/>
  <c r="H254" i="86"/>
  <c r="I254" i="86"/>
  <c r="J254" i="86"/>
  <c r="K254" i="86"/>
  <c r="L254" i="86"/>
  <c r="M254" i="86"/>
  <c r="N254" i="86"/>
  <c r="O254" i="86"/>
  <c r="B255" i="86"/>
  <c r="D255" i="86"/>
  <c r="D266" i="86" s="1"/>
  <c r="E255" i="86"/>
  <c r="F255" i="86"/>
  <c r="G255" i="86"/>
  <c r="H255" i="86"/>
  <c r="I255" i="86"/>
  <c r="J255" i="86"/>
  <c r="K255" i="86"/>
  <c r="L255" i="86"/>
  <c r="M255" i="86"/>
  <c r="N255" i="86"/>
  <c r="O255" i="86"/>
  <c r="B256" i="86"/>
  <c r="D256" i="86"/>
  <c r="D267" i="86" s="1"/>
  <c r="E256" i="86"/>
  <c r="F256" i="86"/>
  <c r="G256" i="86"/>
  <c r="H256" i="86"/>
  <c r="I256" i="86"/>
  <c r="J256" i="86"/>
  <c r="K256" i="86"/>
  <c r="L256" i="86"/>
  <c r="M256" i="86"/>
  <c r="N256" i="86"/>
  <c r="O256" i="86"/>
  <c r="B257" i="86"/>
  <c r="D257" i="86"/>
  <c r="D268" i="86" s="1"/>
  <c r="E257" i="86"/>
  <c r="F257" i="86"/>
  <c r="G257" i="86"/>
  <c r="H257" i="86"/>
  <c r="I257" i="86"/>
  <c r="J257" i="86"/>
  <c r="K257" i="86"/>
  <c r="L257" i="86"/>
  <c r="M257" i="86"/>
  <c r="N257" i="86"/>
  <c r="O257" i="86"/>
  <c r="B261" i="86"/>
  <c r="D261" i="86"/>
  <c r="D272" i="86" s="1"/>
  <c r="E261" i="86"/>
  <c r="F261" i="86"/>
  <c r="G261" i="86"/>
  <c r="H261" i="86"/>
  <c r="I261" i="86"/>
  <c r="J261" i="86"/>
  <c r="K261" i="86"/>
  <c r="L261" i="86"/>
  <c r="M261" i="86"/>
  <c r="N261" i="86"/>
  <c r="O261" i="86"/>
  <c r="B265" i="86"/>
  <c r="B266" i="86"/>
  <c r="B267" i="86"/>
  <c r="B268" i="86"/>
  <c r="B272" i="86"/>
  <c r="B289" i="86"/>
  <c r="D289" i="86"/>
  <c r="D300" i="86" s="1"/>
  <c r="E289" i="86"/>
  <c r="F289" i="86"/>
  <c r="G289" i="86"/>
  <c r="H289" i="86"/>
  <c r="I289" i="86"/>
  <c r="J289" i="86"/>
  <c r="K289" i="86"/>
  <c r="L289" i="86"/>
  <c r="M289" i="86"/>
  <c r="N289" i="86"/>
  <c r="O289" i="86"/>
  <c r="B290" i="86"/>
  <c r="D290" i="86"/>
  <c r="E290" i="86"/>
  <c r="F290" i="86"/>
  <c r="G290" i="86"/>
  <c r="H290" i="86"/>
  <c r="I290" i="86"/>
  <c r="J290" i="86"/>
  <c r="K290" i="86"/>
  <c r="L290" i="86"/>
  <c r="M290" i="86"/>
  <c r="N290" i="86"/>
  <c r="O290" i="86"/>
  <c r="B291" i="86"/>
  <c r="D291" i="86"/>
  <c r="D302" i="86" s="1"/>
  <c r="E291" i="86"/>
  <c r="F291" i="86"/>
  <c r="G291" i="86"/>
  <c r="H291" i="86"/>
  <c r="I291" i="86"/>
  <c r="J291" i="86"/>
  <c r="K291" i="86"/>
  <c r="L291" i="86"/>
  <c r="M291" i="86"/>
  <c r="N291" i="86"/>
  <c r="O291" i="86"/>
  <c r="B292" i="86"/>
  <c r="D292" i="86"/>
  <c r="E292" i="86"/>
  <c r="F292" i="86"/>
  <c r="G292" i="86"/>
  <c r="H292" i="86"/>
  <c r="I292" i="86"/>
  <c r="J292" i="86"/>
  <c r="K292" i="86"/>
  <c r="L292" i="86"/>
  <c r="M292" i="86"/>
  <c r="N292" i="86"/>
  <c r="O292" i="86"/>
  <c r="B296" i="86"/>
  <c r="D296" i="86"/>
  <c r="E296" i="86"/>
  <c r="F296" i="86"/>
  <c r="G296" i="86"/>
  <c r="H296" i="86"/>
  <c r="I296" i="86"/>
  <c r="J296" i="86"/>
  <c r="K296" i="86"/>
  <c r="L296" i="86"/>
  <c r="M296" i="86"/>
  <c r="N296" i="86"/>
  <c r="O296" i="86"/>
  <c r="B300" i="86"/>
  <c r="B301" i="86"/>
  <c r="B302" i="86"/>
  <c r="B303" i="86"/>
  <c r="B307" i="86"/>
  <c r="B324" i="86"/>
  <c r="D324" i="86"/>
  <c r="D335" i="86" s="1"/>
  <c r="E324" i="86"/>
  <c r="F324" i="86"/>
  <c r="G324" i="86"/>
  <c r="H324" i="86"/>
  <c r="I324" i="86"/>
  <c r="J324" i="86"/>
  <c r="K324" i="86"/>
  <c r="L324" i="86"/>
  <c r="M324" i="86"/>
  <c r="N324" i="86"/>
  <c r="O324" i="86"/>
  <c r="B325" i="86"/>
  <c r="D325" i="86"/>
  <c r="D336" i="86" s="1"/>
  <c r="E325" i="86"/>
  <c r="F325" i="86"/>
  <c r="G325" i="86"/>
  <c r="H325" i="86"/>
  <c r="I325" i="86"/>
  <c r="J325" i="86"/>
  <c r="K325" i="86"/>
  <c r="L325" i="86"/>
  <c r="M325" i="86"/>
  <c r="N325" i="86"/>
  <c r="O325" i="86"/>
  <c r="B326" i="86"/>
  <c r="D326" i="86"/>
  <c r="D337" i="86" s="1"/>
  <c r="E326" i="86"/>
  <c r="F326" i="86"/>
  <c r="G326" i="86"/>
  <c r="H326" i="86"/>
  <c r="I326" i="86"/>
  <c r="J326" i="86"/>
  <c r="K326" i="86"/>
  <c r="L326" i="86"/>
  <c r="M326" i="86"/>
  <c r="N326" i="86"/>
  <c r="O326" i="86"/>
  <c r="B327" i="86"/>
  <c r="D327" i="86"/>
  <c r="E327" i="86"/>
  <c r="F327" i="86"/>
  <c r="G327" i="86"/>
  <c r="H327" i="86"/>
  <c r="I327" i="86"/>
  <c r="J327" i="86"/>
  <c r="K327" i="86"/>
  <c r="L327" i="86"/>
  <c r="M327" i="86"/>
  <c r="N327" i="86"/>
  <c r="O327" i="86"/>
  <c r="B331" i="86"/>
  <c r="D331" i="86"/>
  <c r="E331" i="86"/>
  <c r="F331" i="86"/>
  <c r="G331" i="86"/>
  <c r="H331" i="86"/>
  <c r="I331" i="86"/>
  <c r="J331" i="86"/>
  <c r="K331" i="86"/>
  <c r="L331" i="86"/>
  <c r="M331" i="86"/>
  <c r="N331" i="86"/>
  <c r="O331" i="86"/>
  <c r="B335" i="86"/>
  <c r="B336" i="86"/>
  <c r="B337" i="86"/>
  <c r="B338" i="86"/>
  <c r="B342" i="86"/>
  <c r="B359" i="86"/>
  <c r="D359" i="86"/>
  <c r="D370" i="86" s="1"/>
  <c r="E359" i="86"/>
  <c r="F359" i="86"/>
  <c r="G359" i="86"/>
  <c r="H359" i="86"/>
  <c r="I359" i="86"/>
  <c r="J359" i="86"/>
  <c r="K359" i="86"/>
  <c r="L359" i="86"/>
  <c r="M359" i="86"/>
  <c r="N359" i="86"/>
  <c r="O359" i="86"/>
  <c r="B360" i="86"/>
  <c r="D360" i="86"/>
  <c r="D371" i="86" s="1"/>
  <c r="E360" i="86"/>
  <c r="F360" i="86"/>
  <c r="G360" i="86"/>
  <c r="H360" i="86"/>
  <c r="I360" i="86"/>
  <c r="J360" i="86"/>
  <c r="K360" i="86"/>
  <c r="L360" i="86"/>
  <c r="M360" i="86"/>
  <c r="N360" i="86"/>
  <c r="O360" i="86"/>
  <c r="B361" i="86"/>
  <c r="D361" i="86"/>
  <c r="E361" i="86"/>
  <c r="F361" i="86"/>
  <c r="G361" i="86"/>
  <c r="H361" i="86"/>
  <c r="I361" i="86"/>
  <c r="J361" i="86"/>
  <c r="K361" i="86"/>
  <c r="L361" i="86"/>
  <c r="M361" i="86"/>
  <c r="N361" i="86"/>
  <c r="O361" i="86"/>
  <c r="B362" i="86"/>
  <c r="D362" i="86"/>
  <c r="D373" i="86" s="1"/>
  <c r="E362" i="86"/>
  <c r="F362" i="86"/>
  <c r="G362" i="86"/>
  <c r="H362" i="86"/>
  <c r="I362" i="86"/>
  <c r="J362" i="86"/>
  <c r="K362" i="86"/>
  <c r="L362" i="86"/>
  <c r="M362" i="86"/>
  <c r="N362" i="86"/>
  <c r="O362" i="86"/>
  <c r="B366" i="86"/>
  <c r="D366" i="86"/>
  <c r="D377" i="86" s="1"/>
  <c r="E366" i="86"/>
  <c r="F366" i="86"/>
  <c r="G366" i="86"/>
  <c r="H366" i="86"/>
  <c r="I366" i="86"/>
  <c r="J366" i="86"/>
  <c r="K366" i="86"/>
  <c r="L366" i="86"/>
  <c r="M366" i="86"/>
  <c r="N366" i="86"/>
  <c r="O366" i="86"/>
  <c r="B370" i="86"/>
  <c r="B371" i="86"/>
  <c r="B372" i="86"/>
  <c r="B373" i="86"/>
  <c r="B377" i="86"/>
  <c r="B394" i="86"/>
  <c r="D394" i="86"/>
  <c r="D405" i="86" s="1"/>
  <c r="E394" i="86"/>
  <c r="F394" i="86"/>
  <c r="G394" i="86"/>
  <c r="H394" i="86"/>
  <c r="I394" i="86"/>
  <c r="J394" i="86"/>
  <c r="K394" i="86"/>
  <c r="L394" i="86"/>
  <c r="M394" i="86"/>
  <c r="N394" i="86"/>
  <c r="O394" i="86"/>
  <c r="B395" i="86"/>
  <c r="D395" i="86"/>
  <c r="E395" i="86"/>
  <c r="F395" i="86"/>
  <c r="G395" i="86"/>
  <c r="H395" i="86"/>
  <c r="I395" i="86"/>
  <c r="J395" i="86"/>
  <c r="K395" i="86"/>
  <c r="L395" i="86"/>
  <c r="M395" i="86"/>
  <c r="N395" i="86"/>
  <c r="O395" i="86"/>
  <c r="B396" i="86"/>
  <c r="D396" i="86"/>
  <c r="D407" i="86" s="1"/>
  <c r="E396" i="86"/>
  <c r="F396" i="86"/>
  <c r="G396" i="86"/>
  <c r="H396" i="86"/>
  <c r="I396" i="86"/>
  <c r="J396" i="86"/>
  <c r="K396" i="86"/>
  <c r="L396" i="86"/>
  <c r="M396" i="86"/>
  <c r="N396" i="86"/>
  <c r="O396" i="86"/>
  <c r="B397" i="86"/>
  <c r="D397" i="86"/>
  <c r="E397" i="86"/>
  <c r="F397" i="86"/>
  <c r="G397" i="86"/>
  <c r="H397" i="86"/>
  <c r="I397" i="86"/>
  <c r="J397" i="86"/>
  <c r="K397" i="86"/>
  <c r="L397" i="86"/>
  <c r="M397" i="86"/>
  <c r="N397" i="86"/>
  <c r="O397" i="86"/>
  <c r="B401" i="86"/>
  <c r="D401" i="86"/>
  <c r="E401" i="86"/>
  <c r="F401" i="86"/>
  <c r="G401" i="86"/>
  <c r="H401" i="86"/>
  <c r="I401" i="86"/>
  <c r="J401" i="86"/>
  <c r="K401" i="86"/>
  <c r="L401" i="86"/>
  <c r="M401" i="86"/>
  <c r="N401" i="86"/>
  <c r="O401" i="86"/>
  <c r="B405" i="86"/>
  <c r="B406" i="86"/>
  <c r="B407" i="86"/>
  <c r="B408" i="86"/>
  <c r="B412" i="86"/>
  <c r="B429" i="86"/>
  <c r="D429" i="86"/>
  <c r="D440" i="86" s="1"/>
  <c r="E429" i="86"/>
  <c r="F429" i="86"/>
  <c r="G429" i="86"/>
  <c r="H429" i="86"/>
  <c r="I429" i="86"/>
  <c r="J429" i="86"/>
  <c r="K429" i="86"/>
  <c r="L429" i="86"/>
  <c r="M429" i="86"/>
  <c r="N429" i="86"/>
  <c r="O429" i="86"/>
  <c r="B430" i="86"/>
  <c r="D430" i="86"/>
  <c r="D441" i="86" s="1"/>
  <c r="E430" i="86"/>
  <c r="F430" i="86"/>
  <c r="G430" i="86"/>
  <c r="H430" i="86"/>
  <c r="I430" i="86"/>
  <c r="J430" i="86"/>
  <c r="K430" i="86"/>
  <c r="L430" i="86"/>
  <c r="M430" i="86"/>
  <c r="N430" i="86"/>
  <c r="O430" i="86"/>
  <c r="B431" i="86"/>
  <c r="D431" i="86"/>
  <c r="D442" i="86" s="1"/>
  <c r="E431" i="86"/>
  <c r="F431" i="86"/>
  <c r="G431" i="86"/>
  <c r="H431" i="86"/>
  <c r="I431" i="86"/>
  <c r="J431" i="86"/>
  <c r="K431" i="86"/>
  <c r="L431" i="86"/>
  <c r="M431" i="86"/>
  <c r="N431" i="86"/>
  <c r="O431" i="86"/>
  <c r="B432" i="86"/>
  <c r="D432" i="86"/>
  <c r="D443" i="86" s="1"/>
  <c r="E432" i="86"/>
  <c r="F432" i="86"/>
  <c r="G432" i="86"/>
  <c r="H432" i="86"/>
  <c r="I432" i="86"/>
  <c r="J432" i="86"/>
  <c r="K432" i="86"/>
  <c r="L432" i="86"/>
  <c r="M432" i="86"/>
  <c r="N432" i="86"/>
  <c r="O432" i="86"/>
  <c r="B436" i="86"/>
  <c r="D436" i="86"/>
  <c r="D447" i="86" s="1"/>
  <c r="E436" i="86"/>
  <c r="F436" i="86"/>
  <c r="G436" i="86"/>
  <c r="H436" i="86"/>
  <c r="I436" i="86"/>
  <c r="J436" i="86"/>
  <c r="K436" i="86"/>
  <c r="L436" i="86"/>
  <c r="M436" i="86"/>
  <c r="N436" i="86"/>
  <c r="O436" i="86"/>
  <c r="B440" i="86"/>
  <c r="B441" i="86"/>
  <c r="B442" i="86"/>
  <c r="B443" i="86"/>
  <c r="B447" i="86"/>
  <c r="A504" i="86"/>
  <c r="A505" i="86" s="1"/>
  <c r="A506" i="86" s="1"/>
  <c r="A507" i="86" s="1"/>
  <c r="A508" i="86" s="1"/>
  <c r="A512" i="86" s="1"/>
  <c r="A516" i="86" s="1"/>
  <c r="A517" i="86" s="1"/>
  <c r="A518" i="86" s="1"/>
  <c r="A519" i="86" s="1"/>
  <c r="A520" i="86" s="1"/>
  <c r="A521" i="86" s="1"/>
  <c r="A525" i="86" s="1"/>
  <c r="A529" i="86" s="1"/>
  <c r="A530" i="86" s="1"/>
  <c r="A531" i="86" s="1"/>
  <c r="A532" i="86" s="1"/>
  <c r="A533" i="86" s="1"/>
  <c r="A534" i="86" s="1"/>
  <c r="A538" i="86" s="1"/>
  <c r="A544" i="86" s="1"/>
  <c r="A545" i="86" s="1"/>
  <c r="A546" i="86" s="1"/>
  <c r="A547" i="86" s="1"/>
  <c r="A548" i="86" s="1"/>
  <c r="A549" i="86" s="1"/>
  <c r="A553" i="86" s="1"/>
  <c r="A557" i="86" s="1"/>
  <c r="A558" i="86" s="1"/>
  <c r="A559" i="86" s="1"/>
  <c r="A560" i="86" s="1"/>
  <c r="A561" i="86" s="1"/>
  <c r="A562" i="86" s="1"/>
  <c r="A566" i="86" s="1"/>
  <c r="A570" i="86" s="1"/>
  <c r="A571" i="86" s="1"/>
  <c r="A572" i="86" s="1"/>
  <c r="A573" i="86" s="1"/>
  <c r="A574" i="86" s="1"/>
  <c r="A575" i="86" s="1"/>
  <c r="A579" i="86" s="1"/>
  <c r="A584" i="86" s="1"/>
  <c r="A585" i="86" s="1"/>
  <c r="A586" i="86" s="1"/>
  <c r="A587" i="86" s="1"/>
  <c r="A588" i="86" s="1"/>
  <c r="A589" i="86" s="1"/>
  <c r="A593" i="86" s="1"/>
  <c r="A597" i="86" s="1"/>
  <c r="A598" i="86" s="1"/>
  <c r="A599" i="86" s="1"/>
  <c r="A600" i="86" s="1"/>
  <c r="A601" i="86" s="1"/>
  <c r="A602" i="86" s="1"/>
  <c r="A606" i="86" s="1"/>
  <c r="A610" i="86" s="1"/>
  <c r="A611" i="86" s="1"/>
  <c r="A612" i="86" s="1"/>
  <c r="A613" i="86" s="1"/>
  <c r="A614" i="86" s="1"/>
  <c r="A615" i="86" s="1"/>
  <c r="A619" i="86" s="1"/>
  <c r="A625" i="86" s="1"/>
  <c r="A626" i="86" s="1"/>
  <c r="A627" i="86" s="1"/>
  <c r="A628" i="86" s="1"/>
  <c r="A629" i="86" s="1"/>
  <c r="A630" i="86" s="1"/>
  <c r="A634" i="86" s="1"/>
  <c r="A638" i="86" s="1"/>
  <c r="A639" i="86" s="1"/>
  <c r="A640" i="86" s="1"/>
  <c r="A641" i="86" s="1"/>
  <c r="A642" i="86" s="1"/>
  <c r="A643" i="86" s="1"/>
  <c r="A647" i="86" s="1"/>
  <c r="A651" i="86" s="1"/>
  <c r="A652" i="86" s="1"/>
  <c r="A653" i="86" s="1"/>
  <c r="A654" i="86" s="1"/>
  <c r="A655" i="86" s="1"/>
  <c r="A656" i="86" s="1"/>
  <c r="A660" i="86" s="1"/>
  <c r="A666" i="86" s="1"/>
  <c r="A667" i="86" s="1"/>
  <c r="A668" i="86" s="1"/>
  <c r="A669" i="86" s="1"/>
  <c r="A670" i="86" s="1"/>
  <c r="A674" i="86" s="1"/>
  <c r="A678" i="86" s="1"/>
  <c r="A679" i="86" s="1"/>
  <c r="A680" i="86" s="1"/>
  <c r="A681" i="86" s="1"/>
  <c r="A682" i="86" s="1"/>
  <c r="A686" i="86" s="1"/>
  <c r="A690" i="86" s="1"/>
  <c r="A691" i="86" s="1"/>
  <c r="A692" i="86" s="1"/>
  <c r="A693" i="86" s="1"/>
  <c r="A694" i="86" s="1"/>
  <c r="A698" i="86" s="1"/>
  <c r="A704" i="86" s="1"/>
  <c r="A705" i="86" s="1"/>
  <c r="A706" i="86" s="1"/>
  <c r="A707" i="86" s="1"/>
  <c r="A708" i="86" s="1"/>
  <c r="A712" i="86" s="1"/>
  <c r="A716" i="86" s="1"/>
  <c r="A717" i="86" s="1"/>
  <c r="A718" i="86" s="1"/>
  <c r="A719" i="86" s="1"/>
  <c r="A720" i="86" s="1"/>
  <c r="A724" i="86" s="1"/>
  <c r="A728" i="86" s="1"/>
  <c r="A729" i="86" s="1"/>
  <c r="A730" i="86" s="1"/>
  <c r="A731" i="86" s="1"/>
  <c r="A732" i="86" s="1"/>
  <c r="A736" i="86" s="1"/>
  <c r="A743" i="86" s="1"/>
  <c r="A744" i="86" s="1"/>
  <c r="A745" i="86" s="1"/>
  <c r="A746" i="86" s="1"/>
  <c r="A747" i="86" s="1"/>
  <c r="A751" i="86" s="1"/>
  <c r="A755" i="86" s="1"/>
  <c r="A756" i="86" s="1"/>
  <c r="A757" i="86" s="1"/>
  <c r="A758" i="86" s="1"/>
  <c r="A759" i="86" s="1"/>
  <c r="A763" i="86" s="1"/>
  <c r="A767" i="86" s="1"/>
  <c r="A768" i="86" s="1"/>
  <c r="A769" i="86" s="1"/>
  <c r="A770" i="86" s="1"/>
  <c r="A771" i="86" s="1"/>
  <c r="A775" i="86" s="1"/>
  <c r="A781" i="86" s="1"/>
  <c r="A782" i="86" s="1"/>
  <c r="A783" i="86" s="1"/>
  <c r="A784" i="86" s="1"/>
  <c r="A788" i="86" s="1"/>
  <c r="A792" i="86" s="1"/>
  <c r="A793" i="86" s="1"/>
  <c r="A794" i="86" s="1"/>
  <c r="A795" i="86" s="1"/>
  <c r="A799" i="86" s="1"/>
  <c r="A803" i="86" s="1"/>
  <c r="A804" i="86" s="1"/>
  <c r="A805" i="86" s="1"/>
  <c r="A806" i="86" s="1"/>
  <c r="A810" i="86" s="1"/>
  <c r="A816" i="86" s="1"/>
  <c r="A820" i="86" s="1"/>
  <c r="A824" i="86" s="1"/>
  <c r="B516" i="86"/>
  <c r="D516" i="86"/>
  <c r="D529" i="86" s="1"/>
  <c r="E516" i="86"/>
  <c r="F516" i="86"/>
  <c r="G516" i="86"/>
  <c r="H516" i="86"/>
  <c r="I516" i="86"/>
  <c r="J516" i="86"/>
  <c r="K516" i="86"/>
  <c r="L516" i="86"/>
  <c r="M516" i="86"/>
  <c r="N516" i="86"/>
  <c r="O516" i="86"/>
  <c r="B517" i="86"/>
  <c r="D517" i="86"/>
  <c r="E517" i="86"/>
  <c r="F517" i="86"/>
  <c r="G517" i="86"/>
  <c r="H517" i="86"/>
  <c r="I517" i="86"/>
  <c r="J517" i="86"/>
  <c r="K517" i="86"/>
  <c r="L517" i="86"/>
  <c r="M517" i="86"/>
  <c r="N517" i="86"/>
  <c r="O517" i="86"/>
  <c r="B518" i="86"/>
  <c r="D518" i="86"/>
  <c r="D531" i="86" s="1"/>
  <c r="E518" i="86"/>
  <c r="F518" i="86"/>
  <c r="G518" i="86"/>
  <c r="H518" i="86"/>
  <c r="I518" i="86"/>
  <c r="J518" i="86"/>
  <c r="K518" i="86"/>
  <c r="L518" i="86"/>
  <c r="M518" i="86"/>
  <c r="N518" i="86"/>
  <c r="O518" i="86"/>
  <c r="B519" i="86"/>
  <c r="D519" i="86"/>
  <c r="E519" i="86"/>
  <c r="F519" i="86"/>
  <c r="G519" i="86"/>
  <c r="H519" i="86"/>
  <c r="I519" i="86"/>
  <c r="J519" i="86"/>
  <c r="K519" i="86"/>
  <c r="L519" i="86"/>
  <c r="M519" i="86"/>
  <c r="N519" i="86"/>
  <c r="O519" i="86"/>
  <c r="B520" i="86"/>
  <c r="D520" i="86"/>
  <c r="E520" i="86"/>
  <c r="F520" i="86"/>
  <c r="G520" i="86"/>
  <c r="H520" i="86"/>
  <c r="I520" i="86"/>
  <c r="J520" i="86"/>
  <c r="K520" i="86"/>
  <c r="L520" i="86"/>
  <c r="M520" i="86"/>
  <c r="N520" i="86"/>
  <c r="O520" i="86"/>
  <c r="B521" i="86"/>
  <c r="D521" i="86"/>
  <c r="D534" i="86" s="1"/>
  <c r="E521" i="86"/>
  <c r="F521" i="86"/>
  <c r="G521" i="86"/>
  <c r="H521" i="86"/>
  <c r="I521" i="86"/>
  <c r="J521" i="86"/>
  <c r="K521" i="86"/>
  <c r="L521" i="86"/>
  <c r="M521" i="86"/>
  <c r="N521" i="86"/>
  <c r="O521" i="86"/>
  <c r="B525" i="86"/>
  <c r="D525" i="86"/>
  <c r="D538" i="86" s="1"/>
  <c r="E525" i="86"/>
  <c r="F525" i="86"/>
  <c r="G525" i="86"/>
  <c r="H525" i="86"/>
  <c r="I525" i="86"/>
  <c r="J525" i="86"/>
  <c r="K525" i="86"/>
  <c r="L525" i="86"/>
  <c r="M525" i="86"/>
  <c r="N525" i="86"/>
  <c r="O525" i="86"/>
  <c r="B529" i="86"/>
  <c r="B530" i="86"/>
  <c r="B531" i="86"/>
  <c r="B532" i="86"/>
  <c r="B533" i="86"/>
  <c r="B534" i="86"/>
  <c r="B538" i="86"/>
  <c r="B557" i="86"/>
  <c r="D557" i="86"/>
  <c r="D570" i="86" s="1"/>
  <c r="E557" i="86"/>
  <c r="F557" i="86"/>
  <c r="G557" i="86"/>
  <c r="H557" i="86"/>
  <c r="I557" i="86"/>
  <c r="J557" i="86"/>
  <c r="K557" i="86"/>
  <c r="L557" i="86"/>
  <c r="M557" i="86"/>
  <c r="N557" i="86"/>
  <c r="O557" i="86"/>
  <c r="B558" i="86"/>
  <c r="D558" i="86"/>
  <c r="D571" i="86" s="1"/>
  <c r="E558" i="86"/>
  <c r="F558" i="86"/>
  <c r="G558" i="86"/>
  <c r="H558" i="86"/>
  <c r="I558" i="86"/>
  <c r="J558" i="86"/>
  <c r="K558" i="86"/>
  <c r="L558" i="86"/>
  <c r="M558" i="86"/>
  <c r="N558" i="86"/>
  <c r="O558" i="86"/>
  <c r="B559" i="86"/>
  <c r="D559" i="86"/>
  <c r="D572" i="86" s="1"/>
  <c r="E559" i="86"/>
  <c r="F559" i="86"/>
  <c r="G559" i="86"/>
  <c r="H559" i="86"/>
  <c r="I559" i="86"/>
  <c r="J559" i="86"/>
  <c r="K559" i="86"/>
  <c r="L559" i="86"/>
  <c r="M559" i="86"/>
  <c r="N559" i="86"/>
  <c r="O559" i="86"/>
  <c r="B560" i="86"/>
  <c r="D560" i="86"/>
  <c r="D573" i="86" s="1"/>
  <c r="E560" i="86"/>
  <c r="F560" i="86"/>
  <c r="G560" i="86"/>
  <c r="H560" i="86"/>
  <c r="I560" i="86"/>
  <c r="J560" i="86"/>
  <c r="K560" i="86"/>
  <c r="L560" i="86"/>
  <c r="M560" i="86"/>
  <c r="N560" i="86"/>
  <c r="O560" i="86"/>
  <c r="B561" i="86"/>
  <c r="D561" i="86"/>
  <c r="D574" i="86" s="1"/>
  <c r="E561" i="86"/>
  <c r="F561" i="86"/>
  <c r="G561" i="86"/>
  <c r="H561" i="86"/>
  <c r="I561" i="86"/>
  <c r="J561" i="86"/>
  <c r="K561" i="86"/>
  <c r="L561" i="86"/>
  <c r="M561" i="86"/>
  <c r="N561" i="86"/>
  <c r="O561" i="86"/>
  <c r="B562" i="86"/>
  <c r="D562" i="86"/>
  <c r="D575" i="86" s="1"/>
  <c r="E562" i="86"/>
  <c r="F562" i="86"/>
  <c r="G562" i="86"/>
  <c r="H562" i="86"/>
  <c r="I562" i="86"/>
  <c r="J562" i="86"/>
  <c r="K562" i="86"/>
  <c r="L562" i="86"/>
  <c r="M562" i="86"/>
  <c r="N562" i="86"/>
  <c r="O562" i="86"/>
  <c r="B566" i="86"/>
  <c r="D566" i="86"/>
  <c r="E566" i="86"/>
  <c r="F566" i="86"/>
  <c r="G566" i="86"/>
  <c r="H566" i="86"/>
  <c r="I566" i="86"/>
  <c r="J566" i="86"/>
  <c r="K566" i="86"/>
  <c r="L566" i="86"/>
  <c r="M566" i="86"/>
  <c r="N566" i="86"/>
  <c r="O566" i="86"/>
  <c r="B570" i="86"/>
  <c r="B571" i="86"/>
  <c r="B572" i="86"/>
  <c r="B573" i="86"/>
  <c r="B574" i="86"/>
  <c r="B575" i="86"/>
  <c r="B579" i="86"/>
  <c r="B597" i="86"/>
  <c r="D597" i="86"/>
  <c r="E597" i="86"/>
  <c r="F597" i="86"/>
  <c r="G597" i="86"/>
  <c r="H597" i="86"/>
  <c r="I597" i="86"/>
  <c r="J597" i="86"/>
  <c r="K597" i="86"/>
  <c r="L597" i="86"/>
  <c r="M597" i="86"/>
  <c r="N597" i="86"/>
  <c r="O597" i="86"/>
  <c r="B598" i="86"/>
  <c r="D598" i="86"/>
  <c r="E598" i="86"/>
  <c r="F598" i="86"/>
  <c r="G598" i="86"/>
  <c r="H598" i="86"/>
  <c r="I598" i="86"/>
  <c r="J598" i="86"/>
  <c r="K598" i="86"/>
  <c r="L598" i="86"/>
  <c r="M598" i="86"/>
  <c r="N598" i="86"/>
  <c r="O598" i="86"/>
  <c r="B599" i="86"/>
  <c r="D599" i="86"/>
  <c r="D612" i="86" s="1"/>
  <c r="E599" i="86"/>
  <c r="F599" i="86"/>
  <c r="G599" i="86"/>
  <c r="H599" i="86"/>
  <c r="I599" i="86"/>
  <c r="J599" i="86"/>
  <c r="K599" i="86"/>
  <c r="L599" i="86"/>
  <c r="M599" i="86"/>
  <c r="N599" i="86"/>
  <c r="O599" i="86"/>
  <c r="B600" i="86"/>
  <c r="D600" i="86"/>
  <c r="D613" i="86" s="1"/>
  <c r="E600" i="86"/>
  <c r="F600" i="86"/>
  <c r="G600" i="86"/>
  <c r="H600" i="86"/>
  <c r="I600" i="86"/>
  <c r="J600" i="86"/>
  <c r="K600" i="86"/>
  <c r="L600" i="86"/>
  <c r="M600" i="86"/>
  <c r="N600" i="86"/>
  <c r="O600" i="86"/>
  <c r="B601" i="86"/>
  <c r="D601" i="86"/>
  <c r="D614" i="86" s="1"/>
  <c r="E601" i="86"/>
  <c r="F601" i="86"/>
  <c r="G601" i="86"/>
  <c r="H601" i="86"/>
  <c r="I601" i="86"/>
  <c r="J601" i="86"/>
  <c r="K601" i="86"/>
  <c r="L601" i="86"/>
  <c r="M601" i="86"/>
  <c r="N601" i="86"/>
  <c r="O601" i="86"/>
  <c r="B602" i="86"/>
  <c r="D602" i="86"/>
  <c r="E602" i="86"/>
  <c r="F602" i="86"/>
  <c r="G602" i="86"/>
  <c r="H602" i="86"/>
  <c r="I602" i="86"/>
  <c r="J602" i="86"/>
  <c r="K602" i="86"/>
  <c r="L602" i="86"/>
  <c r="M602" i="86"/>
  <c r="N602" i="86"/>
  <c r="O602" i="86"/>
  <c r="B606" i="86"/>
  <c r="D606" i="86"/>
  <c r="D619" i="86" s="1"/>
  <c r="E606" i="86"/>
  <c r="F606" i="86"/>
  <c r="G606" i="86"/>
  <c r="H606" i="86"/>
  <c r="I606" i="86"/>
  <c r="J606" i="86"/>
  <c r="K606" i="86"/>
  <c r="L606" i="86"/>
  <c r="M606" i="86"/>
  <c r="N606" i="86"/>
  <c r="O606" i="86"/>
  <c r="B610" i="86"/>
  <c r="B611" i="86"/>
  <c r="B612" i="86"/>
  <c r="B613" i="86"/>
  <c r="B614" i="86"/>
  <c r="B615" i="86"/>
  <c r="B619" i="86"/>
  <c r="B638" i="86"/>
  <c r="D638" i="86"/>
  <c r="D651" i="86" s="1"/>
  <c r="E638" i="86"/>
  <c r="F638" i="86"/>
  <c r="G638" i="86"/>
  <c r="H638" i="86"/>
  <c r="I638" i="86"/>
  <c r="J638" i="86"/>
  <c r="K638" i="86"/>
  <c r="L638" i="86"/>
  <c r="M638" i="86"/>
  <c r="N638" i="86"/>
  <c r="O638" i="86"/>
  <c r="B639" i="86"/>
  <c r="D639" i="86"/>
  <c r="D652" i="86" s="1"/>
  <c r="E639" i="86"/>
  <c r="F639" i="86"/>
  <c r="G639" i="86"/>
  <c r="H639" i="86"/>
  <c r="I639" i="86"/>
  <c r="J639" i="86"/>
  <c r="K639" i="86"/>
  <c r="L639" i="86"/>
  <c r="M639" i="86"/>
  <c r="N639" i="86"/>
  <c r="O639" i="86"/>
  <c r="B640" i="86"/>
  <c r="D640" i="86"/>
  <c r="D653" i="86" s="1"/>
  <c r="E640" i="86"/>
  <c r="F640" i="86"/>
  <c r="G640" i="86"/>
  <c r="H640" i="86"/>
  <c r="I640" i="86"/>
  <c r="J640" i="86"/>
  <c r="K640" i="86"/>
  <c r="L640" i="86"/>
  <c r="M640" i="86"/>
  <c r="N640" i="86"/>
  <c r="O640" i="86"/>
  <c r="B641" i="86"/>
  <c r="D641" i="86"/>
  <c r="E641" i="86"/>
  <c r="F641" i="86"/>
  <c r="G641" i="86"/>
  <c r="H641" i="86"/>
  <c r="I641" i="86"/>
  <c r="J641" i="86"/>
  <c r="K641" i="86"/>
  <c r="L641" i="86"/>
  <c r="M641" i="86"/>
  <c r="N641" i="86"/>
  <c r="O641" i="86"/>
  <c r="B642" i="86"/>
  <c r="D642" i="86"/>
  <c r="E642" i="86"/>
  <c r="F642" i="86"/>
  <c r="G642" i="86"/>
  <c r="H642" i="86"/>
  <c r="I642" i="86"/>
  <c r="J642" i="86"/>
  <c r="K642" i="86"/>
  <c r="L642" i="86"/>
  <c r="M642" i="86"/>
  <c r="N642" i="86"/>
  <c r="O642" i="86"/>
  <c r="B643" i="86"/>
  <c r="D643" i="86"/>
  <c r="D656" i="86" s="1"/>
  <c r="E643" i="86"/>
  <c r="F643" i="86"/>
  <c r="G643" i="86"/>
  <c r="H643" i="86"/>
  <c r="I643" i="86"/>
  <c r="J643" i="86"/>
  <c r="K643" i="86"/>
  <c r="L643" i="86"/>
  <c r="M643" i="86"/>
  <c r="N643" i="86"/>
  <c r="O643" i="86"/>
  <c r="B647" i="86"/>
  <c r="D647" i="86"/>
  <c r="E647" i="86"/>
  <c r="F647" i="86"/>
  <c r="G647" i="86"/>
  <c r="H647" i="86"/>
  <c r="I647" i="86"/>
  <c r="J647" i="86"/>
  <c r="K647" i="86"/>
  <c r="L647" i="86"/>
  <c r="M647" i="86"/>
  <c r="N647" i="86"/>
  <c r="O647" i="86"/>
  <c r="B651" i="86"/>
  <c r="B652" i="86"/>
  <c r="B653" i="86"/>
  <c r="B654" i="86"/>
  <c r="B655" i="86"/>
  <c r="B656" i="86"/>
  <c r="B660" i="86"/>
  <c r="B678" i="86"/>
  <c r="D678" i="86"/>
  <c r="D690" i="86" s="1"/>
  <c r="E678" i="86"/>
  <c r="F678" i="86"/>
  <c r="G678" i="86"/>
  <c r="H678" i="86"/>
  <c r="I678" i="86"/>
  <c r="J678" i="86"/>
  <c r="K678" i="86"/>
  <c r="L678" i="86"/>
  <c r="M678" i="86"/>
  <c r="N678" i="86"/>
  <c r="O678" i="86"/>
  <c r="B679" i="86"/>
  <c r="D679" i="86"/>
  <c r="D691" i="86" s="1"/>
  <c r="E679" i="86"/>
  <c r="F679" i="86"/>
  <c r="G679" i="86"/>
  <c r="H679" i="86"/>
  <c r="I679" i="86"/>
  <c r="J679" i="86"/>
  <c r="K679" i="86"/>
  <c r="L679" i="86"/>
  <c r="M679" i="86"/>
  <c r="N679" i="86"/>
  <c r="O679" i="86"/>
  <c r="B680" i="86"/>
  <c r="D680" i="86"/>
  <c r="D692" i="86" s="1"/>
  <c r="E680" i="86"/>
  <c r="F680" i="86"/>
  <c r="G680" i="86"/>
  <c r="H680" i="86"/>
  <c r="I680" i="86"/>
  <c r="J680" i="86"/>
  <c r="K680" i="86"/>
  <c r="L680" i="86"/>
  <c r="M680" i="86"/>
  <c r="N680" i="86"/>
  <c r="O680" i="86"/>
  <c r="B681" i="86"/>
  <c r="D681" i="86"/>
  <c r="D693" i="86" s="1"/>
  <c r="E681" i="86"/>
  <c r="F681" i="86"/>
  <c r="G681" i="86"/>
  <c r="H681" i="86"/>
  <c r="I681" i="86"/>
  <c r="J681" i="86"/>
  <c r="K681" i="86"/>
  <c r="L681" i="86"/>
  <c r="M681" i="86"/>
  <c r="N681" i="86"/>
  <c r="O681" i="86"/>
  <c r="B682" i="86"/>
  <c r="D682" i="86"/>
  <c r="D694" i="86" s="1"/>
  <c r="E682" i="86"/>
  <c r="F682" i="86"/>
  <c r="G682" i="86"/>
  <c r="H682" i="86"/>
  <c r="I682" i="86"/>
  <c r="J682" i="86"/>
  <c r="K682" i="86"/>
  <c r="L682" i="86"/>
  <c r="M682" i="86"/>
  <c r="N682" i="86"/>
  <c r="O682" i="86"/>
  <c r="B686" i="86"/>
  <c r="D686" i="86"/>
  <c r="D698" i="86" s="1"/>
  <c r="E686" i="86"/>
  <c r="F686" i="86"/>
  <c r="G686" i="86"/>
  <c r="H686" i="86"/>
  <c r="I686" i="86"/>
  <c r="J686" i="86"/>
  <c r="K686" i="86"/>
  <c r="L686" i="86"/>
  <c r="M686" i="86"/>
  <c r="N686" i="86"/>
  <c r="O686" i="86"/>
  <c r="B690" i="86"/>
  <c r="B691" i="86"/>
  <c r="B692" i="86"/>
  <c r="B693" i="86"/>
  <c r="B694" i="86"/>
  <c r="B698" i="86"/>
  <c r="B716" i="86"/>
  <c r="D716" i="86"/>
  <c r="D728" i="86" s="1"/>
  <c r="E716" i="86"/>
  <c r="F716" i="86"/>
  <c r="G716" i="86"/>
  <c r="H716" i="86"/>
  <c r="I716" i="86"/>
  <c r="J716" i="86"/>
  <c r="K716" i="86"/>
  <c r="L716" i="86"/>
  <c r="M716" i="86"/>
  <c r="N716" i="86"/>
  <c r="O716" i="86"/>
  <c r="B717" i="86"/>
  <c r="D717" i="86"/>
  <c r="D729" i="86" s="1"/>
  <c r="E717" i="86"/>
  <c r="F717" i="86"/>
  <c r="G717" i="86"/>
  <c r="H717" i="86"/>
  <c r="I717" i="86"/>
  <c r="J717" i="86"/>
  <c r="K717" i="86"/>
  <c r="L717" i="86"/>
  <c r="M717" i="86"/>
  <c r="N717" i="86"/>
  <c r="O717" i="86"/>
  <c r="B718" i="86"/>
  <c r="D718" i="86"/>
  <c r="D730" i="86" s="1"/>
  <c r="E718" i="86"/>
  <c r="F718" i="86"/>
  <c r="G718" i="86"/>
  <c r="H718" i="86"/>
  <c r="I718" i="86"/>
  <c r="J718" i="86"/>
  <c r="K718" i="86"/>
  <c r="L718" i="86"/>
  <c r="M718" i="86"/>
  <c r="N718" i="86"/>
  <c r="O718" i="86"/>
  <c r="B719" i="86"/>
  <c r="D719" i="86"/>
  <c r="D731" i="86" s="1"/>
  <c r="E719" i="86"/>
  <c r="F719" i="86"/>
  <c r="G719" i="86"/>
  <c r="H719" i="86"/>
  <c r="I719" i="86"/>
  <c r="J719" i="86"/>
  <c r="K719" i="86"/>
  <c r="L719" i="86"/>
  <c r="M719" i="86"/>
  <c r="N719" i="86"/>
  <c r="O719" i="86"/>
  <c r="B720" i="86"/>
  <c r="D720" i="86"/>
  <c r="E720" i="86"/>
  <c r="F720" i="86"/>
  <c r="G720" i="86"/>
  <c r="H720" i="86"/>
  <c r="I720" i="86"/>
  <c r="J720" i="86"/>
  <c r="K720" i="86"/>
  <c r="L720" i="86"/>
  <c r="M720" i="86"/>
  <c r="N720" i="86"/>
  <c r="O720" i="86"/>
  <c r="B724" i="86"/>
  <c r="D724" i="86"/>
  <c r="D736" i="86" s="1"/>
  <c r="E724" i="86"/>
  <c r="F724" i="86"/>
  <c r="G724" i="86"/>
  <c r="H724" i="86"/>
  <c r="I724" i="86"/>
  <c r="J724" i="86"/>
  <c r="K724" i="86"/>
  <c r="L724" i="86"/>
  <c r="M724" i="86"/>
  <c r="N724" i="86"/>
  <c r="O724" i="86"/>
  <c r="B728" i="86"/>
  <c r="B729" i="86"/>
  <c r="B730" i="86"/>
  <c r="B731" i="86"/>
  <c r="B732" i="86"/>
  <c r="B736" i="86"/>
  <c r="B755" i="86"/>
  <c r="D755" i="86"/>
  <c r="D767" i="86" s="1"/>
  <c r="E755" i="86"/>
  <c r="F755" i="86"/>
  <c r="G755" i="86"/>
  <c r="H755" i="86"/>
  <c r="I755" i="86"/>
  <c r="J755" i="86"/>
  <c r="K755" i="86"/>
  <c r="L755" i="86"/>
  <c r="M755" i="86"/>
  <c r="N755" i="86"/>
  <c r="O755" i="86"/>
  <c r="B756" i="86"/>
  <c r="D756" i="86"/>
  <c r="D768" i="86" s="1"/>
  <c r="E756" i="86"/>
  <c r="F756" i="86"/>
  <c r="G756" i="86"/>
  <c r="H756" i="86"/>
  <c r="I756" i="86"/>
  <c r="J756" i="86"/>
  <c r="K756" i="86"/>
  <c r="L756" i="86"/>
  <c r="M756" i="86"/>
  <c r="N756" i="86"/>
  <c r="O756" i="86"/>
  <c r="B757" i="86"/>
  <c r="D757" i="86"/>
  <c r="E757" i="86"/>
  <c r="F757" i="86"/>
  <c r="G757" i="86"/>
  <c r="H757" i="86"/>
  <c r="I757" i="86"/>
  <c r="J757" i="86"/>
  <c r="K757" i="86"/>
  <c r="L757" i="86"/>
  <c r="M757" i="86"/>
  <c r="N757" i="86"/>
  <c r="O757" i="86"/>
  <c r="B758" i="86"/>
  <c r="D758" i="86"/>
  <c r="E758" i="86"/>
  <c r="F758" i="86"/>
  <c r="G758" i="86"/>
  <c r="H758" i="86"/>
  <c r="I758" i="86"/>
  <c r="J758" i="86"/>
  <c r="K758" i="86"/>
  <c r="L758" i="86"/>
  <c r="M758" i="86"/>
  <c r="N758" i="86"/>
  <c r="O758" i="86"/>
  <c r="B759" i="86"/>
  <c r="D759" i="86"/>
  <c r="D771" i="86" s="1"/>
  <c r="E759" i="86"/>
  <c r="F759" i="86"/>
  <c r="G759" i="86"/>
  <c r="H759" i="86"/>
  <c r="I759" i="86"/>
  <c r="J759" i="86"/>
  <c r="K759" i="86"/>
  <c r="L759" i="86"/>
  <c r="M759" i="86"/>
  <c r="N759" i="86"/>
  <c r="O759" i="86"/>
  <c r="B763" i="86"/>
  <c r="D763" i="86"/>
  <c r="D775" i="86" s="1"/>
  <c r="E763" i="86"/>
  <c r="F763" i="86"/>
  <c r="G763" i="86"/>
  <c r="H763" i="86"/>
  <c r="I763" i="86"/>
  <c r="J763" i="86"/>
  <c r="K763" i="86"/>
  <c r="L763" i="86"/>
  <c r="M763" i="86"/>
  <c r="N763" i="86"/>
  <c r="O763" i="86"/>
  <c r="B767" i="86"/>
  <c r="B768" i="86"/>
  <c r="B769" i="86"/>
  <c r="B770" i="86"/>
  <c r="B771" i="86"/>
  <c r="B775" i="86"/>
  <c r="B792" i="86"/>
  <c r="D792" i="86"/>
  <c r="D803" i="86" s="1"/>
  <c r="E792" i="86"/>
  <c r="F792" i="86"/>
  <c r="G792" i="86"/>
  <c r="H792" i="86"/>
  <c r="I792" i="86"/>
  <c r="J792" i="86"/>
  <c r="K792" i="86"/>
  <c r="L792" i="86"/>
  <c r="M792" i="86"/>
  <c r="N792" i="86"/>
  <c r="O792" i="86"/>
  <c r="B793" i="86"/>
  <c r="D793" i="86"/>
  <c r="E793" i="86"/>
  <c r="F793" i="86"/>
  <c r="G793" i="86"/>
  <c r="H793" i="86"/>
  <c r="I793" i="86"/>
  <c r="J793" i="86"/>
  <c r="K793" i="86"/>
  <c r="L793" i="86"/>
  <c r="M793" i="86"/>
  <c r="N793" i="86"/>
  <c r="O793" i="86"/>
  <c r="B794" i="86"/>
  <c r="D794" i="86"/>
  <c r="D805" i="86" s="1"/>
  <c r="E794" i="86"/>
  <c r="F794" i="86"/>
  <c r="G794" i="86"/>
  <c r="H794" i="86"/>
  <c r="I794" i="86"/>
  <c r="J794" i="86"/>
  <c r="K794" i="86"/>
  <c r="L794" i="86"/>
  <c r="M794" i="86"/>
  <c r="N794" i="86"/>
  <c r="O794" i="86"/>
  <c r="B795" i="86"/>
  <c r="D795" i="86"/>
  <c r="D806" i="86" s="1"/>
  <c r="E795" i="86"/>
  <c r="F795" i="86"/>
  <c r="G795" i="86"/>
  <c r="H795" i="86"/>
  <c r="I795" i="86"/>
  <c r="J795" i="86"/>
  <c r="K795" i="86"/>
  <c r="L795" i="86"/>
  <c r="M795" i="86"/>
  <c r="N795" i="86"/>
  <c r="O795" i="86"/>
  <c r="B799" i="86"/>
  <c r="D799" i="86"/>
  <c r="D810" i="86" s="1"/>
  <c r="E799" i="86"/>
  <c r="F799" i="86"/>
  <c r="G799" i="86"/>
  <c r="H799" i="86"/>
  <c r="I799" i="86"/>
  <c r="J799" i="86"/>
  <c r="K799" i="86"/>
  <c r="L799" i="86"/>
  <c r="M799" i="86"/>
  <c r="N799" i="86"/>
  <c r="O799" i="86"/>
  <c r="B803" i="86"/>
  <c r="B804" i="86"/>
  <c r="B805" i="86"/>
  <c r="B806" i="86"/>
  <c r="B810" i="86"/>
  <c r="B820" i="86"/>
  <c r="D820" i="86"/>
  <c r="D824" i="86" s="1"/>
  <c r="E820" i="86"/>
  <c r="F820" i="86"/>
  <c r="G820" i="86"/>
  <c r="H820" i="86"/>
  <c r="I820" i="86"/>
  <c r="J820" i="86"/>
  <c r="K820" i="86"/>
  <c r="L820" i="86"/>
  <c r="M820" i="86"/>
  <c r="N820" i="86"/>
  <c r="O820" i="86"/>
  <c r="B824" i="86"/>
  <c r="A2" i="85"/>
  <c r="G40" i="85"/>
  <c r="I40" i="85" s="1"/>
  <c r="A2" i="38"/>
  <c r="B12" i="38"/>
  <c r="C12" i="38"/>
  <c r="E12" i="38"/>
  <c r="I12" i="38" s="1"/>
  <c r="D11" i="65" s="1"/>
  <c r="A13" i="38"/>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B13" i="38"/>
  <c r="C13" i="38"/>
  <c r="E13" i="38"/>
  <c r="I13" i="38" s="1"/>
  <c r="D12" i="65" s="1"/>
  <c r="G12" i="65" s="1"/>
  <c r="B14" i="38"/>
  <c r="C14" i="38"/>
  <c r="E14" i="38"/>
  <c r="I14" i="38" s="1"/>
  <c r="D13" i="65" s="1"/>
  <c r="G13" i="65" s="1"/>
  <c r="B15" i="38"/>
  <c r="C15" i="38"/>
  <c r="E15" i="38"/>
  <c r="I15" i="38" s="1"/>
  <c r="D14" i="65" s="1"/>
  <c r="G14" i="65" s="1"/>
  <c r="B16" i="38"/>
  <c r="C16" i="38"/>
  <c r="E16" i="38"/>
  <c r="I16" i="38" s="1"/>
  <c r="D15" i="65" s="1"/>
  <c r="H15" i="65" s="1"/>
  <c r="B17" i="38"/>
  <c r="C17" i="38"/>
  <c r="E17" i="38"/>
  <c r="I17" i="38" s="1"/>
  <c r="D16" i="65" s="1"/>
  <c r="G16" i="65" s="1"/>
  <c r="B18" i="38"/>
  <c r="C18" i="38"/>
  <c r="E18" i="38"/>
  <c r="I18" i="38" s="1"/>
  <c r="D17" i="65" s="1"/>
  <c r="G17" i="65" s="1"/>
  <c r="B19" i="38"/>
  <c r="C19" i="38"/>
  <c r="E19" i="38"/>
  <c r="I19" i="38" s="1"/>
  <c r="D18" i="65" s="1"/>
  <c r="G18" i="65" s="1"/>
  <c r="B20" i="38"/>
  <c r="C20" i="38"/>
  <c r="E20" i="38"/>
  <c r="I20" i="38" s="1"/>
  <c r="D19" i="65" s="1"/>
  <c r="H19" i="65" s="1"/>
  <c r="G19" i="65" s="1"/>
  <c r="B21" i="38"/>
  <c r="C21" i="38"/>
  <c r="E21" i="38"/>
  <c r="I21" i="38" s="1"/>
  <c r="D20" i="65" s="1"/>
  <c r="H20" i="65" s="1"/>
  <c r="G20" i="65" s="1"/>
  <c r="B22" i="38"/>
  <c r="C22" i="38"/>
  <c r="E22" i="38"/>
  <c r="I22" i="38" s="1"/>
  <c r="D21" i="65" s="1"/>
  <c r="H21" i="65" s="1"/>
  <c r="G21" i="65" s="1"/>
  <c r="B23" i="38"/>
  <c r="C23" i="38"/>
  <c r="E23" i="38"/>
  <c r="I23" i="38" s="1"/>
  <c r="D22" i="65" s="1"/>
  <c r="H22" i="65" s="1"/>
  <c r="G22" i="65" s="1"/>
  <c r="B24" i="38"/>
  <c r="C24" i="38"/>
  <c r="E24" i="38"/>
  <c r="I24" i="38" s="1"/>
  <c r="D23" i="65" s="1"/>
  <c r="H23" i="65" s="1"/>
  <c r="G23" i="65" s="1"/>
  <c r="B25" i="38"/>
  <c r="C25" i="38"/>
  <c r="E25" i="38"/>
  <c r="I25" i="38" s="1"/>
  <c r="D24" i="65" s="1"/>
  <c r="G24" i="65" s="1"/>
  <c r="B26" i="38"/>
  <c r="C26" i="38"/>
  <c r="E26" i="38"/>
  <c r="I26" i="38" s="1"/>
  <c r="D25" i="65" s="1"/>
  <c r="H25" i="65" s="1"/>
  <c r="G25" i="65" s="1"/>
  <c r="B27" i="38"/>
  <c r="C27" i="38"/>
  <c r="E27" i="38"/>
  <c r="I27" i="38" s="1"/>
  <c r="D26" i="65" s="1"/>
  <c r="H26" i="65" s="1"/>
  <c r="G26" i="65" s="1"/>
  <c r="B28" i="38"/>
  <c r="C28" i="38"/>
  <c r="E28" i="38"/>
  <c r="I28" i="38" s="1"/>
  <c r="D27" i="65" s="1"/>
  <c r="H27" i="65" s="1"/>
  <c r="G27" i="65" s="1"/>
  <c r="B29" i="38"/>
  <c r="C29" i="38"/>
  <c r="E29" i="38"/>
  <c r="I29" i="38" s="1"/>
  <c r="D28" i="65" s="1"/>
  <c r="H28" i="65" s="1"/>
  <c r="G28" i="65" s="1"/>
  <c r="B30" i="38"/>
  <c r="C30" i="38"/>
  <c r="E30" i="38"/>
  <c r="I30" i="38" s="1"/>
  <c r="D29" i="65" s="1"/>
  <c r="H29" i="65" s="1"/>
  <c r="G29" i="65" s="1"/>
  <c r="B31" i="38"/>
  <c r="C31" i="38"/>
  <c r="E31" i="38"/>
  <c r="I31" i="38" s="1"/>
  <c r="D30" i="65" s="1"/>
  <c r="H30" i="65" s="1"/>
  <c r="G30" i="65" s="1"/>
  <c r="B32" i="38"/>
  <c r="C32" i="38"/>
  <c r="E32" i="38"/>
  <c r="I32" i="38" s="1"/>
  <c r="D31" i="65" s="1"/>
  <c r="H31" i="65" s="1"/>
  <c r="G31" i="65" s="1"/>
  <c r="B33" i="38"/>
  <c r="C33" i="38"/>
  <c r="E33" i="38"/>
  <c r="I33" i="38" s="1"/>
  <c r="D32" i="65" s="1"/>
  <c r="H32" i="65" s="1"/>
  <c r="G32" i="65" s="1"/>
  <c r="B34" i="38"/>
  <c r="C34" i="38"/>
  <c r="E34" i="38"/>
  <c r="I34" i="38" s="1"/>
  <c r="D33" i="65" s="1"/>
  <c r="G33" i="65" s="1"/>
  <c r="B35" i="38"/>
  <c r="C35" i="38"/>
  <c r="E35" i="38"/>
  <c r="I35" i="38" s="1"/>
  <c r="D34" i="65" s="1"/>
  <c r="H34" i="65" s="1"/>
  <c r="G34" i="65" s="1"/>
  <c r="B36" i="38"/>
  <c r="C36" i="38"/>
  <c r="E36" i="38"/>
  <c r="I36" i="38" s="1"/>
  <c r="D35" i="65" s="1"/>
  <c r="H35" i="65" s="1"/>
  <c r="G35" i="65" s="1"/>
  <c r="B37" i="38"/>
  <c r="C37" i="38"/>
  <c r="E37" i="38"/>
  <c r="I37" i="38" s="1"/>
  <c r="D36" i="65" s="1"/>
  <c r="G36" i="65" s="1"/>
  <c r="B38" i="38"/>
  <c r="C38" i="38"/>
  <c r="E38" i="38"/>
  <c r="I38" i="38" s="1"/>
  <c r="D37" i="65" s="1"/>
  <c r="G37" i="65" s="1"/>
  <c r="B39" i="38"/>
  <c r="C39" i="38"/>
  <c r="E39" i="38"/>
  <c r="I39" i="38" s="1"/>
  <c r="D38" i="65" s="1"/>
  <c r="H38" i="65" s="1"/>
  <c r="G38" i="65" s="1"/>
  <c r="B40" i="38"/>
  <c r="C40" i="38"/>
  <c r="E40" i="38"/>
  <c r="I40" i="38" s="1"/>
  <c r="D39" i="65" s="1"/>
  <c r="H39" i="65" s="1"/>
  <c r="G39" i="65" s="1"/>
  <c r="B41" i="38"/>
  <c r="C41" i="38"/>
  <c r="E41" i="38"/>
  <c r="I41" i="38" s="1"/>
  <c r="D40" i="65" s="1"/>
  <c r="H40" i="65" s="1"/>
  <c r="G40" i="65" s="1"/>
  <c r="B42" i="38"/>
  <c r="C42" i="38"/>
  <c r="E42" i="38"/>
  <c r="I42" i="38" s="1"/>
  <c r="D41" i="65" s="1"/>
  <c r="G41" i="65" s="1"/>
  <c r="B43" i="38"/>
  <c r="C43" i="38"/>
  <c r="E43" i="38"/>
  <c r="I43" i="38" s="1"/>
  <c r="D42" i="65" s="1"/>
  <c r="H42" i="65" s="1"/>
  <c r="G42" i="65" s="1"/>
  <c r="B44" i="38"/>
  <c r="C44" i="38"/>
  <c r="E44" i="38"/>
  <c r="I44" i="38" s="1"/>
  <c r="D43" i="65" s="1"/>
  <c r="H43" i="65" s="1"/>
  <c r="G43" i="65" s="1"/>
  <c r="B45" i="38"/>
  <c r="C45" i="38"/>
  <c r="E45" i="38"/>
  <c r="I45" i="38" s="1"/>
  <c r="D44" i="65" s="1"/>
  <c r="H44" i="65" s="1"/>
  <c r="G44" i="65" s="1"/>
  <c r="B46" i="38"/>
  <c r="C46" i="38"/>
  <c r="E46" i="38"/>
  <c r="I46" i="38" s="1"/>
  <c r="D45" i="65" s="1"/>
  <c r="H45" i="65" s="1"/>
  <c r="G45" i="65" s="1"/>
  <c r="B47" i="38"/>
  <c r="C47" i="38"/>
  <c r="E47" i="38"/>
  <c r="I47" i="38" s="1"/>
  <c r="D46" i="65" s="1"/>
  <c r="H46" i="65" s="1"/>
  <c r="G46" i="65" s="1"/>
  <c r="B48" i="38"/>
  <c r="C48" i="38"/>
  <c r="E48" i="38"/>
  <c r="I48" i="38" s="1"/>
  <c r="D47" i="65" s="1"/>
  <c r="G47" i="65" s="1"/>
  <c r="B49" i="38"/>
  <c r="C49" i="38"/>
  <c r="E49" i="38"/>
  <c r="I49" i="38" s="1"/>
  <c r="D48" i="65" s="1"/>
  <c r="H48" i="65" s="1"/>
  <c r="G48" i="65" s="1"/>
  <c r="B50" i="38"/>
  <c r="C50" i="38"/>
  <c r="E50" i="38"/>
  <c r="I50" i="38" s="1"/>
  <c r="D49" i="65" s="1"/>
  <c r="H49" i="65" s="1"/>
  <c r="G49" i="65" s="1"/>
  <c r="B51" i="38"/>
  <c r="C51" i="38"/>
  <c r="E51" i="38"/>
  <c r="I51" i="38" s="1"/>
  <c r="D50" i="65" s="1"/>
  <c r="H50" i="65" s="1"/>
  <c r="G50" i="65" s="1"/>
  <c r="B52" i="38"/>
  <c r="C52" i="38"/>
  <c r="E52" i="38"/>
  <c r="I52" i="38" s="1"/>
  <c r="D51" i="65" s="1"/>
  <c r="G51" i="65" s="1"/>
  <c r="B53" i="38"/>
  <c r="C53" i="38"/>
  <c r="E53" i="38"/>
  <c r="I53" i="38" s="1"/>
  <c r="D52" i="65" s="1"/>
  <c r="G52" i="65" s="1"/>
  <c r="B54" i="38"/>
  <c r="C54" i="38"/>
  <c r="E54" i="38"/>
  <c r="I54" i="38" s="1"/>
  <c r="D53" i="65" s="1"/>
  <c r="G53" i="65" s="1"/>
  <c r="B55" i="38"/>
  <c r="C55" i="38"/>
  <c r="E55" i="38"/>
  <c r="I55" i="38" s="1"/>
  <c r="D54" i="65" s="1"/>
  <c r="G54" i="65" s="1"/>
  <c r="B56" i="38"/>
  <c r="C56" i="38"/>
  <c r="E56" i="38"/>
  <c r="I56" i="38" s="1"/>
  <c r="D55" i="65" s="1"/>
  <c r="H55" i="65" s="1"/>
  <c r="G55" i="65" s="1"/>
  <c r="B57" i="38"/>
  <c r="C57" i="38"/>
  <c r="E57" i="38"/>
  <c r="I57" i="38" s="1"/>
  <c r="D56" i="65" s="1"/>
  <c r="G56" i="65" s="1"/>
  <c r="B58" i="38"/>
  <c r="C58" i="38"/>
  <c r="E58" i="38"/>
  <c r="I58" i="38" s="1"/>
  <c r="D57" i="65" s="1"/>
  <c r="H57" i="65" s="1"/>
  <c r="G57" i="65" s="1"/>
  <c r="B59" i="38"/>
  <c r="C59" i="38"/>
  <c r="E59" i="38"/>
  <c r="I59" i="38" s="1"/>
  <c r="D58" i="65" s="1"/>
  <c r="H58" i="65" s="1"/>
  <c r="G58" i="65" s="1"/>
  <c r="B60" i="38"/>
  <c r="C60" i="38"/>
  <c r="E60" i="38"/>
  <c r="I60" i="38" s="1"/>
  <c r="D59" i="65" s="1"/>
  <c r="H59" i="65" s="1"/>
  <c r="G59" i="65" s="1"/>
  <c r="B61" i="38"/>
  <c r="C61" i="38"/>
  <c r="E61" i="38"/>
  <c r="I61" i="38" s="1"/>
  <c r="D60" i="65" s="1"/>
  <c r="H60" i="65" s="1"/>
  <c r="G60" i="65" s="1"/>
  <c r="B62" i="38"/>
  <c r="C62" i="38"/>
  <c r="E62" i="38"/>
  <c r="I62" i="38" s="1"/>
  <c r="D71" i="65" s="1"/>
  <c r="H71" i="65" s="1"/>
  <c r="G71" i="65" s="1"/>
  <c r="B63" i="38"/>
  <c r="C63" i="38"/>
  <c r="E63" i="38"/>
  <c r="I63" i="38" s="1"/>
  <c r="D72" i="65" s="1"/>
  <c r="H72" i="65" s="1"/>
  <c r="G72" i="65" s="1"/>
  <c r="B64" i="38"/>
  <c r="C64" i="38"/>
  <c r="E64" i="38"/>
  <c r="I64" i="38" s="1"/>
  <c r="D73" i="65" s="1"/>
  <c r="H73" i="65" s="1"/>
  <c r="G73" i="65" s="1"/>
  <c r="B65" i="38"/>
  <c r="C65" i="38"/>
  <c r="E65" i="38"/>
  <c r="I65" i="38" s="1"/>
  <c r="D74" i="65" s="1"/>
  <c r="H74" i="65" s="1"/>
  <c r="G74" i="65" s="1"/>
  <c r="B66" i="38"/>
  <c r="C66" i="38"/>
  <c r="E66" i="38"/>
  <c r="I66" i="38" s="1"/>
  <c r="D75" i="65" s="1"/>
  <c r="H75" i="65" s="1"/>
  <c r="G75" i="65" s="1"/>
  <c r="B67" i="38"/>
  <c r="C67" i="38"/>
  <c r="E67" i="38"/>
  <c r="I67" i="38" s="1"/>
  <c r="D76" i="65" s="1"/>
  <c r="H76" i="65" s="1"/>
  <c r="G76" i="65" s="1"/>
  <c r="B68" i="38"/>
  <c r="C68" i="38"/>
  <c r="E68" i="38"/>
  <c r="I68" i="38" s="1"/>
  <c r="D77" i="65" s="1"/>
  <c r="H77" i="65" s="1"/>
  <c r="G77" i="65" s="1"/>
  <c r="B69" i="38"/>
  <c r="C69" i="38"/>
  <c r="E69" i="38"/>
  <c r="I69" i="38" s="1"/>
  <c r="D78" i="65" s="1"/>
  <c r="H78" i="65" s="1"/>
  <c r="G78" i="65" s="1"/>
  <c r="B70" i="38"/>
  <c r="C70" i="38"/>
  <c r="E70" i="38"/>
  <c r="I70" i="38" s="1"/>
  <c r="D79" i="65" s="1"/>
  <c r="H79" i="65" s="1"/>
  <c r="G79" i="65" s="1"/>
  <c r="B71" i="38"/>
  <c r="C71" i="38"/>
  <c r="E71" i="38"/>
  <c r="I71" i="38" s="1"/>
  <c r="D80" i="65" s="1"/>
  <c r="G80" i="65" s="1"/>
  <c r="B72" i="38"/>
  <c r="C72" i="38"/>
  <c r="E72" i="38"/>
  <c r="I72" i="38" s="1"/>
  <c r="D81" i="65" s="1"/>
  <c r="H81" i="65" s="1"/>
  <c r="G81" i="65" s="1"/>
  <c r="B73" i="38"/>
  <c r="C73" i="38"/>
  <c r="E73" i="38"/>
  <c r="I73" i="38" s="1"/>
  <c r="D82" i="65" s="1"/>
  <c r="H82" i="65" s="1"/>
  <c r="G82" i="65" s="1"/>
  <c r="B74" i="38"/>
  <c r="C74" i="38"/>
  <c r="E74" i="38"/>
  <c r="I74" i="38" s="1"/>
  <c r="D83" i="65" s="1"/>
  <c r="H83" i="65" s="1"/>
  <c r="G83" i="65" s="1"/>
  <c r="B75" i="38"/>
  <c r="C75" i="38"/>
  <c r="E75" i="38"/>
  <c r="I75" i="38" s="1"/>
  <c r="D84" i="65" s="1"/>
  <c r="G84" i="65" s="1"/>
  <c r="B76" i="38"/>
  <c r="C76" i="38"/>
  <c r="E76" i="38"/>
  <c r="I76" i="38" s="1"/>
  <c r="D85" i="65" s="1"/>
  <c r="G85" i="65" s="1"/>
  <c r="B77" i="38"/>
  <c r="C77" i="38"/>
  <c r="E77" i="38"/>
  <c r="I77" i="38" s="1"/>
  <c r="D86" i="65" s="1"/>
  <c r="H86" i="65" s="1"/>
  <c r="G86" i="65" s="1"/>
  <c r="B78" i="38"/>
  <c r="C78" i="38"/>
  <c r="E78" i="38"/>
  <c r="I78" i="38" s="1"/>
  <c r="D87" i="65" s="1"/>
  <c r="H87" i="65" s="1"/>
  <c r="G87" i="65" s="1"/>
  <c r="B79" i="38"/>
  <c r="C79" i="38"/>
  <c r="E79" i="38"/>
  <c r="I79" i="38" s="1"/>
  <c r="D88" i="65" s="1"/>
  <c r="H88" i="65" s="1"/>
  <c r="G88" i="65" s="1"/>
  <c r="B80" i="38"/>
  <c r="C80" i="38"/>
  <c r="E80" i="38"/>
  <c r="I80" i="38" s="1"/>
  <c r="D89" i="65" s="1"/>
  <c r="H89" i="65" s="1"/>
  <c r="G89" i="65" s="1"/>
  <c r="B81" i="38"/>
  <c r="C81" i="38"/>
  <c r="E81" i="38"/>
  <c r="I81" i="38" s="1"/>
  <c r="D90" i="65" s="1"/>
  <c r="G90" i="65" s="1"/>
  <c r="B82" i="38"/>
  <c r="C82" i="38"/>
  <c r="E82" i="38"/>
  <c r="I82" i="38" s="1"/>
  <c r="D91" i="65" s="1"/>
  <c r="G91" i="65" s="1"/>
  <c r="B83" i="38"/>
  <c r="C83" i="38"/>
  <c r="E83" i="38"/>
  <c r="I83" i="38" s="1"/>
  <c r="D92" i="65" s="1"/>
  <c r="G92" i="65" s="1"/>
  <c r="B84" i="38"/>
  <c r="C84" i="38"/>
  <c r="E84" i="38"/>
  <c r="I84" i="38" s="1"/>
  <c r="D93" i="65" s="1"/>
  <c r="H93" i="65" s="1"/>
  <c r="G93" i="65" s="1"/>
  <c r="B85" i="38"/>
  <c r="C85" i="38"/>
  <c r="E85" i="38"/>
  <c r="I85" i="38" s="1"/>
  <c r="D94" i="65" s="1"/>
  <c r="H94" i="65" s="1"/>
  <c r="G94" i="65" s="1"/>
  <c r="B86" i="38"/>
  <c r="C86" i="38"/>
  <c r="E86" i="38"/>
  <c r="I86" i="38" s="1"/>
  <c r="D95" i="65" s="1"/>
  <c r="H95" i="65" s="1"/>
  <c r="G95" i="65" s="1"/>
  <c r="B87" i="38"/>
  <c r="C87" i="38"/>
  <c r="E87" i="38"/>
  <c r="I87" i="38" s="1"/>
  <c r="D96" i="65" s="1"/>
  <c r="H96" i="65" s="1"/>
  <c r="G96" i="65" s="1"/>
  <c r="B88" i="38"/>
  <c r="C88" i="38"/>
  <c r="E88" i="38"/>
  <c r="I88" i="38" s="1"/>
  <c r="D97" i="65" s="1"/>
  <c r="H97" i="65" s="1"/>
  <c r="G97" i="65" s="1"/>
  <c r="B89" i="38"/>
  <c r="C89" i="38"/>
  <c r="E89" i="38"/>
  <c r="I89" i="38" s="1"/>
  <c r="D98" i="65" s="1"/>
  <c r="H98" i="65" s="1"/>
  <c r="G98" i="65" s="1"/>
  <c r="B90" i="38"/>
  <c r="C90" i="38"/>
  <c r="E90" i="38"/>
  <c r="I90" i="38" s="1"/>
  <c r="D99" i="65" s="1"/>
  <c r="H99" i="65" s="1"/>
  <c r="G99" i="65" s="1"/>
  <c r="B91" i="38"/>
  <c r="C91" i="38"/>
  <c r="E91" i="38"/>
  <c r="I91" i="38" s="1"/>
  <c r="D100" i="65" s="1"/>
  <c r="G100" i="65" s="1"/>
  <c r="B92" i="38"/>
  <c r="C92" i="38"/>
  <c r="E92" i="38"/>
  <c r="I92" i="38" s="1"/>
  <c r="D101" i="65" s="1"/>
  <c r="H101" i="65" s="1"/>
  <c r="G101" i="65" s="1"/>
  <c r="B93" i="38"/>
  <c r="C93" i="38"/>
  <c r="E93" i="38"/>
  <c r="I93" i="38" s="1"/>
  <c r="D102" i="65" s="1"/>
  <c r="H102" i="65" s="1"/>
  <c r="G102" i="65" s="1"/>
  <c r="B94" i="38"/>
  <c r="C94" i="38"/>
  <c r="E94" i="38"/>
  <c r="I94" i="38" s="1"/>
  <c r="D103" i="65" s="1"/>
  <c r="H103" i="65" s="1"/>
  <c r="G103" i="65" s="1"/>
  <c r="B95" i="38"/>
  <c r="C95" i="38"/>
  <c r="E95" i="38"/>
  <c r="I95" i="38" s="1"/>
  <c r="D104" i="65" s="1"/>
  <c r="H104" i="65" s="1"/>
  <c r="G104" i="65" s="1"/>
  <c r="B96" i="38"/>
  <c r="C96" i="38"/>
  <c r="E96" i="38"/>
  <c r="I96" i="38" s="1"/>
  <c r="D105" i="65" s="1"/>
  <c r="G105" i="65" s="1"/>
  <c r="B97" i="38"/>
  <c r="C97" i="38"/>
  <c r="E97" i="38"/>
  <c r="I97" i="38" s="1"/>
  <c r="D106" i="65" s="1"/>
  <c r="H106" i="65" s="1"/>
  <c r="G106" i="65" s="1"/>
  <c r="B98" i="38"/>
  <c r="C98" i="38"/>
  <c r="E98" i="38"/>
  <c r="I98" i="38" s="1"/>
  <c r="D107" i="65" s="1"/>
  <c r="H107" i="65" s="1"/>
  <c r="G107" i="65" s="1"/>
  <c r="B99" i="38"/>
  <c r="C99" i="38"/>
  <c r="E99" i="38"/>
  <c r="I99" i="38" s="1"/>
  <c r="D108" i="65" s="1"/>
  <c r="G108" i="65" s="1"/>
  <c r="B100" i="38"/>
  <c r="C100" i="38"/>
  <c r="E100" i="38"/>
  <c r="I100" i="38" s="1"/>
  <c r="D109" i="65" s="1"/>
  <c r="G109" i="65" s="1"/>
  <c r="B101" i="38"/>
  <c r="C101" i="38"/>
  <c r="E101" i="38"/>
  <c r="I101" i="38" s="1"/>
  <c r="D110" i="65" s="1"/>
  <c r="G110" i="65" s="1"/>
  <c r="B102" i="38"/>
  <c r="C102" i="38"/>
  <c r="E102" i="38"/>
  <c r="I102" i="38" s="1"/>
  <c r="D111" i="65" s="1"/>
  <c r="H111" i="65" s="1"/>
  <c r="G111" i="65" s="1"/>
  <c r="B103" i="38"/>
  <c r="C103" i="38"/>
  <c r="E103" i="38"/>
  <c r="I103" i="38" s="1"/>
  <c r="D112" i="65" s="1"/>
  <c r="G112" i="65" s="1"/>
  <c r="B104" i="38"/>
  <c r="C104" i="38"/>
  <c r="E104" i="38"/>
  <c r="I104" i="38" s="1"/>
  <c r="D113" i="65" s="1"/>
  <c r="H113" i="65" s="1"/>
  <c r="G113" i="65" s="1"/>
  <c r="B105" i="38"/>
  <c r="C105" i="38"/>
  <c r="E105" i="38"/>
  <c r="I105" i="38" s="1"/>
  <c r="D114" i="65" s="1"/>
  <c r="H114" i="65" s="1"/>
  <c r="G114" i="65" s="1"/>
  <c r="B106" i="38"/>
  <c r="C106" i="38"/>
  <c r="E106" i="38"/>
  <c r="I106" i="38" s="1"/>
  <c r="D115" i="65" s="1"/>
  <c r="H115" i="65" s="1"/>
  <c r="G115" i="65" s="1"/>
  <c r="B107" i="38"/>
  <c r="C107" i="38"/>
  <c r="E107" i="38"/>
  <c r="I107" i="38" s="1"/>
  <c r="D116" i="65" s="1"/>
  <c r="H116" i="65" s="1"/>
  <c r="G116" i="65" s="1"/>
  <c r="B108" i="38"/>
  <c r="C108" i="38"/>
  <c r="E108" i="38"/>
  <c r="I108" i="38" s="1"/>
  <c r="D117" i="65" s="1"/>
  <c r="H117" i="65" s="1"/>
  <c r="G117" i="65" s="1"/>
  <c r="B109" i="38"/>
  <c r="C109" i="38"/>
  <c r="E109" i="38"/>
  <c r="I109" i="38" s="1"/>
  <c r="D118" i="65" s="1"/>
  <c r="G118" i="65" s="1"/>
  <c r="B110" i="38"/>
  <c r="C110" i="38"/>
  <c r="E110" i="38"/>
  <c r="I110" i="38" s="1"/>
  <c r="D119" i="65" s="1"/>
  <c r="G119" i="65" s="1"/>
  <c r="B111" i="38"/>
  <c r="C111" i="38"/>
  <c r="E111" i="38"/>
  <c r="I111" i="38" s="1"/>
  <c r="D120" i="65" s="1"/>
  <c r="H120" i="65" s="1"/>
  <c r="G120" i="65" s="1"/>
  <c r="B112" i="38"/>
  <c r="C112" i="38"/>
  <c r="E112" i="38"/>
  <c r="I112" i="38" s="1"/>
  <c r="D131" i="65" s="1"/>
  <c r="H131" i="65" s="1"/>
  <c r="G131" i="65" s="1"/>
  <c r="B113" i="38"/>
  <c r="C113" i="38"/>
  <c r="E113" i="38"/>
  <c r="I113" i="38" s="1"/>
  <c r="D132" i="65" s="1"/>
  <c r="H132" i="65" s="1"/>
  <c r="G132" i="65" s="1"/>
  <c r="B114" i="38"/>
  <c r="C114" i="38"/>
  <c r="E114" i="38"/>
  <c r="I114" i="38" s="1"/>
  <c r="D133" i="65" s="1"/>
  <c r="G133" i="65" s="1"/>
  <c r="B115" i="38"/>
  <c r="C115" i="38"/>
  <c r="E115" i="38"/>
  <c r="I115" i="38" s="1"/>
  <c r="D134" i="65" s="1"/>
  <c r="H134" i="65" s="1"/>
  <c r="G134" i="65" s="1"/>
  <c r="B116" i="38"/>
  <c r="C116" i="38"/>
  <c r="E116" i="38"/>
  <c r="I116" i="38" s="1"/>
  <c r="D135" i="65" s="1"/>
  <c r="H135" i="65" s="1"/>
  <c r="G135" i="65" s="1"/>
  <c r="B117" i="38"/>
  <c r="C117" i="38"/>
  <c r="E117" i="38"/>
  <c r="I117" i="38" s="1"/>
  <c r="D136" i="65" s="1"/>
  <c r="G136" i="65" s="1"/>
  <c r="B118" i="38"/>
  <c r="C118" i="38"/>
  <c r="E118" i="38"/>
  <c r="I118" i="38" s="1"/>
  <c r="D137" i="65" s="1"/>
  <c r="H137" i="65" s="1"/>
  <c r="G137" i="65" s="1"/>
  <c r="B119" i="38"/>
  <c r="C119" i="38"/>
  <c r="E119" i="38"/>
  <c r="I119" i="38" s="1"/>
  <c r="D138" i="65" s="1"/>
  <c r="H138" i="65" s="1"/>
  <c r="G138" i="65" s="1"/>
  <c r="B120" i="38"/>
  <c r="C120" i="38"/>
  <c r="E120" i="38"/>
  <c r="I120" i="38" s="1"/>
  <c r="D139" i="65" s="1"/>
  <c r="H139" i="65" s="1"/>
  <c r="G139" i="65" s="1"/>
  <c r="B121" i="38"/>
  <c r="C121" i="38"/>
  <c r="E121" i="38"/>
  <c r="I121" i="38" s="1"/>
  <c r="D140" i="65" s="1"/>
  <c r="H140" i="65" s="1"/>
  <c r="G140" i="65" s="1"/>
  <c r="B122" i="38"/>
  <c r="C122" i="38"/>
  <c r="E122" i="38"/>
  <c r="I122" i="38" s="1"/>
  <c r="D141" i="65" s="1"/>
  <c r="H141" i="65" s="1"/>
  <c r="G141" i="65" s="1"/>
  <c r="B123" i="38"/>
  <c r="C123" i="38"/>
  <c r="E123" i="38"/>
  <c r="I123" i="38" s="1"/>
  <c r="D142" i="65" s="1"/>
  <c r="H142" i="65" s="1"/>
  <c r="G142" i="65" s="1"/>
  <c r="B124" i="38"/>
  <c r="C124" i="38"/>
  <c r="E124" i="38"/>
  <c r="I124" i="38" s="1"/>
  <c r="D143" i="65" s="1"/>
  <c r="G143" i="65" s="1"/>
  <c r="B125" i="38"/>
  <c r="C125" i="38"/>
  <c r="E125" i="38"/>
  <c r="I125" i="38" s="1"/>
  <c r="D144" i="65" s="1"/>
  <c r="G144" i="65" s="1"/>
  <c r="B126" i="38"/>
  <c r="C126" i="38"/>
  <c r="E126" i="38"/>
  <c r="I126" i="38" s="1"/>
  <c r="D145" i="65" s="1"/>
  <c r="G145" i="65" s="1"/>
  <c r="B127" i="38"/>
  <c r="C127" i="38"/>
  <c r="E127" i="38"/>
  <c r="I127" i="38" s="1"/>
  <c r="D146" i="65" s="1"/>
  <c r="H146" i="65" s="1"/>
  <c r="G146" i="65" s="1"/>
  <c r="B128" i="38"/>
  <c r="C128" i="38"/>
  <c r="E128" i="38"/>
  <c r="I128" i="38" s="1"/>
  <c r="D147" i="65" s="1"/>
  <c r="H147" i="65" s="1"/>
  <c r="G147" i="65" s="1"/>
  <c r="B129" i="38"/>
  <c r="C129" i="38"/>
  <c r="E129" i="38"/>
  <c r="I129" i="38" s="1"/>
  <c r="D148" i="65" s="1"/>
  <c r="H148" i="65" s="1"/>
  <c r="G148" i="65" s="1"/>
  <c r="B130" i="38"/>
  <c r="C130" i="38"/>
  <c r="E130" i="38"/>
  <c r="I130" i="38" s="1"/>
  <c r="D149" i="65" s="1"/>
  <c r="H149" i="65" s="1"/>
  <c r="G149" i="65" s="1"/>
  <c r="B131" i="38"/>
  <c r="C131" i="38"/>
  <c r="E131" i="38"/>
  <c r="I131" i="38" s="1"/>
  <c r="D150" i="65" s="1"/>
  <c r="G150" i="65" s="1"/>
  <c r="B132" i="38"/>
  <c r="C132" i="38"/>
  <c r="E132" i="38"/>
  <c r="I132" i="38" s="1"/>
  <c r="D151" i="65" s="1"/>
  <c r="G151" i="65" s="1"/>
  <c r="B133" i="38"/>
  <c r="C133" i="38"/>
  <c r="E133" i="38"/>
  <c r="I133" i="38" s="1"/>
  <c r="D152" i="65" s="1"/>
  <c r="H152" i="65" s="1"/>
  <c r="G152" i="65" s="1"/>
  <c r="B134" i="38"/>
  <c r="C134" i="38"/>
  <c r="E134" i="38"/>
  <c r="I134" i="38" s="1"/>
  <c r="D153" i="65" s="1"/>
  <c r="G153" i="65" s="1"/>
  <c r="B135" i="38"/>
  <c r="C135" i="38"/>
  <c r="E135" i="38"/>
  <c r="I135" i="38" s="1"/>
  <c r="D154" i="65" s="1"/>
  <c r="H154" i="65" s="1"/>
  <c r="G154" i="65" s="1"/>
  <c r="B136" i="38"/>
  <c r="C136" i="38"/>
  <c r="E136" i="38"/>
  <c r="I136" i="38" s="1"/>
  <c r="D155" i="65" s="1"/>
  <c r="G155" i="65" s="1"/>
  <c r="B137" i="38"/>
  <c r="C137" i="38"/>
  <c r="E137" i="38"/>
  <c r="I137" i="38" s="1"/>
  <c r="D156" i="65" s="1"/>
  <c r="G156" i="65" s="1"/>
  <c r="B138" i="38"/>
  <c r="C138" i="38"/>
  <c r="E138" i="38"/>
  <c r="I138" i="38" s="1"/>
  <c r="D157" i="65" s="1"/>
  <c r="H157" i="65" s="1"/>
  <c r="G157" i="65" s="1"/>
  <c r="B139" i="38"/>
  <c r="C139" i="38"/>
  <c r="E139" i="38"/>
  <c r="I139" i="38" s="1"/>
  <c r="D158" i="65" s="1"/>
  <c r="H158" i="65" s="1"/>
  <c r="G158" i="65" s="1"/>
  <c r="B140" i="38"/>
  <c r="C140" i="38"/>
  <c r="E140" i="38"/>
  <c r="I140" i="38" s="1"/>
  <c r="D159" i="65" s="1"/>
  <c r="G159" i="65" s="1"/>
  <c r="B141" i="38"/>
  <c r="C141" i="38"/>
  <c r="E141" i="38"/>
  <c r="I141" i="38" s="1"/>
  <c r="D160" i="65" s="1"/>
  <c r="H160" i="65" s="1"/>
  <c r="G160" i="65" s="1"/>
  <c r="B142" i="38"/>
  <c r="C142" i="38"/>
  <c r="E142" i="38"/>
  <c r="I142" i="38" s="1"/>
  <c r="D161" i="65" s="1"/>
  <c r="H161" i="65" s="1"/>
  <c r="G161" i="65" s="1"/>
  <c r="B143" i="38"/>
  <c r="C143" i="38"/>
  <c r="E143" i="38"/>
  <c r="I143" i="38" s="1"/>
  <c r="D162" i="65" s="1"/>
  <c r="H162" i="65" s="1"/>
  <c r="G162" i="65" s="1"/>
  <c r="B144" i="38"/>
  <c r="C144" i="38"/>
  <c r="E144" i="38"/>
  <c r="I144" i="38" s="1"/>
  <c r="D163" i="65" s="1"/>
  <c r="G163" i="65" s="1"/>
  <c r="B145" i="38"/>
  <c r="C145" i="38"/>
  <c r="E145" i="38"/>
  <c r="I145" i="38" s="1"/>
  <c r="D164" i="65" s="1"/>
  <c r="G164" i="65" s="1"/>
  <c r="B146" i="38"/>
  <c r="C146" i="38"/>
  <c r="E146" i="38"/>
  <c r="I146" i="38" s="1"/>
  <c r="D165" i="65" s="1"/>
  <c r="H165" i="65" s="1"/>
  <c r="G165" i="65" s="1"/>
  <c r="B147" i="38"/>
  <c r="C147" i="38"/>
  <c r="E147" i="38"/>
  <c r="I147" i="38" s="1"/>
  <c r="D166" i="65" s="1"/>
  <c r="H166" i="65" s="1"/>
  <c r="G166" i="65" s="1"/>
  <c r="B148" i="38"/>
  <c r="C148" i="38"/>
  <c r="E148" i="38"/>
  <c r="I148" i="38" s="1"/>
  <c r="D167" i="65" s="1"/>
  <c r="H167" i="65" s="1"/>
  <c r="G167" i="65" s="1"/>
  <c r="B149" i="38"/>
  <c r="C149" i="38"/>
  <c r="E149" i="38"/>
  <c r="I149" i="38" s="1"/>
  <c r="D168" i="65" s="1"/>
  <c r="H168" i="65" s="1"/>
  <c r="G168" i="65" s="1"/>
  <c r="B150" i="38"/>
  <c r="C150" i="38"/>
  <c r="E150" i="38"/>
  <c r="I150" i="38" s="1"/>
  <c r="D169" i="65" s="1"/>
  <c r="G169" i="65" s="1"/>
  <c r="B151" i="38"/>
  <c r="C151" i="38"/>
  <c r="E151" i="38"/>
  <c r="I151" i="38" s="1"/>
  <c r="D170" i="65" s="1"/>
  <c r="H170" i="65" s="1"/>
  <c r="G170" i="65" s="1"/>
  <c r="B152" i="38"/>
  <c r="C152" i="38"/>
  <c r="E152" i="38"/>
  <c r="I152" i="38" s="1"/>
  <c r="D171" i="65" s="1"/>
  <c r="H171" i="65" s="1"/>
  <c r="G171" i="65" s="1"/>
  <c r="B153" i="38"/>
  <c r="C153" i="38"/>
  <c r="E153" i="38"/>
  <c r="I153" i="38" s="1"/>
  <c r="D172" i="65" s="1"/>
  <c r="H172" i="65" s="1"/>
  <c r="G172" i="65" s="1"/>
  <c r="B154" i="38"/>
  <c r="C154" i="38"/>
  <c r="E154" i="38"/>
  <c r="I154" i="38" s="1"/>
  <c r="D173" i="65" s="1"/>
  <c r="H173" i="65" s="1"/>
  <c r="G173" i="65" s="1"/>
  <c r="B155" i="38"/>
  <c r="C155" i="38"/>
  <c r="E155" i="38"/>
  <c r="I155" i="38" s="1"/>
  <c r="D174" i="65" s="1"/>
  <c r="H174" i="65" s="1"/>
  <c r="G174" i="65" s="1"/>
  <c r="B156" i="38"/>
  <c r="C156" i="38"/>
  <c r="E156" i="38"/>
  <c r="I156" i="38" s="1"/>
  <c r="D175" i="65" s="1"/>
  <c r="G175" i="65" s="1"/>
  <c r="B157" i="38"/>
  <c r="C157" i="38"/>
  <c r="E157" i="38"/>
  <c r="I157" i="38" s="1"/>
  <c r="D176" i="65" s="1"/>
  <c r="H176" i="65" s="1"/>
  <c r="G176" i="65" s="1"/>
  <c r="B158" i="38"/>
  <c r="C158" i="38"/>
  <c r="E158" i="38"/>
  <c r="I158" i="38" s="1"/>
  <c r="D177" i="65" s="1"/>
  <c r="H177" i="65" s="1"/>
  <c r="G177" i="65" s="1"/>
  <c r="B159" i="38"/>
  <c r="C159" i="38"/>
  <c r="E159" i="38"/>
  <c r="I159" i="38" s="1"/>
  <c r="D178" i="65" s="1"/>
  <c r="H178" i="65" s="1"/>
  <c r="G178" i="65" s="1"/>
  <c r="B160" i="38"/>
  <c r="C160" i="38"/>
  <c r="E160" i="38"/>
  <c r="I160" i="38" s="1"/>
  <c r="D179" i="65" s="1"/>
  <c r="H179" i="65" s="1"/>
  <c r="G179" i="65" s="1"/>
  <c r="B161" i="38"/>
  <c r="C161" i="38"/>
  <c r="E161" i="38"/>
  <c r="I161" i="38" s="1"/>
  <c r="D180" i="65" s="1"/>
  <c r="H180" i="65" s="1"/>
  <c r="G180" i="65" s="1"/>
  <c r="B162" i="38"/>
  <c r="C162" i="38"/>
  <c r="E162" i="38"/>
  <c r="I162" i="38" s="1"/>
  <c r="D191" i="65" s="1"/>
  <c r="H191" i="65" s="1"/>
  <c r="G191" i="65" s="1"/>
  <c r="B163" i="38"/>
  <c r="C163" i="38"/>
  <c r="E163" i="38"/>
  <c r="I163" i="38" s="1"/>
  <c r="D192" i="65" s="1"/>
  <c r="H192" i="65" s="1"/>
  <c r="G192" i="65" s="1"/>
  <c r="B164" i="38"/>
  <c r="C164" i="38"/>
  <c r="E164" i="38"/>
  <c r="I164" i="38" s="1"/>
  <c r="D193" i="65" s="1"/>
  <c r="H193" i="65" s="1"/>
  <c r="G193" i="65" s="1"/>
  <c r="B165" i="38"/>
  <c r="C165" i="38"/>
  <c r="E165" i="38"/>
  <c r="I165" i="38" s="1"/>
  <c r="D194" i="65" s="1"/>
  <c r="H194" i="65" s="1"/>
  <c r="G194" i="65" s="1"/>
  <c r="B166" i="38"/>
  <c r="C166" i="38"/>
  <c r="E166" i="38"/>
  <c r="I166" i="38" s="1"/>
  <c r="D195" i="65" s="1"/>
  <c r="H195" i="65" s="1"/>
  <c r="G195" i="65" s="1"/>
  <c r="B167" i="38"/>
  <c r="C167" i="38"/>
  <c r="E167" i="38"/>
  <c r="I167" i="38" s="1"/>
  <c r="D196" i="65" s="1"/>
  <c r="H196" i="65" s="1"/>
  <c r="G196" i="65" s="1"/>
  <c r="B168" i="38"/>
  <c r="C168" i="38"/>
  <c r="E168" i="38"/>
  <c r="I168" i="38" s="1"/>
  <c r="D197" i="65" s="1"/>
  <c r="H197" i="65" s="1"/>
  <c r="G197" i="65" s="1"/>
  <c r="B169" i="38"/>
  <c r="C169" i="38"/>
  <c r="I169" i="38"/>
  <c r="D198" i="65" s="1"/>
  <c r="H198" i="65" s="1"/>
  <c r="G198" i="65" s="1"/>
  <c r="B170" i="38"/>
  <c r="C170" i="38"/>
  <c r="E170" i="38"/>
  <c r="I170" i="38" s="1"/>
  <c r="D199" i="65" s="1"/>
  <c r="H199" i="65" s="1"/>
  <c r="G199" i="65" s="1"/>
  <c r="B171" i="38"/>
  <c r="C171" i="38"/>
  <c r="E171" i="38"/>
  <c r="I171" i="38" s="1"/>
  <c r="D200" i="65" s="1"/>
  <c r="H200" i="65" s="1"/>
  <c r="G200" i="65" s="1"/>
  <c r="B172" i="38"/>
  <c r="C172" i="38"/>
  <c r="E172" i="38"/>
  <c r="I172" i="38" s="1"/>
  <c r="D201" i="65" s="1"/>
  <c r="H201" i="65" s="1"/>
  <c r="G201" i="65" s="1"/>
  <c r="B173" i="38"/>
  <c r="C173" i="38"/>
  <c r="E173" i="38"/>
  <c r="I173" i="38" s="1"/>
  <c r="D202" i="65" s="1"/>
  <c r="H202" i="65" s="1"/>
  <c r="G202" i="65" s="1"/>
  <c r="B174" i="38"/>
  <c r="C174" i="38"/>
  <c r="E174" i="38"/>
  <c r="I174" i="38" s="1"/>
  <c r="D203" i="65" s="1"/>
  <c r="H203" i="65" s="1"/>
  <c r="G203" i="65" s="1"/>
  <c r="B175" i="38"/>
  <c r="C175" i="38"/>
  <c r="E175" i="38"/>
  <c r="I175" i="38" s="1"/>
  <c r="D204" i="65" s="1"/>
  <c r="H204" i="65" s="1"/>
  <c r="G204" i="65" s="1"/>
  <c r="B176" i="38"/>
  <c r="C176" i="38"/>
  <c r="E176" i="38"/>
  <c r="I176" i="38" s="1"/>
  <c r="D205" i="65" s="1"/>
  <c r="H205" i="65" s="1"/>
  <c r="G205" i="65" s="1"/>
  <c r="B177" i="38"/>
  <c r="C177" i="38"/>
  <c r="I177" i="38"/>
  <c r="D206" i="65" s="1"/>
  <c r="H206" i="65" s="1"/>
  <c r="G206" i="65" s="1"/>
  <c r="B178" i="38"/>
  <c r="C178" i="38"/>
  <c r="B179" i="38"/>
  <c r="C179" i="38"/>
  <c r="E179" i="38"/>
  <c r="I179" i="38" s="1"/>
  <c r="D208" i="65" s="1"/>
  <c r="H208" i="65" s="1"/>
  <c r="G208" i="65" s="1"/>
  <c r="B180" i="38"/>
  <c r="C180" i="38"/>
  <c r="E180" i="38"/>
  <c r="I180" i="38" s="1"/>
  <c r="D209" i="65" s="1"/>
  <c r="H209" i="65" s="1"/>
  <c r="G209" i="65" s="1"/>
  <c r="B181" i="38"/>
  <c r="C181" i="38"/>
  <c r="E181" i="38"/>
  <c r="I181" i="38" s="1"/>
  <c r="D210" i="65" s="1"/>
  <c r="H210" i="65" s="1"/>
  <c r="G210" i="65" s="1"/>
  <c r="B182" i="38"/>
  <c r="C182" i="38"/>
  <c r="B183" i="38"/>
  <c r="C183" i="38"/>
  <c r="E183" i="38"/>
  <c r="I183" i="38" s="1"/>
  <c r="D212" i="65" s="1"/>
  <c r="H212" i="65" s="1"/>
  <c r="G212" i="65" s="1"/>
  <c r="B184" i="38"/>
  <c r="C184" i="38"/>
  <c r="E184" i="38"/>
  <c r="I184" i="38" s="1"/>
  <c r="D213" i="65" s="1"/>
  <c r="H213" i="65" s="1"/>
  <c r="G213" i="65" s="1"/>
  <c r="B185" i="38"/>
  <c r="C185" i="38"/>
  <c r="B186" i="38"/>
  <c r="C186" i="38"/>
  <c r="E186" i="38"/>
  <c r="I186" i="38" s="1"/>
  <c r="D215" i="65" s="1"/>
  <c r="H215" i="65" s="1"/>
  <c r="G215" i="65" s="1"/>
  <c r="B187" i="38"/>
  <c r="C187" i="38"/>
  <c r="B188" i="38"/>
  <c r="C188" i="38"/>
  <c r="E188" i="38"/>
  <c r="I188" i="38" s="1"/>
  <c r="D217" i="65" s="1"/>
  <c r="H217" i="65" s="1"/>
  <c r="G217" i="65" s="1"/>
  <c r="B189" i="38"/>
  <c r="C189" i="38"/>
  <c r="B190" i="38"/>
  <c r="C190" i="38"/>
  <c r="B191" i="38"/>
  <c r="C191" i="38"/>
  <c r="E191" i="38"/>
  <c r="I191" i="38" s="1"/>
  <c r="D220" i="65" s="1"/>
  <c r="H220" i="65" s="1"/>
  <c r="G220" i="65" s="1"/>
  <c r="B192" i="38"/>
  <c r="C192" i="38"/>
  <c r="E192" i="38"/>
  <c r="I192" i="38" s="1"/>
  <c r="D221" i="65" s="1"/>
  <c r="H221" i="65" s="1"/>
  <c r="G221" i="65" s="1"/>
  <c r="B193" i="38"/>
  <c r="C193" i="38"/>
  <c r="E193" i="38"/>
  <c r="I193" i="38" s="1"/>
  <c r="D222" i="65" s="1"/>
  <c r="H222" i="65" s="1"/>
  <c r="G222" i="65" s="1"/>
  <c r="B194" i="38"/>
  <c r="C194" i="38"/>
  <c r="E194" i="38"/>
  <c r="I194" i="38" s="1"/>
  <c r="D223" i="65" s="1"/>
  <c r="H223" i="65" s="1"/>
  <c r="G223" i="65" s="1"/>
  <c r="B195" i="38"/>
  <c r="C195" i="38"/>
  <c r="B196" i="38"/>
  <c r="C196" i="38"/>
  <c r="E196" i="38"/>
  <c r="I196" i="38" s="1"/>
  <c r="D225" i="65" s="1"/>
  <c r="H225" i="65" s="1"/>
  <c r="G225" i="65" s="1"/>
  <c r="B197" i="38"/>
  <c r="C197" i="38"/>
  <c r="E197" i="38"/>
  <c r="I197" i="38" s="1"/>
  <c r="D226" i="65" s="1"/>
  <c r="H226" i="65" s="1"/>
  <c r="G226" i="65" s="1"/>
  <c r="B198" i="38"/>
  <c r="C198" i="38"/>
  <c r="E198" i="38"/>
  <c r="I198" i="38" s="1"/>
  <c r="D227" i="65" s="1"/>
  <c r="H227" i="65" s="1"/>
  <c r="G227" i="65" s="1"/>
  <c r="B199" i="38"/>
  <c r="C199" i="38"/>
  <c r="E199" i="38"/>
  <c r="I199" i="38" s="1"/>
  <c r="D228" i="65" s="1"/>
  <c r="H228" i="65" s="1"/>
  <c r="G228" i="65" s="1"/>
  <c r="B200" i="38"/>
  <c r="C200" i="38"/>
  <c r="E200" i="38"/>
  <c r="I200" i="38" s="1"/>
  <c r="D229" i="65" s="1"/>
  <c r="H229" i="65" s="1"/>
  <c r="G229" i="65" s="1"/>
  <c r="B201" i="38"/>
  <c r="C201" i="38"/>
  <c r="I201" i="38"/>
  <c r="D230" i="65" s="1"/>
  <c r="H230" i="65" s="1"/>
  <c r="G230" i="65" s="1"/>
  <c r="B202" i="38"/>
  <c r="C202" i="38"/>
  <c r="E202" i="38"/>
  <c r="I202" i="38" s="1"/>
  <c r="D231" i="65" s="1"/>
  <c r="H231" i="65" s="1"/>
  <c r="G231" i="65" s="1"/>
  <c r="B203" i="38"/>
  <c r="C203" i="38"/>
  <c r="E203" i="38"/>
  <c r="I203" i="38" s="1"/>
  <c r="D232" i="65" s="1"/>
  <c r="H232" i="65" s="1"/>
  <c r="G232" i="65" s="1"/>
  <c r="B204" i="38"/>
  <c r="C204" i="38"/>
  <c r="E204" i="38"/>
  <c r="I204" i="38" s="1"/>
  <c r="D233" i="65" s="1"/>
  <c r="H233" i="65" s="1"/>
  <c r="G233" i="65" s="1"/>
  <c r="B205" i="38"/>
  <c r="C205" i="38"/>
  <c r="E205" i="38"/>
  <c r="I205" i="38" s="1"/>
  <c r="D234" i="65" s="1"/>
  <c r="H234" i="65" s="1"/>
  <c r="G234" i="65" s="1"/>
  <c r="B206" i="38"/>
  <c r="C206" i="38"/>
  <c r="B207" i="38"/>
  <c r="C207" i="38"/>
  <c r="E207" i="38"/>
  <c r="I207" i="38" s="1"/>
  <c r="D236" i="65" s="1"/>
  <c r="H236" i="65" s="1"/>
  <c r="G236" i="65" s="1"/>
  <c r="B208" i="38"/>
  <c r="C208" i="38"/>
  <c r="E208" i="38"/>
  <c r="I208" i="38" s="1"/>
  <c r="D237" i="65" s="1"/>
  <c r="H237" i="65" s="1"/>
  <c r="G237" i="65" s="1"/>
  <c r="B209" i="38"/>
  <c r="C209" i="38"/>
  <c r="E209" i="38"/>
  <c r="I209" i="38" s="1"/>
  <c r="D238" i="65" s="1"/>
  <c r="H238" i="65" s="1"/>
  <c r="G238" i="65" s="1"/>
  <c r="B210" i="38"/>
  <c r="C210" i="38"/>
  <c r="E210" i="38"/>
  <c r="I210" i="38" s="1"/>
  <c r="D239" i="65" s="1"/>
  <c r="H239" i="65" s="1"/>
  <c r="G239" i="65" s="1"/>
  <c r="B211" i="38"/>
  <c r="C211" i="38"/>
  <c r="E211" i="38"/>
  <c r="I211" i="38" s="1"/>
  <c r="D240" i="65" s="1"/>
  <c r="H240" i="65" s="1"/>
  <c r="G240" i="65" s="1"/>
  <c r="B212" i="38"/>
  <c r="C212" i="38"/>
  <c r="E212" i="38"/>
  <c r="I212" i="38" s="1"/>
  <c r="D251" i="65" s="1"/>
  <c r="H251" i="65" s="1"/>
  <c r="G251" i="65" s="1"/>
  <c r="B213" i="38"/>
  <c r="C213" i="38"/>
  <c r="E213" i="38"/>
  <c r="I213" i="38" s="1"/>
  <c r="D252" i="65" s="1"/>
  <c r="H252" i="65" s="1"/>
  <c r="G252" i="65" s="1"/>
  <c r="B214" i="38"/>
  <c r="C214" i="38"/>
  <c r="E214" i="38"/>
  <c r="I214" i="38" s="1"/>
  <c r="D253" i="65" s="1"/>
  <c r="H253" i="65" s="1"/>
  <c r="G253" i="65" s="1"/>
  <c r="B215" i="38"/>
  <c r="C215" i="38"/>
  <c r="E215" i="38"/>
  <c r="I215" i="38" s="1"/>
  <c r="D254" i="65" s="1"/>
  <c r="H254" i="65" s="1"/>
  <c r="G254" i="65" s="1"/>
  <c r="B216" i="38"/>
  <c r="C216" i="38"/>
  <c r="E216" i="38"/>
  <c r="I216" i="38" s="1"/>
  <c r="D255" i="65" s="1"/>
  <c r="H255" i="65" s="1"/>
  <c r="G255" i="65" s="1"/>
  <c r="B217" i="38"/>
  <c r="C217" i="38"/>
  <c r="I217" i="38"/>
  <c r="D256" i="65" s="1"/>
  <c r="H256" i="65" s="1"/>
  <c r="G256" i="65" s="1"/>
  <c r="B218" i="38"/>
  <c r="C218" i="38"/>
  <c r="E218" i="38"/>
  <c r="I218" i="38" s="1"/>
  <c r="D257" i="65" s="1"/>
  <c r="H257" i="65" s="1"/>
  <c r="G257" i="65" s="1"/>
  <c r="B219" i="38"/>
  <c r="C219" i="38"/>
  <c r="E219" i="38"/>
  <c r="I219" i="38" s="1"/>
  <c r="D258" i="65" s="1"/>
  <c r="G258" i="65" s="1"/>
  <c r="B220" i="38"/>
  <c r="C220" i="38"/>
  <c r="E220" i="38"/>
  <c r="I220" i="38" s="1"/>
  <c r="D259" i="65" s="1"/>
  <c r="G259" i="65" s="1"/>
  <c r="B221" i="38"/>
  <c r="C221" i="38"/>
  <c r="E221" i="38"/>
  <c r="I221" i="38" s="1"/>
  <c r="D260" i="65" s="1"/>
  <c r="H260" i="65" s="1"/>
  <c r="G260" i="65" s="1"/>
  <c r="B222" i="38"/>
  <c r="C222" i="38"/>
  <c r="E222" i="38"/>
  <c r="I222" i="38" s="1"/>
  <c r="D261" i="65" s="1"/>
  <c r="H261" i="65" s="1"/>
  <c r="G261" i="65" s="1"/>
  <c r="B223" i="38"/>
  <c r="C223" i="38"/>
  <c r="E223" i="38"/>
  <c r="I223" i="38" s="1"/>
  <c r="D262" i="65" s="1"/>
  <c r="H262" i="65" s="1"/>
  <c r="G262" i="65" s="1"/>
  <c r="B224" i="38"/>
  <c r="C224" i="38"/>
  <c r="E224" i="38"/>
  <c r="I224" i="38" s="1"/>
  <c r="D263" i="65" s="1"/>
  <c r="H263" i="65" s="1"/>
  <c r="G263" i="65" s="1"/>
  <c r="B225" i="38"/>
  <c r="C225" i="38"/>
  <c r="E225" i="38"/>
  <c r="I225" i="38" s="1"/>
  <c r="D264" i="65" s="1"/>
  <c r="H264" i="65" s="1"/>
  <c r="G264" i="65" s="1"/>
  <c r="B226" i="38"/>
  <c r="C226" i="38"/>
  <c r="E226" i="38"/>
  <c r="I226" i="38" s="1"/>
  <c r="D265" i="65" s="1"/>
  <c r="H265" i="65" s="1"/>
  <c r="G265" i="65" s="1"/>
  <c r="B227" i="38"/>
  <c r="C227" i="38"/>
  <c r="B228" i="38"/>
  <c r="C228" i="38"/>
  <c r="E228" i="38"/>
  <c r="I228" i="38" s="1"/>
  <c r="D267" i="65" s="1"/>
  <c r="G267" i="65" s="1"/>
  <c r="B229" i="38"/>
  <c r="C229" i="38"/>
  <c r="E229" i="38"/>
  <c r="I229" i="38" s="1"/>
  <c r="D268" i="65" s="1"/>
  <c r="H268" i="65" s="1"/>
  <c r="G268" i="65" s="1"/>
  <c r="B230" i="38"/>
  <c r="C230" i="38"/>
  <c r="E230" i="38"/>
  <c r="I230" i="38" s="1"/>
  <c r="D269" i="65" s="1"/>
  <c r="H269" i="65" s="1"/>
  <c r="G269" i="65" s="1"/>
  <c r="B231" i="38"/>
  <c r="C231" i="38"/>
  <c r="E231" i="38"/>
  <c r="I231" i="38" s="1"/>
  <c r="D270" i="65" s="1"/>
  <c r="H270" i="65" s="1"/>
  <c r="G270" i="65" s="1"/>
  <c r="B232" i="38"/>
  <c r="C232" i="38"/>
  <c r="E232" i="38"/>
  <c r="I232" i="38" s="1"/>
  <c r="D271" i="65" s="1"/>
  <c r="H271" i="65" s="1"/>
  <c r="G271" i="65" s="1"/>
  <c r="B233" i="38"/>
  <c r="C233" i="38"/>
  <c r="E233" i="38"/>
  <c r="I233" i="38" s="1"/>
  <c r="D272" i="65" s="1"/>
  <c r="H272" i="65" s="1"/>
  <c r="G272" i="65" s="1"/>
  <c r="B234" i="38"/>
  <c r="C234" i="38"/>
  <c r="E234" i="38"/>
  <c r="I234" i="38" s="1"/>
  <c r="D273" i="65" s="1"/>
  <c r="G273" i="65" s="1"/>
  <c r="B235" i="38"/>
  <c r="C235" i="38"/>
  <c r="E235" i="38"/>
  <c r="I235" i="38" s="1"/>
  <c r="D274" i="65" s="1"/>
  <c r="H274" i="65" s="1"/>
  <c r="G274" i="65" s="1"/>
  <c r="B236" i="38"/>
  <c r="C236" i="38"/>
  <c r="E236" i="38"/>
  <c r="I236" i="38" s="1"/>
  <c r="D275" i="65" s="1"/>
  <c r="H275" i="65" s="1"/>
  <c r="G275" i="65" s="1"/>
  <c r="B237" i="38"/>
  <c r="C237" i="38"/>
  <c r="E237" i="38"/>
  <c r="I237" i="38" s="1"/>
  <c r="D276" i="65" s="1"/>
  <c r="H276" i="65" s="1"/>
  <c r="G276" i="65" s="1"/>
  <c r="B238" i="38"/>
  <c r="C238" i="38"/>
  <c r="E238" i="38"/>
  <c r="I238" i="38" s="1"/>
  <c r="D277" i="65" s="1"/>
  <c r="H277" i="65" s="1"/>
  <c r="G277" i="65" s="1"/>
  <c r="B239" i="38"/>
  <c r="C239" i="38"/>
  <c r="E239" i="38"/>
  <c r="I239" i="38" s="1"/>
  <c r="D278" i="65" s="1"/>
  <c r="H278" i="65" s="1"/>
  <c r="G278" i="65" s="1"/>
  <c r="B240" i="38"/>
  <c r="C240" i="38"/>
  <c r="E240" i="38"/>
  <c r="I240" i="38" s="1"/>
  <c r="D279" i="65" s="1"/>
  <c r="H279" i="65" s="1"/>
  <c r="G279" i="65" s="1"/>
  <c r="B241" i="38"/>
  <c r="C241" i="38"/>
  <c r="B242" i="38"/>
  <c r="C242" i="38"/>
  <c r="E242" i="38"/>
  <c r="I242" i="38" s="1"/>
  <c r="D281" i="65" s="1"/>
  <c r="H281" i="65" s="1"/>
  <c r="G281" i="65" s="1"/>
  <c r="B243" i="38"/>
  <c r="C243" i="38"/>
  <c r="E243" i="38"/>
  <c r="I243" i="38" s="1"/>
  <c r="D282" i="65" s="1"/>
  <c r="H282" i="65" s="1"/>
  <c r="G282" i="65" s="1"/>
  <c r="B244" i="38"/>
  <c r="C244" i="38"/>
  <c r="E244" i="38"/>
  <c r="I244" i="38" s="1"/>
  <c r="D283" i="65" s="1"/>
  <c r="H283" i="65" s="1"/>
  <c r="G283" i="65" s="1"/>
  <c r="B245" i="38"/>
  <c r="C245" i="38"/>
  <c r="E245" i="38"/>
  <c r="I245" i="38" s="1"/>
  <c r="D284" i="65" s="1"/>
  <c r="H284" i="65" s="1"/>
  <c r="G284" i="65" s="1"/>
  <c r="B246" i="38"/>
  <c r="C246" i="38"/>
  <c r="E246" i="38"/>
  <c r="I246" i="38" s="1"/>
  <c r="D285" i="65" s="1"/>
  <c r="H285" i="65" s="1"/>
  <c r="G285" i="65" s="1"/>
  <c r="B247" i="38"/>
  <c r="C247" i="38"/>
  <c r="E247" i="38"/>
  <c r="I247" i="38" s="1"/>
  <c r="D286" i="65" s="1"/>
  <c r="H286" i="65" s="1"/>
  <c r="G286" i="65" s="1"/>
  <c r="B248" i="38"/>
  <c r="C248" i="38"/>
  <c r="E248" i="38"/>
  <c r="I248" i="38" s="1"/>
  <c r="D287" i="65" s="1"/>
  <c r="G287" i="65" s="1"/>
  <c r="B249" i="38"/>
  <c r="C249" i="38"/>
  <c r="E249" i="38"/>
  <c r="I249" i="38" s="1"/>
  <c r="D288" i="65" s="1"/>
  <c r="H288" i="65" s="1"/>
  <c r="G288" i="65" s="1"/>
  <c r="B250" i="38"/>
  <c r="C250" i="38"/>
  <c r="E250" i="38"/>
  <c r="I250" i="38" s="1"/>
  <c r="D289" i="65" s="1"/>
  <c r="H289" i="65" s="1"/>
  <c r="G289" i="65" s="1"/>
  <c r="B251" i="38"/>
  <c r="C251" i="38"/>
  <c r="E251" i="38"/>
  <c r="I251" i="38" s="1"/>
  <c r="D290" i="65" s="1"/>
  <c r="H290" i="65" s="1"/>
  <c r="G290" i="65" s="1"/>
  <c r="B252" i="38"/>
  <c r="C252" i="38"/>
  <c r="B253" i="38"/>
  <c r="C253" i="38"/>
  <c r="E253" i="38"/>
  <c r="I253" i="38" s="1"/>
  <c r="D292" i="65" s="1"/>
  <c r="H292" i="65" s="1"/>
  <c r="G292" i="65" s="1"/>
  <c r="B254" i="38"/>
  <c r="C254" i="38"/>
  <c r="E254" i="38"/>
  <c r="I254" i="38" s="1"/>
  <c r="D293" i="65" s="1"/>
  <c r="H293" i="65" s="1"/>
  <c r="G293" i="65" s="1"/>
  <c r="B255" i="38"/>
  <c r="C255" i="38"/>
  <c r="E255" i="38"/>
  <c r="I255" i="38" s="1"/>
  <c r="D294" i="65" s="1"/>
  <c r="H294" i="65" s="1"/>
  <c r="G294" i="65" s="1"/>
  <c r="B256" i="38"/>
  <c r="C256" i="38"/>
  <c r="E256" i="38"/>
  <c r="I256" i="38" s="1"/>
  <c r="D295" i="65" s="1"/>
  <c r="H295" i="65" s="1"/>
  <c r="G295" i="65" s="1"/>
  <c r="B257" i="38"/>
  <c r="C257" i="38"/>
  <c r="E257" i="38"/>
  <c r="I257" i="38" s="1"/>
  <c r="D296" i="65" s="1"/>
  <c r="H296" i="65" s="1"/>
  <c r="G296" i="65" s="1"/>
  <c r="B258" i="38"/>
  <c r="C258" i="38"/>
  <c r="E258" i="38"/>
  <c r="I258" i="38" s="1"/>
  <c r="D297" i="65" s="1"/>
  <c r="H297" i="65" s="1"/>
  <c r="G297" i="65" s="1"/>
  <c r="B259" i="38"/>
  <c r="C259" i="38"/>
  <c r="E259" i="38"/>
  <c r="I259" i="38" s="1"/>
  <c r="D298" i="65" s="1"/>
  <c r="H298" i="65" s="1"/>
  <c r="G298" i="65" s="1"/>
  <c r="B260" i="38"/>
  <c r="C260" i="38"/>
  <c r="E260" i="38"/>
  <c r="I260" i="38" s="1"/>
  <c r="D299" i="65" s="1"/>
  <c r="H299" i="65" s="1"/>
  <c r="G299" i="65" s="1"/>
  <c r="B261" i="38"/>
  <c r="C261" i="38"/>
  <c r="E261" i="38"/>
  <c r="I261" i="38" s="1"/>
  <c r="D300" i="65" s="1"/>
  <c r="H300" i="65" s="1"/>
  <c r="G300" i="65" s="1"/>
  <c r="B262" i="38"/>
  <c r="C262" i="38"/>
  <c r="I262" i="38"/>
  <c r="D311" i="65" s="1"/>
  <c r="H311" i="65" s="1"/>
  <c r="G311" i="65" s="1"/>
  <c r="B263" i="38"/>
  <c r="C263" i="38"/>
  <c r="E263" i="38"/>
  <c r="I263" i="38" s="1"/>
  <c r="D312" i="65" s="1"/>
  <c r="H312" i="65" s="1"/>
  <c r="G312" i="65" s="1"/>
  <c r="B264" i="38"/>
  <c r="C264" i="38"/>
  <c r="E264" i="38"/>
  <c r="I264" i="38" s="1"/>
  <c r="D313" i="65" s="1"/>
  <c r="H313" i="65" s="1"/>
  <c r="G313" i="65" s="1"/>
  <c r="B265" i="38"/>
  <c r="C265" i="38"/>
  <c r="E265" i="38"/>
  <c r="I265" i="38" s="1"/>
  <c r="D314" i="65" s="1"/>
  <c r="H314" i="65" s="1"/>
  <c r="G314" i="65" s="1"/>
  <c r="B266" i="38"/>
  <c r="C266" i="38"/>
  <c r="E266" i="38"/>
  <c r="I266" i="38" s="1"/>
  <c r="D315" i="65" s="1"/>
  <c r="H315" i="65" s="1"/>
  <c r="G315" i="65" s="1"/>
  <c r="B267" i="38"/>
  <c r="C267" i="38"/>
  <c r="E267" i="38"/>
  <c r="I267" i="38" s="1"/>
  <c r="D316" i="65" s="1"/>
  <c r="H316" i="65" s="1"/>
  <c r="G316" i="65" s="1"/>
  <c r="B268" i="38"/>
  <c r="C268" i="38"/>
  <c r="B269" i="38"/>
  <c r="C269" i="38"/>
  <c r="E269" i="38"/>
  <c r="I269" i="38" s="1"/>
  <c r="D318" i="65" s="1"/>
  <c r="H318" i="65" s="1"/>
  <c r="G318" i="65" s="1"/>
  <c r="B270" i="38"/>
  <c r="C270" i="38"/>
  <c r="E270" i="38"/>
  <c r="I270" i="38" s="1"/>
  <c r="D319" i="65" s="1"/>
  <c r="H319" i="65" s="1"/>
  <c r="G319" i="65" s="1"/>
  <c r="A2" i="36"/>
  <c r="A12" i="36"/>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A217" i="36" s="1"/>
  <c r="A218" i="36" s="1"/>
  <c r="A219" i="36" s="1"/>
  <c r="A220" i="36" s="1"/>
  <c r="A221" i="36" s="1"/>
  <c r="A222" i="36" s="1"/>
  <c r="A223" i="36" s="1"/>
  <c r="A224" i="36" s="1"/>
  <c r="A225" i="36" s="1"/>
  <c r="A226" i="36" s="1"/>
  <c r="A227" i="36" s="1"/>
  <c r="A228" i="36" s="1"/>
  <c r="A229" i="36" s="1"/>
  <c r="A230" i="36" s="1"/>
  <c r="A231" i="36" s="1"/>
  <c r="A232" i="36" s="1"/>
  <c r="A233" i="36" s="1"/>
  <c r="A234" i="36" s="1"/>
  <c r="A235" i="36" s="1"/>
  <c r="A236" i="36" s="1"/>
  <c r="A237" i="36" s="1"/>
  <c r="A238" i="36" s="1"/>
  <c r="A239" i="36" s="1"/>
  <c r="A240" i="36" s="1"/>
  <c r="A241" i="36" s="1"/>
  <c r="A242" i="36" s="1"/>
  <c r="A243" i="36" s="1"/>
  <c r="A244" i="36" s="1"/>
  <c r="A245" i="36" s="1"/>
  <c r="A246" i="36" s="1"/>
  <c r="A247" i="36" s="1"/>
  <c r="A248" i="36" s="1"/>
  <c r="A249" i="36" s="1"/>
  <c r="A250" i="36" s="1"/>
  <c r="A251" i="36" s="1"/>
  <c r="A252" i="36" s="1"/>
  <c r="A253" i="36" s="1"/>
  <c r="A254" i="36" s="1"/>
  <c r="A255" i="36" s="1"/>
  <c r="A256" i="36" s="1"/>
  <c r="A257" i="36" s="1"/>
  <c r="A258" i="36" s="1"/>
  <c r="A259" i="36" s="1"/>
  <c r="A260" i="36" s="1"/>
  <c r="A261" i="36" s="1"/>
  <c r="A262" i="36" s="1"/>
  <c r="A263" i="36" s="1"/>
  <c r="A264" i="36" s="1"/>
  <c r="A265" i="36" s="1"/>
  <c r="A266" i="36" s="1"/>
  <c r="A267" i="36" s="1"/>
  <c r="A268" i="36" s="1"/>
  <c r="A269" i="36" s="1"/>
  <c r="A270" i="36" s="1"/>
  <c r="A271" i="36" s="1"/>
  <c r="A272" i="36" s="1"/>
  <c r="A273" i="36" s="1"/>
  <c r="A274" i="36" s="1"/>
  <c r="A275" i="36" s="1"/>
  <c r="A276" i="36" s="1"/>
  <c r="A277" i="36" s="1"/>
  <c r="A278" i="36" s="1"/>
  <c r="A279" i="36" s="1"/>
  <c r="A280" i="36" s="1"/>
  <c r="A281" i="36" s="1"/>
  <c r="A282" i="36" s="1"/>
  <c r="A283" i="36" s="1"/>
  <c r="A284" i="36" s="1"/>
  <c r="A285" i="36" s="1"/>
  <c r="A286" i="36" s="1"/>
  <c r="A287" i="36" s="1"/>
  <c r="A288" i="36" s="1"/>
  <c r="A289" i="36" s="1"/>
  <c r="A290" i="36" s="1"/>
  <c r="A291" i="36" s="1"/>
  <c r="A292" i="36" s="1"/>
  <c r="A293" i="36" s="1"/>
  <c r="A294" i="36" s="1"/>
  <c r="A295" i="36" s="1"/>
  <c r="A296" i="36" s="1"/>
  <c r="A297" i="36" s="1"/>
  <c r="A298" i="36" s="1"/>
  <c r="A299" i="36" s="1"/>
  <c r="A300" i="36" s="1"/>
  <c r="A301" i="36" s="1"/>
  <c r="A302" i="36" s="1"/>
  <c r="A303" i="36" s="1"/>
  <c r="A304" i="36" s="1"/>
  <c r="A305" i="36" s="1"/>
  <c r="A306" i="36" s="1"/>
  <c r="A307" i="36" s="1"/>
  <c r="A308" i="36" s="1"/>
  <c r="A309" i="36" s="1"/>
  <c r="A310" i="36" s="1"/>
  <c r="A311" i="36" s="1"/>
  <c r="A312" i="36" s="1"/>
  <c r="A313" i="36" s="1"/>
  <c r="A314" i="36" s="1"/>
  <c r="A315" i="36" s="1"/>
  <c r="A316" i="36" s="1"/>
  <c r="A317" i="36" s="1"/>
  <c r="A318" i="36" s="1"/>
  <c r="A319" i="36" s="1"/>
  <c r="A320" i="36" s="1"/>
  <c r="A321" i="36" s="1"/>
  <c r="A322" i="36" s="1"/>
  <c r="A323" i="36" s="1"/>
  <c r="A324" i="36" s="1"/>
  <c r="A325" i="36" s="1"/>
  <c r="A326" i="36" s="1"/>
  <c r="A327" i="36" s="1"/>
  <c r="A2" i="37"/>
  <c r="B12" i="37"/>
  <c r="C12" i="37"/>
  <c r="E12" i="37"/>
  <c r="I12" i="37" s="1"/>
  <c r="D11" i="31" s="1"/>
  <c r="A13" i="37"/>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12" i="37" s="1"/>
  <c r="A213" i="37" s="1"/>
  <c r="A214" i="37" s="1"/>
  <c r="A215" i="37" s="1"/>
  <c r="A216" i="37" s="1"/>
  <c r="A217" i="37" s="1"/>
  <c r="A218" i="37" s="1"/>
  <c r="A219" i="37" s="1"/>
  <c r="A220" i="37" s="1"/>
  <c r="A221" i="37" s="1"/>
  <c r="A222" i="37" s="1"/>
  <c r="A223" i="37" s="1"/>
  <c r="A224" i="37" s="1"/>
  <c r="A225" i="37" s="1"/>
  <c r="A226" i="37" s="1"/>
  <c r="A227" i="37" s="1"/>
  <c r="A228" i="37" s="1"/>
  <c r="A229" i="37" s="1"/>
  <c r="A230" i="37" s="1"/>
  <c r="A231" i="37" s="1"/>
  <c r="A232" i="37" s="1"/>
  <c r="A233" i="37" s="1"/>
  <c r="A234" i="37" s="1"/>
  <c r="A235" i="37" s="1"/>
  <c r="A236" i="37" s="1"/>
  <c r="A237" i="37" s="1"/>
  <c r="A238" i="37" s="1"/>
  <c r="B13" i="37"/>
  <c r="C13" i="37"/>
  <c r="E13" i="37"/>
  <c r="I13" i="37" s="1"/>
  <c r="D12" i="31" s="1"/>
  <c r="G12" i="31" s="1"/>
  <c r="B14" i="37"/>
  <c r="C14" i="37"/>
  <c r="E14" i="37"/>
  <c r="I14" i="37" s="1"/>
  <c r="D13" i="31" s="1"/>
  <c r="H13" i="31" s="1"/>
  <c r="G13" i="31" s="1"/>
  <c r="B15" i="37"/>
  <c r="C15" i="37"/>
  <c r="E15" i="37"/>
  <c r="I15" i="37" s="1"/>
  <c r="D14" i="31" s="1"/>
  <c r="G14" i="31" s="1"/>
  <c r="B16" i="37"/>
  <c r="C16" i="37"/>
  <c r="E16" i="37"/>
  <c r="I16" i="37" s="1"/>
  <c r="D15" i="31" s="1"/>
  <c r="H15" i="31" s="1"/>
  <c r="G15" i="31" s="1"/>
  <c r="B17" i="37"/>
  <c r="C17" i="37"/>
  <c r="E17" i="37"/>
  <c r="I17" i="37" s="1"/>
  <c r="D16" i="31" s="1"/>
  <c r="H16" i="31" s="1"/>
  <c r="G16" i="31" s="1"/>
  <c r="B18" i="37"/>
  <c r="C18" i="37"/>
  <c r="E18" i="37"/>
  <c r="I18" i="37" s="1"/>
  <c r="D17" i="31" s="1"/>
  <c r="H17" i="31" s="1"/>
  <c r="G17" i="31" s="1"/>
  <c r="B19" i="37"/>
  <c r="C19" i="37"/>
  <c r="E19" i="37"/>
  <c r="I19" i="37" s="1"/>
  <c r="D18" i="31" s="1"/>
  <c r="H18" i="31" s="1"/>
  <c r="G18" i="31" s="1"/>
  <c r="B20" i="37"/>
  <c r="C20" i="37"/>
  <c r="E20" i="37"/>
  <c r="I20" i="37" s="1"/>
  <c r="D19" i="31" s="1"/>
  <c r="H19" i="31" s="1"/>
  <c r="G19" i="31" s="1"/>
  <c r="B21" i="37"/>
  <c r="C21" i="37"/>
  <c r="E21" i="37"/>
  <c r="I21" i="37" s="1"/>
  <c r="D20" i="31" s="1"/>
  <c r="H20" i="31" s="1"/>
  <c r="G20" i="31" s="1"/>
  <c r="B22" i="37"/>
  <c r="C22" i="37"/>
  <c r="E22" i="37"/>
  <c r="I22" i="37" s="1"/>
  <c r="D21" i="31" s="1"/>
  <c r="G21" i="31" s="1"/>
  <c r="B23" i="37"/>
  <c r="C23" i="37"/>
  <c r="E23" i="37"/>
  <c r="I23" i="37" s="1"/>
  <c r="D22" i="31" s="1"/>
  <c r="G22" i="31" s="1"/>
  <c r="B24" i="37"/>
  <c r="C24" i="37"/>
  <c r="E24" i="37"/>
  <c r="I24" i="37" s="1"/>
  <c r="D23" i="31" s="1"/>
  <c r="H23" i="31" s="1"/>
  <c r="G23" i="31" s="1"/>
  <c r="B25" i="37"/>
  <c r="C25" i="37"/>
  <c r="E25" i="37"/>
  <c r="I25" i="37" s="1"/>
  <c r="D24" i="31" s="1"/>
  <c r="H24" i="31" s="1"/>
  <c r="G24" i="31" s="1"/>
  <c r="B26" i="37"/>
  <c r="C26" i="37"/>
  <c r="E26" i="37"/>
  <c r="I26" i="37" s="1"/>
  <c r="D25" i="31" s="1"/>
  <c r="H25" i="31" s="1"/>
  <c r="G25" i="31" s="1"/>
  <c r="B27" i="37"/>
  <c r="C27" i="37"/>
  <c r="E27" i="37"/>
  <c r="I27" i="37" s="1"/>
  <c r="D26" i="31" s="1"/>
  <c r="H26" i="31" s="1"/>
  <c r="G26" i="31" s="1"/>
  <c r="B28" i="37"/>
  <c r="C28" i="37"/>
  <c r="E28" i="37"/>
  <c r="I28" i="37" s="1"/>
  <c r="D27" i="31" s="1"/>
  <c r="G27" i="31" s="1"/>
  <c r="B29" i="37"/>
  <c r="C29" i="37"/>
  <c r="E29" i="37"/>
  <c r="I29" i="37" s="1"/>
  <c r="D28" i="31" s="1"/>
  <c r="H28" i="31" s="1"/>
  <c r="G28" i="31" s="1"/>
  <c r="B30" i="37"/>
  <c r="C30" i="37"/>
  <c r="E30" i="37"/>
  <c r="I30" i="37" s="1"/>
  <c r="D29" i="31" s="1"/>
  <c r="G29" i="31" s="1"/>
  <c r="B31" i="37"/>
  <c r="C31" i="37"/>
  <c r="E31" i="37"/>
  <c r="I31" i="37" s="1"/>
  <c r="D30" i="31" s="1"/>
  <c r="H30" i="31" s="1"/>
  <c r="G30" i="31" s="1"/>
  <c r="B32" i="37"/>
  <c r="C32" i="37"/>
  <c r="E32" i="37"/>
  <c r="I32" i="37" s="1"/>
  <c r="D31" i="31" s="1"/>
  <c r="H31" i="31" s="1"/>
  <c r="G31" i="31" s="1"/>
  <c r="B33" i="37"/>
  <c r="C33" i="37"/>
  <c r="E33" i="37"/>
  <c r="I33" i="37" s="1"/>
  <c r="D32" i="31" s="1"/>
  <c r="H32" i="31" s="1"/>
  <c r="G32" i="31" s="1"/>
  <c r="B34" i="37"/>
  <c r="C34" i="37"/>
  <c r="E34" i="37"/>
  <c r="I34" i="37" s="1"/>
  <c r="D33" i="31" s="1"/>
  <c r="H33" i="31" s="1"/>
  <c r="G33" i="31" s="1"/>
  <c r="B35" i="37"/>
  <c r="C35" i="37"/>
  <c r="E35" i="37"/>
  <c r="I35" i="37" s="1"/>
  <c r="D34" i="31" s="1"/>
  <c r="H34" i="31" s="1"/>
  <c r="G34" i="31" s="1"/>
  <c r="B36" i="37"/>
  <c r="C36" i="37"/>
  <c r="E36" i="37"/>
  <c r="I36" i="37" s="1"/>
  <c r="D35" i="31" s="1"/>
  <c r="G35" i="31" s="1"/>
  <c r="B37" i="37"/>
  <c r="C37" i="37"/>
  <c r="E37" i="37"/>
  <c r="I37" i="37" s="1"/>
  <c r="D36" i="31" s="1"/>
  <c r="G36" i="31" s="1"/>
  <c r="B38" i="37"/>
  <c r="C38" i="37"/>
  <c r="E38" i="37"/>
  <c r="I38" i="37" s="1"/>
  <c r="D37" i="31" s="1"/>
  <c r="H37" i="31" s="1"/>
  <c r="G37" i="31" s="1"/>
  <c r="B39" i="37"/>
  <c r="C39" i="37"/>
  <c r="E39" i="37"/>
  <c r="I39" i="37" s="1"/>
  <c r="D38" i="31" s="1"/>
  <c r="H38" i="31" s="1"/>
  <c r="G38" i="31" s="1"/>
  <c r="B40" i="37"/>
  <c r="C40" i="37"/>
  <c r="E40" i="37"/>
  <c r="I40" i="37" s="1"/>
  <c r="D39" i="31" s="1"/>
  <c r="H39" i="31" s="1"/>
  <c r="G39" i="31" s="1"/>
  <c r="B41" i="37"/>
  <c r="C41" i="37"/>
  <c r="E41" i="37"/>
  <c r="I41" i="37" s="1"/>
  <c r="D40" i="31" s="1"/>
  <c r="G40" i="31" s="1"/>
  <c r="B42" i="37"/>
  <c r="C42" i="37"/>
  <c r="E42" i="37"/>
  <c r="I42" i="37" s="1"/>
  <c r="D41" i="31" s="1"/>
  <c r="G41" i="31" s="1"/>
  <c r="B43" i="37"/>
  <c r="C43" i="37"/>
  <c r="E43" i="37"/>
  <c r="I43" i="37" s="1"/>
  <c r="D42" i="31" s="1"/>
  <c r="H42" i="31" s="1"/>
  <c r="G42" i="31" s="1"/>
  <c r="B44" i="37"/>
  <c r="C44" i="37"/>
  <c r="E44" i="37"/>
  <c r="I44" i="37" s="1"/>
  <c r="D43" i="31" s="1"/>
  <c r="H43" i="31" s="1"/>
  <c r="G43" i="31" s="1"/>
  <c r="B45" i="37"/>
  <c r="C45" i="37"/>
  <c r="E45" i="37"/>
  <c r="I45" i="37" s="1"/>
  <c r="D44" i="31" s="1"/>
  <c r="H44" i="31" s="1"/>
  <c r="G44" i="31" s="1"/>
  <c r="B46" i="37"/>
  <c r="C46" i="37"/>
  <c r="E46" i="37"/>
  <c r="I46" i="37" s="1"/>
  <c r="D45" i="31" s="1"/>
  <c r="H45" i="31" s="1"/>
  <c r="G45" i="31" s="1"/>
  <c r="B47" i="37"/>
  <c r="C47" i="37"/>
  <c r="E47" i="37"/>
  <c r="I47" i="37" s="1"/>
  <c r="D46" i="31" s="1"/>
  <c r="H46" i="31" s="1"/>
  <c r="G46" i="31" s="1"/>
  <c r="B48" i="37"/>
  <c r="C48" i="37"/>
  <c r="E48" i="37"/>
  <c r="I48" i="37" s="1"/>
  <c r="D47" i="31" s="1"/>
  <c r="H47" i="31" s="1"/>
  <c r="G47" i="31" s="1"/>
  <c r="B49" i="37"/>
  <c r="C49" i="37"/>
  <c r="E49" i="37"/>
  <c r="I49" i="37" s="1"/>
  <c r="D48" i="31" s="1"/>
  <c r="H48" i="31" s="1"/>
  <c r="G48" i="31" s="1"/>
  <c r="B50" i="37"/>
  <c r="C50" i="37"/>
  <c r="E50" i="37"/>
  <c r="I50" i="37" s="1"/>
  <c r="D49" i="31" s="1"/>
  <c r="H49" i="31" s="1"/>
  <c r="G49" i="31" s="1"/>
  <c r="B51" i="37"/>
  <c r="C51" i="37"/>
  <c r="E51" i="37"/>
  <c r="I51" i="37" s="1"/>
  <c r="D50" i="31" s="1"/>
  <c r="H50" i="31" s="1"/>
  <c r="G50" i="31" s="1"/>
  <c r="B52" i="37"/>
  <c r="C52" i="37"/>
  <c r="E52" i="37"/>
  <c r="I52" i="37" s="1"/>
  <c r="D61" i="31" s="1"/>
  <c r="G61" i="31" s="1"/>
  <c r="B53" i="37"/>
  <c r="C53" i="37"/>
  <c r="E53" i="37"/>
  <c r="I53" i="37" s="1"/>
  <c r="D62" i="31" s="1"/>
  <c r="G62" i="31" s="1"/>
  <c r="B54" i="37"/>
  <c r="C54" i="37"/>
  <c r="E54" i="37"/>
  <c r="I54" i="37" s="1"/>
  <c r="D63" i="31" s="1"/>
  <c r="G63" i="31" s="1"/>
  <c r="B55" i="37"/>
  <c r="C55" i="37"/>
  <c r="E55" i="37"/>
  <c r="I55" i="37" s="1"/>
  <c r="D64" i="31" s="1"/>
  <c r="G64" i="31" s="1"/>
  <c r="B56" i="37"/>
  <c r="C56" i="37"/>
  <c r="E56" i="37"/>
  <c r="I56" i="37" s="1"/>
  <c r="D65" i="31" s="1"/>
  <c r="H65" i="31" s="1"/>
  <c r="G65" i="31" s="1"/>
  <c r="B57" i="37"/>
  <c r="C57" i="37"/>
  <c r="E57" i="37"/>
  <c r="I57" i="37" s="1"/>
  <c r="D66" i="31" s="1"/>
  <c r="G66" i="31" s="1"/>
  <c r="B58" i="37"/>
  <c r="C58" i="37"/>
  <c r="E58" i="37"/>
  <c r="I58" i="37" s="1"/>
  <c r="D67" i="31" s="1"/>
  <c r="H67" i="31" s="1"/>
  <c r="G67" i="31" s="1"/>
  <c r="B59" i="37"/>
  <c r="C59" i="37"/>
  <c r="E59" i="37"/>
  <c r="I59" i="37" s="1"/>
  <c r="D68" i="31" s="1"/>
  <c r="G68" i="31" s="1"/>
  <c r="B60" i="37"/>
  <c r="C60" i="37"/>
  <c r="E60" i="37"/>
  <c r="I60" i="37" s="1"/>
  <c r="D69" i="31" s="1"/>
  <c r="G69" i="31" s="1"/>
  <c r="B61" i="37"/>
  <c r="C61" i="37"/>
  <c r="E61" i="37"/>
  <c r="I61" i="37" s="1"/>
  <c r="D70" i="31" s="1"/>
  <c r="G70" i="31" s="1"/>
  <c r="B62" i="37"/>
  <c r="C62" i="37"/>
  <c r="E62" i="37"/>
  <c r="I62" i="37" s="1"/>
  <c r="D71" i="31" s="1"/>
  <c r="G71" i="31" s="1"/>
  <c r="B63" i="37"/>
  <c r="C63" i="37"/>
  <c r="E63" i="37"/>
  <c r="I63" i="37" s="1"/>
  <c r="D72" i="31" s="1"/>
  <c r="H72" i="31" s="1"/>
  <c r="G72" i="31" s="1"/>
  <c r="B64" i="37"/>
  <c r="C64" i="37"/>
  <c r="E64" i="37"/>
  <c r="I64" i="37" s="1"/>
  <c r="D73" i="31" s="1"/>
  <c r="G73" i="31" s="1"/>
  <c r="B65" i="37"/>
  <c r="C65" i="37"/>
  <c r="E65" i="37"/>
  <c r="I65" i="37" s="1"/>
  <c r="D74" i="31" s="1"/>
  <c r="G74" i="31" s="1"/>
  <c r="B66" i="37"/>
  <c r="C66" i="37"/>
  <c r="E66" i="37"/>
  <c r="I66" i="37" s="1"/>
  <c r="D75" i="31" s="1"/>
  <c r="G75" i="31" s="1"/>
  <c r="B67" i="37"/>
  <c r="C67" i="37"/>
  <c r="E67" i="37"/>
  <c r="I67" i="37" s="1"/>
  <c r="D76" i="31" s="1"/>
  <c r="H76" i="31" s="1"/>
  <c r="G76" i="31" s="1"/>
  <c r="B68" i="37"/>
  <c r="C68" i="37"/>
  <c r="E68" i="37"/>
  <c r="I68" i="37" s="1"/>
  <c r="D77" i="31" s="1"/>
  <c r="H77" i="31" s="1"/>
  <c r="G77" i="31" s="1"/>
  <c r="B69" i="37"/>
  <c r="C69" i="37"/>
  <c r="E69" i="37"/>
  <c r="I69" i="37" s="1"/>
  <c r="D78" i="31" s="1"/>
  <c r="H78" i="31" s="1"/>
  <c r="G78" i="31" s="1"/>
  <c r="B70" i="37"/>
  <c r="C70" i="37"/>
  <c r="E70" i="37"/>
  <c r="I70" i="37" s="1"/>
  <c r="D79" i="31" s="1"/>
  <c r="H79" i="31" s="1"/>
  <c r="G79" i="31" s="1"/>
  <c r="B71" i="37"/>
  <c r="C71" i="37"/>
  <c r="E71" i="37"/>
  <c r="I71" i="37" s="1"/>
  <c r="D80" i="31" s="1"/>
  <c r="H80" i="31" s="1"/>
  <c r="G80" i="31" s="1"/>
  <c r="B72" i="37"/>
  <c r="C72" i="37"/>
  <c r="E72" i="37"/>
  <c r="I72" i="37" s="1"/>
  <c r="D81" i="31" s="1"/>
  <c r="G81" i="31" s="1"/>
  <c r="B73" i="37"/>
  <c r="C73" i="37"/>
  <c r="E73" i="37"/>
  <c r="I73" i="37" s="1"/>
  <c r="D82" i="31" s="1"/>
  <c r="H82" i="31" s="1"/>
  <c r="G82" i="31" s="1"/>
  <c r="B74" i="37"/>
  <c r="C74" i="37"/>
  <c r="E74" i="37"/>
  <c r="I74" i="37" s="1"/>
  <c r="D83" i="31" s="1"/>
  <c r="H83" i="31" s="1"/>
  <c r="G83" i="31" s="1"/>
  <c r="B75" i="37"/>
  <c r="C75" i="37"/>
  <c r="E75" i="37"/>
  <c r="I75" i="37" s="1"/>
  <c r="D84" i="31" s="1"/>
  <c r="H84" i="31" s="1"/>
  <c r="G84" i="31" s="1"/>
  <c r="B76" i="37"/>
  <c r="C76" i="37"/>
  <c r="E76" i="37"/>
  <c r="I76" i="37" s="1"/>
  <c r="D85" i="31" s="1"/>
  <c r="H85" i="31" s="1"/>
  <c r="G85" i="31" s="1"/>
  <c r="B77" i="37"/>
  <c r="C77" i="37"/>
  <c r="E77" i="37"/>
  <c r="I77" i="37" s="1"/>
  <c r="D86" i="31" s="1"/>
  <c r="H86" i="31" s="1"/>
  <c r="G86" i="31" s="1"/>
  <c r="B78" i="37"/>
  <c r="C78" i="37"/>
  <c r="E78" i="37"/>
  <c r="I78" i="37" s="1"/>
  <c r="D87" i="31" s="1"/>
  <c r="H87" i="31" s="1"/>
  <c r="G87" i="31" s="1"/>
  <c r="B79" i="37"/>
  <c r="C79" i="37"/>
  <c r="E79" i="37"/>
  <c r="I79" i="37" s="1"/>
  <c r="D88" i="31" s="1"/>
  <c r="H88" i="31" s="1"/>
  <c r="G88" i="31" s="1"/>
  <c r="B80" i="37"/>
  <c r="C80" i="37"/>
  <c r="E80" i="37"/>
  <c r="I80" i="37" s="1"/>
  <c r="D89" i="31" s="1"/>
  <c r="H89" i="31" s="1"/>
  <c r="G89" i="31" s="1"/>
  <c r="B81" i="37"/>
  <c r="C81" i="37"/>
  <c r="E81" i="37"/>
  <c r="I81" i="37" s="1"/>
  <c r="D90" i="31" s="1"/>
  <c r="H90" i="31" s="1"/>
  <c r="G90" i="31" s="1"/>
  <c r="B82" i="37"/>
  <c r="C82" i="37"/>
  <c r="E82" i="37"/>
  <c r="I82" i="37" s="1"/>
  <c r="D91" i="31" s="1"/>
  <c r="G91" i="31" s="1"/>
  <c r="B83" i="37"/>
  <c r="C83" i="37"/>
  <c r="E83" i="37"/>
  <c r="I83" i="37" s="1"/>
  <c r="D92" i="31" s="1"/>
  <c r="H92" i="31" s="1"/>
  <c r="G92" i="31" s="1"/>
  <c r="B84" i="37"/>
  <c r="C84" i="37"/>
  <c r="E84" i="37"/>
  <c r="I84" i="37" s="1"/>
  <c r="D93" i="31" s="1"/>
  <c r="H93" i="31" s="1"/>
  <c r="G93" i="31" s="1"/>
  <c r="B85" i="37"/>
  <c r="C85" i="37"/>
  <c r="E85" i="37"/>
  <c r="I85" i="37" s="1"/>
  <c r="D94" i="31" s="1"/>
  <c r="G94" i="31" s="1"/>
  <c r="B86" i="37"/>
  <c r="C86" i="37"/>
  <c r="E86" i="37"/>
  <c r="I86" i="37" s="1"/>
  <c r="D95" i="31" s="1"/>
  <c r="H95" i="31" s="1"/>
  <c r="G95" i="31" s="1"/>
  <c r="B87" i="37"/>
  <c r="C87" i="37"/>
  <c r="E87" i="37"/>
  <c r="I87" i="37" s="1"/>
  <c r="D96" i="31" s="1"/>
  <c r="H96" i="31" s="1"/>
  <c r="G96" i="31" s="1"/>
  <c r="B88" i="37"/>
  <c r="C88" i="37"/>
  <c r="E88" i="37"/>
  <c r="I88" i="37" s="1"/>
  <c r="D97" i="31" s="1"/>
  <c r="H97" i="31" s="1"/>
  <c r="G97" i="31" s="1"/>
  <c r="B89" i="37"/>
  <c r="C89" i="37"/>
  <c r="E89" i="37"/>
  <c r="I89" i="37" s="1"/>
  <c r="D98" i="31" s="1"/>
  <c r="H98" i="31" s="1"/>
  <c r="G98" i="31" s="1"/>
  <c r="B90" i="37"/>
  <c r="C90" i="37"/>
  <c r="E90" i="37"/>
  <c r="I90" i="37" s="1"/>
  <c r="D99" i="31" s="1"/>
  <c r="G99" i="31" s="1"/>
  <c r="B91" i="37"/>
  <c r="C91" i="37"/>
  <c r="E91" i="37"/>
  <c r="I91" i="37" s="1"/>
  <c r="D100" i="31" s="1"/>
  <c r="H100" i="31" s="1"/>
  <c r="G100" i="31" s="1"/>
  <c r="B92" i="37"/>
  <c r="C92" i="37"/>
  <c r="E92" i="37"/>
  <c r="I92" i="37" s="1"/>
  <c r="D111" i="31" s="1"/>
  <c r="H111" i="31" s="1"/>
  <c r="G111" i="31" s="1"/>
  <c r="B93" i="37"/>
  <c r="C93" i="37"/>
  <c r="E93" i="37"/>
  <c r="I93" i="37" s="1"/>
  <c r="D112" i="31" s="1"/>
  <c r="H112" i="31" s="1"/>
  <c r="G112" i="31" s="1"/>
  <c r="B94" i="37"/>
  <c r="C94" i="37"/>
  <c r="E94" i="37"/>
  <c r="I94" i="37" s="1"/>
  <c r="D113" i="31" s="1"/>
  <c r="H113" i="31" s="1"/>
  <c r="G113" i="31" s="1"/>
  <c r="B95" i="37"/>
  <c r="C95" i="37"/>
  <c r="E95" i="37"/>
  <c r="I95" i="37" s="1"/>
  <c r="D114" i="31" s="1"/>
  <c r="H114" i="31" s="1"/>
  <c r="G114" i="31" s="1"/>
  <c r="B96" i="37"/>
  <c r="C96" i="37"/>
  <c r="E96" i="37"/>
  <c r="I96" i="37" s="1"/>
  <c r="D115" i="31" s="1"/>
  <c r="G115" i="31" s="1"/>
  <c r="B97" i="37"/>
  <c r="C97" i="37"/>
  <c r="E97" i="37"/>
  <c r="I97" i="37" s="1"/>
  <c r="D116" i="31" s="1"/>
  <c r="H116" i="31" s="1"/>
  <c r="G116" i="31" s="1"/>
  <c r="B98" i="37"/>
  <c r="C98" i="37"/>
  <c r="E98" i="37"/>
  <c r="I98" i="37" s="1"/>
  <c r="D117" i="31" s="1"/>
  <c r="H117" i="31" s="1"/>
  <c r="G117" i="31" s="1"/>
  <c r="B99" i="37"/>
  <c r="C99" i="37"/>
  <c r="E99" i="37"/>
  <c r="I99" i="37" s="1"/>
  <c r="D118" i="31" s="1"/>
  <c r="H118" i="31" s="1"/>
  <c r="G118" i="31" s="1"/>
  <c r="B100" i="37"/>
  <c r="C100" i="37"/>
  <c r="E100" i="37"/>
  <c r="I100" i="37" s="1"/>
  <c r="D119" i="31" s="1"/>
  <c r="G119" i="31" s="1"/>
  <c r="B101" i="37"/>
  <c r="C101" i="37"/>
  <c r="E101" i="37"/>
  <c r="I101" i="37" s="1"/>
  <c r="D120" i="31" s="1"/>
  <c r="G120" i="31" s="1"/>
  <c r="B102" i="37"/>
  <c r="C102" i="37"/>
  <c r="E102" i="37"/>
  <c r="I102" i="37" s="1"/>
  <c r="D121" i="31" s="1"/>
  <c r="G121" i="31" s="1"/>
  <c r="B103" i="37"/>
  <c r="C103" i="37"/>
  <c r="E103" i="37"/>
  <c r="I103" i="37" s="1"/>
  <c r="D122" i="31" s="1"/>
  <c r="G122" i="31" s="1"/>
  <c r="B104" i="37"/>
  <c r="C104" i="37"/>
  <c r="E104" i="37"/>
  <c r="I104" i="37" s="1"/>
  <c r="D123" i="31" s="1"/>
  <c r="H123" i="31" s="1"/>
  <c r="G123" i="31" s="1"/>
  <c r="B105" i="37"/>
  <c r="C105" i="37"/>
  <c r="E105" i="37"/>
  <c r="I105" i="37" s="1"/>
  <c r="D124" i="31" s="1"/>
  <c r="G124" i="31" s="1"/>
  <c r="B106" i="37"/>
  <c r="C106" i="37"/>
  <c r="E106" i="37"/>
  <c r="I106" i="37" s="1"/>
  <c r="D125" i="31" s="1"/>
  <c r="H125" i="31" s="1"/>
  <c r="G125" i="31" s="1"/>
  <c r="B107" i="37"/>
  <c r="C107" i="37"/>
  <c r="E107" i="37"/>
  <c r="I107" i="37" s="1"/>
  <c r="D126" i="31" s="1"/>
  <c r="H126" i="31" s="1"/>
  <c r="G126" i="31" s="1"/>
  <c r="B108" i="37"/>
  <c r="C108" i="37"/>
  <c r="E108" i="37"/>
  <c r="I108" i="37" s="1"/>
  <c r="D127" i="31" s="1"/>
  <c r="H127" i="31" s="1"/>
  <c r="G127" i="31" s="1"/>
  <c r="B109" i="37"/>
  <c r="C109" i="37"/>
  <c r="E109" i="37"/>
  <c r="I109" i="37" s="1"/>
  <c r="D128" i="31" s="1"/>
  <c r="H128" i="31" s="1"/>
  <c r="G128" i="31" s="1"/>
  <c r="B110" i="37"/>
  <c r="C110" i="37"/>
  <c r="E110" i="37"/>
  <c r="I110" i="37" s="1"/>
  <c r="D129" i="31" s="1"/>
  <c r="H129" i="31" s="1"/>
  <c r="G129" i="31" s="1"/>
  <c r="B111" i="37"/>
  <c r="C111" i="37"/>
  <c r="E111" i="37"/>
  <c r="I111" i="37" s="1"/>
  <c r="D130" i="31" s="1"/>
  <c r="H130" i="31" s="1"/>
  <c r="G130" i="31" s="1"/>
  <c r="B112" i="37"/>
  <c r="C112" i="37"/>
  <c r="E112" i="37"/>
  <c r="I112" i="37" s="1"/>
  <c r="D131" i="31" s="1"/>
  <c r="H131" i="31" s="1"/>
  <c r="G131" i="31" s="1"/>
  <c r="B113" i="37"/>
  <c r="C113" i="37"/>
  <c r="E113" i="37"/>
  <c r="I113" i="37" s="1"/>
  <c r="D132" i="31" s="1"/>
  <c r="H132" i="31" s="1"/>
  <c r="G132" i="31" s="1"/>
  <c r="B114" i="37"/>
  <c r="C114" i="37"/>
  <c r="E114" i="37"/>
  <c r="I114" i="37" s="1"/>
  <c r="D133" i="31" s="1"/>
  <c r="H133" i="31" s="1"/>
  <c r="G133" i="31" s="1"/>
  <c r="B115" i="37"/>
  <c r="C115" i="37"/>
  <c r="E115" i="37"/>
  <c r="I115" i="37" s="1"/>
  <c r="D134" i="31" s="1"/>
  <c r="H134" i="31" s="1"/>
  <c r="G134" i="31" s="1"/>
  <c r="B116" i="37"/>
  <c r="C116" i="37"/>
  <c r="E116" i="37"/>
  <c r="I116" i="37" s="1"/>
  <c r="D135" i="31" s="1"/>
  <c r="H135" i="31" s="1"/>
  <c r="G135" i="31" s="1"/>
  <c r="B117" i="37"/>
  <c r="C117" i="37"/>
  <c r="E117" i="37"/>
  <c r="I117" i="37" s="1"/>
  <c r="D136" i="31" s="1"/>
  <c r="H136" i="31" s="1"/>
  <c r="G136" i="31" s="1"/>
  <c r="B118" i="37"/>
  <c r="C118" i="37"/>
  <c r="E118" i="37"/>
  <c r="I118" i="37" s="1"/>
  <c r="D137" i="31" s="1"/>
  <c r="H137" i="31" s="1"/>
  <c r="G137" i="31" s="1"/>
  <c r="B119" i="37"/>
  <c r="C119" i="37"/>
  <c r="E119" i="37"/>
  <c r="I119" i="37" s="1"/>
  <c r="D138" i="31" s="1"/>
  <c r="H138" i="31" s="1"/>
  <c r="G138" i="31" s="1"/>
  <c r="B120" i="37"/>
  <c r="C120" i="37"/>
  <c r="E120" i="37"/>
  <c r="I120" i="37" s="1"/>
  <c r="D139" i="31" s="1"/>
  <c r="G139" i="31" s="1"/>
  <c r="B121" i="37"/>
  <c r="C121" i="37"/>
  <c r="E121" i="37"/>
  <c r="I121" i="37" s="1"/>
  <c r="D140" i="31" s="1"/>
  <c r="G140" i="31" s="1"/>
  <c r="B122" i="37"/>
  <c r="C122" i="37"/>
  <c r="E122" i="37"/>
  <c r="I122" i="37" s="1"/>
  <c r="D141" i="31" s="1"/>
  <c r="G141" i="31" s="1"/>
  <c r="B123" i="37"/>
  <c r="C123" i="37"/>
  <c r="E123" i="37"/>
  <c r="I123" i="37" s="1"/>
  <c r="D142" i="31" s="1"/>
  <c r="H142" i="31" s="1"/>
  <c r="G142" i="31" s="1"/>
  <c r="B124" i="37"/>
  <c r="C124" i="37"/>
  <c r="E124" i="37"/>
  <c r="I124" i="37" s="1"/>
  <c r="D143" i="31" s="1"/>
  <c r="H143" i="31" s="1"/>
  <c r="G143" i="31" s="1"/>
  <c r="B125" i="37"/>
  <c r="C125" i="37"/>
  <c r="E125" i="37"/>
  <c r="I125" i="37" s="1"/>
  <c r="D144" i="31" s="1"/>
  <c r="G144" i="31" s="1"/>
  <c r="B126" i="37"/>
  <c r="C126" i="37"/>
  <c r="E126" i="37"/>
  <c r="I126" i="37" s="1"/>
  <c r="D145" i="31" s="1"/>
  <c r="G145" i="31" s="1"/>
  <c r="B127" i="37"/>
  <c r="C127" i="37"/>
  <c r="E127" i="37"/>
  <c r="I127" i="37" s="1"/>
  <c r="D146" i="31" s="1"/>
  <c r="G146" i="31" s="1"/>
  <c r="B128" i="37"/>
  <c r="C128" i="37"/>
  <c r="E128" i="37"/>
  <c r="I128" i="37" s="1"/>
  <c r="D147" i="31" s="1"/>
  <c r="G147" i="31" s="1"/>
  <c r="B129" i="37"/>
  <c r="C129" i="37"/>
  <c r="E129" i="37"/>
  <c r="I129" i="37" s="1"/>
  <c r="D148" i="31" s="1"/>
  <c r="H148" i="31" s="1"/>
  <c r="G148" i="31" s="1"/>
  <c r="B130" i="37"/>
  <c r="C130" i="37"/>
  <c r="E130" i="37"/>
  <c r="I130" i="37" s="1"/>
  <c r="D149" i="31" s="1"/>
  <c r="G149" i="31" s="1"/>
  <c r="B131" i="37"/>
  <c r="C131" i="37"/>
  <c r="E131" i="37"/>
  <c r="I131" i="37" s="1"/>
  <c r="D150" i="31" s="1"/>
  <c r="H150" i="31" s="1"/>
  <c r="G150" i="31" s="1"/>
  <c r="B132" i="37"/>
  <c r="C132" i="37"/>
  <c r="E132" i="37"/>
  <c r="I132" i="37" s="1"/>
  <c r="D151" i="31" s="1"/>
  <c r="G151" i="31" s="1"/>
  <c r="B133" i="37"/>
  <c r="C133" i="37"/>
  <c r="E133" i="37"/>
  <c r="I133" i="37" s="1"/>
  <c r="D152" i="31" s="1"/>
  <c r="H152" i="31" s="1"/>
  <c r="G152" i="31" s="1"/>
  <c r="B134" i="37"/>
  <c r="C134" i="37"/>
  <c r="E134" i="37"/>
  <c r="I134" i="37" s="1"/>
  <c r="D153" i="31" s="1"/>
  <c r="G153" i="31" s="1"/>
  <c r="B135" i="37"/>
  <c r="C135" i="37"/>
  <c r="E135" i="37"/>
  <c r="I135" i="37" s="1"/>
  <c r="D154" i="31" s="1"/>
  <c r="G154" i="31" s="1"/>
  <c r="B136" i="37"/>
  <c r="C136" i="37"/>
  <c r="E136" i="37"/>
  <c r="I136" i="37" s="1"/>
  <c r="D155" i="31" s="1"/>
  <c r="G155" i="31" s="1"/>
  <c r="B137" i="37"/>
  <c r="C137" i="37"/>
  <c r="E137" i="37"/>
  <c r="I137" i="37" s="1"/>
  <c r="D156" i="31" s="1"/>
  <c r="H156" i="31" s="1"/>
  <c r="G156" i="31" s="1"/>
  <c r="B138" i="37"/>
  <c r="C138" i="37"/>
  <c r="E138" i="37"/>
  <c r="I138" i="37" s="1"/>
  <c r="D157" i="31" s="1"/>
  <c r="G157" i="31" s="1"/>
  <c r="B139" i="37"/>
  <c r="C139" i="37"/>
  <c r="E139" i="37"/>
  <c r="I139" i="37" s="1"/>
  <c r="D158" i="31" s="1"/>
  <c r="G158" i="31" s="1"/>
  <c r="B140" i="37"/>
  <c r="C140" i="37"/>
  <c r="E140" i="37"/>
  <c r="I140" i="37" s="1"/>
  <c r="D159" i="31" s="1"/>
  <c r="G159" i="31" s="1"/>
  <c r="B141" i="37"/>
  <c r="C141" i="37"/>
  <c r="E141" i="37"/>
  <c r="I141" i="37" s="1"/>
  <c r="D170" i="31" s="1"/>
  <c r="G170" i="31" s="1"/>
  <c r="B142" i="37"/>
  <c r="C142" i="37"/>
  <c r="E142" i="37"/>
  <c r="I142" i="37" s="1"/>
  <c r="D171" i="31" s="1"/>
  <c r="G171" i="31" s="1"/>
  <c r="B143" i="37"/>
  <c r="C143" i="37"/>
  <c r="E143" i="37"/>
  <c r="I143" i="37" s="1"/>
  <c r="D172" i="31" s="1"/>
  <c r="G172" i="31" s="1"/>
  <c r="B144" i="37"/>
  <c r="C144" i="37"/>
  <c r="E144" i="37"/>
  <c r="I144" i="37" s="1"/>
  <c r="D173" i="31" s="1"/>
  <c r="G173" i="31" s="1"/>
  <c r="B145" i="37"/>
  <c r="C145" i="37"/>
  <c r="E145" i="37"/>
  <c r="I145" i="37" s="1"/>
  <c r="D174" i="31" s="1"/>
  <c r="G174" i="31" s="1"/>
  <c r="B146" i="37"/>
  <c r="C146" i="37"/>
  <c r="E146" i="37"/>
  <c r="I146" i="37" s="1"/>
  <c r="D175" i="31" s="1"/>
  <c r="G175" i="31" s="1"/>
  <c r="B147" i="37"/>
  <c r="C147" i="37"/>
  <c r="E147" i="37"/>
  <c r="I147" i="37" s="1"/>
  <c r="D176" i="31" s="1"/>
  <c r="G176" i="31" s="1"/>
  <c r="B148" i="37"/>
  <c r="C148" i="37"/>
  <c r="E148" i="37"/>
  <c r="I148" i="37" s="1"/>
  <c r="D177" i="31" s="1"/>
  <c r="G177" i="31" s="1"/>
  <c r="B149" i="37"/>
  <c r="C149" i="37"/>
  <c r="B150" i="37"/>
  <c r="C150" i="37"/>
  <c r="E150" i="37"/>
  <c r="I150" i="37" s="1"/>
  <c r="D179" i="31" s="1"/>
  <c r="G179" i="31" s="1"/>
  <c r="B151" i="37"/>
  <c r="C151" i="37"/>
  <c r="E151" i="37"/>
  <c r="I151" i="37" s="1"/>
  <c r="D180" i="31" s="1"/>
  <c r="H180" i="31" s="1"/>
  <c r="G180" i="31" s="1"/>
  <c r="B152" i="37"/>
  <c r="C152" i="37"/>
  <c r="E152" i="37"/>
  <c r="I152" i="37" s="1"/>
  <c r="D181" i="31" s="1"/>
  <c r="G181" i="31" s="1"/>
  <c r="B153" i="37"/>
  <c r="C153" i="37"/>
  <c r="E153" i="37"/>
  <c r="I153" i="37" s="1"/>
  <c r="D182" i="31" s="1"/>
  <c r="G182" i="31" s="1"/>
  <c r="B154" i="37"/>
  <c r="C154" i="37"/>
  <c r="E154" i="37"/>
  <c r="I154" i="37" s="1"/>
  <c r="D183" i="31" s="1"/>
  <c r="H183" i="31" s="1"/>
  <c r="G183" i="31" s="1"/>
  <c r="B155" i="37"/>
  <c r="C155" i="37"/>
  <c r="E155" i="37"/>
  <c r="I155" i="37" s="1"/>
  <c r="D184" i="31" s="1"/>
  <c r="H184" i="31" s="1"/>
  <c r="G184" i="31" s="1"/>
  <c r="B156" i="37"/>
  <c r="C156" i="37"/>
  <c r="E156" i="37"/>
  <c r="I156" i="37" s="1"/>
  <c r="D185" i="31" s="1"/>
  <c r="G185" i="31" s="1"/>
  <c r="B157" i="37"/>
  <c r="C157" i="37"/>
  <c r="E157" i="37"/>
  <c r="I157" i="37" s="1"/>
  <c r="D186" i="31" s="1"/>
  <c r="G186" i="31" s="1"/>
  <c r="B158" i="37"/>
  <c r="C158" i="37"/>
  <c r="E158" i="37"/>
  <c r="I158" i="37" s="1"/>
  <c r="D187" i="31" s="1"/>
  <c r="H187" i="31" s="1"/>
  <c r="G187" i="31" s="1"/>
  <c r="B159" i="37"/>
  <c r="C159" i="37"/>
  <c r="E159" i="37"/>
  <c r="I159" i="37" s="1"/>
  <c r="D188" i="31" s="1"/>
  <c r="H188" i="31" s="1"/>
  <c r="G188" i="31" s="1"/>
  <c r="B160" i="37"/>
  <c r="C160" i="37"/>
  <c r="E160" i="37"/>
  <c r="I160" i="37" s="1"/>
  <c r="D189" i="31" s="1"/>
  <c r="H189" i="31" s="1"/>
  <c r="G189" i="31" s="1"/>
  <c r="B161" i="37"/>
  <c r="C161" i="37"/>
  <c r="E161" i="37"/>
  <c r="I161" i="37" s="1"/>
  <c r="D190" i="31" s="1"/>
  <c r="H190" i="31" s="1"/>
  <c r="G190" i="31" s="1"/>
  <c r="B162" i="37"/>
  <c r="C162" i="37"/>
  <c r="E162" i="37"/>
  <c r="I162" i="37" s="1"/>
  <c r="D191" i="31" s="1"/>
  <c r="H191" i="31" s="1"/>
  <c r="G191" i="31" s="1"/>
  <c r="B163" i="37"/>
  <c r="C163" i="37"/>
  <c r="E163" i="37"/>
  <c r="I163" i="37" s="1"/>
  <c r="D192" i="31" s="1"/>
  <c r="H192" i="31" s="1"/>
  <c r="G192" i="31" s="1"/>
  <c r="B164" i="37"/>
  <c r="C164" i="37"/>
  <c r="E164" i="37"/>
  <c r="I164" i="37" s="1"/>
  <c r="D193" i="31" s="1"/>
  <c r="H193" i="31" s="1"/>
  <c r="G193" i="31" s="1"/>
  <c r="B165" i="37"/>
  <c r="C165" i="37"/>
  <c r="E165" i="37"/>
  <c r="I165" i="37" s="1"/>
  <c r="D194" i="31" s="1"/>
  <c r="G194" i="31" s="1"/>
  <c r="B166" i="37"/>
  <c r="C166" i="37"/>
  <c r="B167" i="37"/>
  <c r="C167" i="37"/>
  <c r="B168" i="37"/>
  <c r="C168" i="37"/>
  <c r="B169" i="37"/>
  <c r="C169" i="37"/>
  <c r="B170" i="37"/>
  <c r="C170" i="37"/>
  <c r="A2" i="35"/>
  <c r="A12" i="35"/>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 i="53"/>
  <c r="C12" i="53"/>
  <c r="D12" i="53" s="1"/>
  <c r="F12" i="53" s="1"/>
  <c r="A13" i="53"/>
  <c r="A14" i="53" s="1"/>
  <c r="A15" i="53" s="1"/>
  <c r="A16" i="53" s="1"/>
  <c r="A17" i="53" s="1"/>
  <c r="A18" i="53" s="1"/>
  <c r="A19" i="53" s="1"/>
  <c r="A20" i="53" s="1"/>
  <c r="A21" i="53" s="1"/>
  <c r="A22" i="53" s="1"/>
  <c r="A23" i="53" s="1"/>
  <c r="A24" i="53" s="1"/>
  <c r="A25" i="53" s="1"/>
  <c r="A26" i="53" s="1"/>
  <c r="A27" i="53" s="1"/>
  <c r="A28" i="53" s="1"/>
  <c r="D13" i="53"/>
  <c r="D14" i="53"/>
  <c r="D15" i="53"/>
  <c r="D16" i="53"/>
  <c r="D17" i="53"/>
  <c r="D18" i="53"/>
  <c r="D19" i="53"/>
  <c r="A2" i="34"/>
  <c r="A54" i="34" s="1"/>
  <c r="G7" i="34"/>
  <c r="G8" i="34"/>
  <c r="G13" i="34"/>
  <c r="G14" i="34"/>
  <c r="C44" i="34"/>
  <c r="C45" i="34" s="1"/>
  <c r="D44" i="34"/>
  <c r="D45" i="34" s="1"/>
  <c r="C50" i="34"/>
  <c r="D50" i="34"/>
  <c r="A53" i="34"/>
  <c r="D63" i="34"/>
  <c r="E63" i="34"/>
  <c r="F63" i="34"/>
  <c r="G6" i="30"/>
  <c r="H6" i="30"/>
  <c r="G15" i="30"/>
  <c r="H15" i="30"/>
  <c r="E22" i="30"/>
  <c r="F22" i="30"/>
  <c r="E23" i="30"/>
  <c r="F23" i="30"/>
  <c r="B11" i="65"/>
  <c r="C11" i="65"/>
  <c r="E11" i="65"/>
  <c r="J11" i="65"/>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1" i="65" s="1"/>
  <c r="A172" i="65" s="1"/>
  <c r="A173" i="65" s="1"/>
  <c r="A174" i="65" s="1"/>
  <c r="A175" i="65" s="1"/>
  <c r="A176" i="65" s="1"/>
  <c r="A177" i="65" s="1"/>
  <c r="A178" i="65" s="1"/>
  <c r="A179" i="65" s="1"/>
  <c r="A18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51" i="65" s="1"/>
  <c r="A252" i="65" s="1"/>
  <c r="A253" i="65" s="1"/>
  <c r="A254" i="65" s="1"/>
  <c r="A255" i="65" s="1"/>
  <c r="A256" i="65" s="1"/>
  <c r="A257" i="65" s="1"/>
  <c r="A258" i="65" s="1"/>
  <c r="A259"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79" i="65" s="1"/>
  <c r="A280"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11" i="65" s="1"/>
  <c r="A312" i="65" s="1"/>
  <c r="A313" i="65" s="1"/>
  <c r="A314" i="65" s="1"/>
  <c r="A315" i="65" s="1"/>
  <c r="A316" i="65" s="1"/>
  <c r="A317" i="65" s="1"/>
  <c r="A318" i="65" s="1"/>
  <c r="A319"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38" i="65" s="1"/>
  <c r="A339" i="65" s="1"/>
  <c r="A340" i="65" s="1"/>
  <c r="A341" i="65" s="1"/>
  <c r="A342" i="65" s="1"/>
  <c r="A343" i="65" s="1"/>
  <c r="A344" i="65" s="1"/>
  <c r="A345" i="65" s="1"/>
  <c r="A346" i="65" s="1"/>
  <c r="A347" i="65" s="1"/>
  <c r="A348" i="65" s="1"/>
  <c r="A349" i="65" s="1"/>
  <c r="A350" i="65" s="1"/>
  <c r="A351" i="65" s="1"/>
  <c r="A352" i="65" s="1"/>
  <c r="A353" i="65" s="1"/>
  <c r="A354" i="65" s="1"/>
  <c r="A355" i="65" s="1"/>
  <c r="A356" i="65" s="1"/>
  <c r="A357" i="65" s="1"/>
  <c r="A358" i="65" s="1"/>
  <c r="A359" i="65" s="1"/>
  <c r="A360" i="65" s="1"/>
  <c r="A371" i="65" s="1"/>
  <c r="A372" i="65" s="1"/>
  <c r="A373" i="65" s="1"/>
  <c r="A374" i="65" s="1"/>
  <c r="A375" i="65" s="1"/>
  <c r="A376" i="65" s="1"/>
  <c r="A377" i="65" s="1"/>
  <c r="A378" i="65" s="1"/>
  <c r="A379" i="65" s="1"/>
  <c r="A380" i="65" s="1"/>
  <c r="B12" i="65"/>
  <c r="C12" i="65"/>
  <c r="E12" i="65"/>
  <c r="J12" i="65"/>
  <c r="B13" i="65"/>
  <c r="C13" i="65"/>
  <c r="E13" i="65"/>
  <c r="J13" i="65"/>
  <c r="B14" i="65"/>
  <c r="C14" i="65"/>
  <c r="E14" i="65"/>
  <c r="J14" i="65"/>
  <c r="B15" i="65"/>
  <c r="C15" i="65"/>
  <c r="E15" i="65"/>
  <c r="J15" i="65"/>
  <c r="B16" i="65"/>
  <c r="C16" i="65"/>
  <c r="E16" i="65"/>
  <c r="J16" i="65"/>
  <c r="B17" i="65"/>
  <c r="C17" i="65"/>
  <c r="E17" i="65"/>
  <c r="J17" i="65"/>
  <c r="B18" i="65"/>
  <c r="C18" i="65"/>
  <c r="E18" i="65"/>
  <c r="J18" i="65"/>
  <c r="B19" i="65"/>
  <c r="C19" i="65"/>
  <c r="E19" i="65"/>
  <c r="J19" i="65"/>
  <c r="B20" i="65"/>
  <c r="C20" i="65"/>
  <c r="E20" i="65"/>
  <c r="J20" i="65"/>
  <c r="B21" i="65"/>
  <c r="C21" i="65"/>
  <c r="E21" i="65"/>
  <c r="J21" i="65"/>
  <c r="B22" i="65"/>
  <c r="C22" i="65"/>
  <c r="E22" i="65"/>
  <c r="J22" i="65"/>
  <c r="B23" i="65"/>
  <c r="C23" i="65"/>
  <c r="E23" i="65"/>
  <c r="J23" i="65"/>
  <c r="B24" i="65"/>
  <c r="C24" i="65"/>
  <c r="E24" i="65"/>
  <c r="J24" i="65"/>
  <c r="B25" i="65"/>
  <c r="C25" i="65"/>
  <c r="E25" i="65"/>
  <c r="J25" i="65"/>
  <c r="B26" i="65"/>
  <c r="C26" i="65"/>
  <c r="E26" i="65"/>
  <c r="J26" i="65"/>
  <c r="B27" i="65"/>
  <c r="C27" i="65"/>
  <c r="E27" i="65"/>
  <c r="J27" i="65"/>
  <c r="B28" i="65"/>
  <c r="C28" i="65"/>
  <c r="E28" i="65"/>
  <c r="J28" i="65"/>
  <c r="B29" i="65"/>
  <c r="C29" i="65"/>
  <c r="E29" i="65"/>
  <c r="J29" i="65"/>
  <c r="B30" i="65"/>
  <c r="C30" i="65"/>
  <c r="E30" i="65"/>
  <c r="J30" i="65"/>
  <c r="B31" i="65"/>
  <c r="C31" i="65"/>
  <c r="E31" i="65"/>
  <c r="J31" i="65"/>
  <c r="B32" i="65"/>
  <c r="C32" i="65"/>
  <c r="E32" i="65"/>
  <c r="J32" i="65"/>
  <c r="B33" i="65"/>
  <c r="C33" i="65"/>
  <c r="E33" i="65"/>
  <c r="J33" i="65"/>
  <c r="B34" i="65"/>
  <c r="C34" i="65"/>
  <c r="E34" i="65"/>
  <c r="J34" i="65"/>
  <c r="B35" i="65"/>
  <c r="C35" i="65"/>
  <c r="E35" i="65"/>
  <c r="J35" i="65"/>
  <c r="B36" i="65"/>
  <c r="C36" i="65"/>
  <c r="E36" i="65"/>
  <c r="J36" i="65"/>
  <c r="B37" i="65"/>
  <c r="C37" i="65"/>
  <c r="E37" i="65"/>
  <c r="J37" i="65"/>
  <c r="B38" i="65"/>
  <c r="C38" i="65"/>
  <c r="E38" i="65"/>
  <c r="J38" i="65"/>
  <c r="B39" i="65"/>
  <c r="C39" i="65"/>
  <c r="E39" i="65"/>
  <c r="J39" i="65"/>
  <c r="B40" i="65"/>
  <c r="C40" i="65"/>
  <c r="E40" i="65"/>
  <c r="J40" i="65"/>
  <c r="B41" i="65"/>
  <c r="C41" i="65"/>
  <c r="E41" i="65"/>
  <c r="J41" i="65"/>
  <c r="B42" i="65"/>
  <c r="C42" i="65"/>
  <c r="E42" i="65"/>
  <c r="J42" i="65"/>
  <c r="B43" i="65"/>
  <c r="C43" i="65"/>
  <c r="E43" i="65"/>
  <c r="J43" i="65"/>
  <c r="B44" i="65"/>
  <c r="C44" i="65"/>
  <c r="E44" i="65"/>
  <c r="J44" i="65"/>
  <c r="B45" i="65"/>
  <c r="C45" i="65"/>
  <c r="E45" i="65"/>
  <c r="J45" i="65"/>
  <c r="B46" i="65"/>
  <c r="C46" i="65"/>
  <c r="E46" i="65"/>
  <c r="J46" i="65"/>
  <c r="B47" i="65"/>
  <c r="C47" i="65"/>
  <c r="E47" i="65"/>
  <c r="J47" i="65"/>
  <c r="B48" i="65"/>
  <c r="C48" i="65"/>
  <c r="E48" i="65"/>
  <c r="J48" i="65"/>
  <c r="B49" i="65"/>
  <c r="C49" i="65"/>
  <c r="E49" i="65"/>
  <c r="J49" i="65"/>
  <c r="B50" i="65"/>
  <c r="C50" i="65"/>
  <c r="E50" i="65"/>
  <c r="J50" i="65"/>
  <c r="B51" i="65"/>
  <c r="C51" i="65"/>
  <c r="E51" i="65"/>
  <c r="J51" i="65"/>
  <c r="B52" i="65"/>
  <c r="C52" i="65"/>
  <c r="E52" i="65"/>
  <c r="J52" i="65"/>
  <c r="B53" i="65"/>
  <c r="C53" i="65"/>
  <c r="E53" i="65"/>
  <c r="J53" i="65"/>
  <c r="B54" i="65"/>
  <c r="C54" i="65"/>
  <c r="E54" i="65"/>
  <c r="J54" i="65"/>
  <c r="B55" i="65"/>
  <c r="C55" i="65"/>
  <c r="E55" i="65"/>
  <c r="J55" i="65"/>
  <c r="B56" i="65"/>
  <c r="C56" i="65"/>
  <c r="E56" i="65"/>
  <c r="J56" i="65"/>
  <c r="B57" i="65"/>
  <c r="C57" i="65"/>
  <c r="E57" i="65"/>
  <c r="J57" i="65"/>
  <c r="B58" i="65"/>
  <c r="C58" i="65"/>
  <c r="E58" i="65"/>
  <c r="J58" i="65"/>
  <c r="B59" i="65"/>
  <c r="C59" i="65"/>
  <c r="E59" i="65"/>
  <c r="J59" i="65"/>
  <c r="B60" i="65"/>
  <c r="C60" i="65"/>
  <c r="E60" i="65"/>
  <c r="J60" i="65"/>
  <c r="B71" i="65"/>
  <c r="C71" i="65"/>
  <c r="E71" i="65"/>
  <c r="J71" i="65"/>
  <c r="B72" i="65"/>
  <c r="C72" i="65"/>
  <c r="E72" i="65"/>
  <c r="J72" i="65"/>
  <c r="B73" i="65"/>
  <c r="C73" i="65"/>
  <c r="E73" i="65"/>
  <c r="J73" i="65"/>
  <c r="B74" i="65"/>
  <c r="C74" i="65"/>
  <c r="E74" i="65"/>
  <c r="J74" i="65"/>
  <c r="B75" i="65"/>
  <c r="C75" i="65"/>
  <c r="E75" i="65"/>
  <c r="J75" i="65"/>
  <c r="B76" i="65"/>
  <c r="C76" i="65"/>
  <c r="E76" i="65"/>
  <c r="J76" i="65"/>
  <c r="B77" i="65"/>
  <c r="C77" i="65"/>
  <c r="E77" i="65"/>
  <c r="J77" i="65"/>
  <c r="B78" i="65"/>
  <c r="C78" i="65"/>
  <c r="E78" i="65"/>
  <c r="J78" i="65"/>
  <c r="B79" i="65"/>
  <c r="C79" i="65"/>
  <c r="E79" i="65"/>
  <c r="J79" i="65"/>
  <c r="B80" i="65"/>
  <c r="C80" i="65"/>
  <c r="E80" i="65"/>
  <c r="J80" i="65"/>
  <c r="B81" i="65"/>
  <c r="C81" i="65"/>
  <c r="E81" i="65"/>
  <c r="J81" i="65"/>
  <c r="B82" i="65"/>
  <c r="C82" i="65"/>
  <c r="E82" i="65"/>
  <c r="J82" i="65"/>
  <c r="B83" i="65"/>
  <c r="C83" i="65"/>
  <c r="E83" i="65"/>
  <c r="J83" i="65"/>
  <c r="B84" i="65"/>
  <c r="C84" i="65"/>
  <c r="E84" i="65"/>
  <c r="J84" i="65"/>
  <c r="B85" i="65"/>
  <c r="C85" i="65"/>
  <c r="E85" i="65"/>
  <c r="J85" i="65"/>
  <c r="B86" i="65"/>
  <c r="C86" i="65"/>
  <c r="E86" i="65"/>
  <c r="J86" i="65"/>
  <c r="B87" i="65"/>
  <c r="C87" i="65"/>
  <c r="E87" i="65"/>
  <c r="J87" i="65"/>
  <c r="B88" i="65"/>
  <c r="C88" i="65"/>
  <c r="E88" i="65"/>
  <c r="J88" i="65"/>
  <c r="B89" i="65"/>
  <c r="C89" i="65"/>
  <c r="E89" i="65"/>
  <c r="J89" i="65"/>
  <c r="B90" i="65"/>
  <c r="C90" i="65"/>
  <c r="E90" i="65"/>
  <c r="J90" i="65"/>
  <c r="B91" i="65"/>
  <c r="C91" i="65"/>
  <c r="E91" i="65"/>
  <c r="J91" i="65"/>
  <c r="B92" i="65"/>
  <c r="C92" i="65"/>
  <c r="E92" i="65"/>
  <c r="J92" i="65"/>
  <c r="B93" i="65"/>
  <c r="C93" i="65"/>
  <c r="E93" i="65"/>
  <c r="J93" i="65"/>
  <c r="B94" i="65"/>
  <c r="C94" i="65"/>
  <c r="E94" i="65"/>
  <c r="J94" i="65"/>
  <c r="B95" i="65"/>
  <c r="C95" i="65"/>
  <c r="E95" i="65"/>
  <c r="J95" i="65"/>
  <c r="B96" i="65"/>
  <c r="C96" i="65"/>
  <c r="E96" i="65"/>
  <c r="J96" i="65"/>
  <c r="B97" i="65"/>
  <c r="C97" i="65"/>
  <c r="E97" i="65"/>
  <c r="J97" i="65"/>
  <c r="B98" i="65"/>
  <c r="C98" i="65"/>
  <c r="E98" i="65"/>
  <c r="J98" i="65"/>
  <c r="B99" i="65"/>
  <c r="C99" i="65"/>
  <c r="E99" i="65"/>
  <c r="J99" i="65"/>
  <c r="B100" i="65"/>
  <c r="C100" i="65"/>
  <c r="E100" i="65"/>
  <c r="J100" i="65"/>
  <c r="B101" i="65"/>
  <c r="C101" i="65"/>
  <c r="E101" i="65"/>
  <c r="J101" i="65"/>
  <c r="B102" i="65"/>
  <c r="C102" i="65"/>
  <c r="E102" i="65"/>
  <c r="J102" i="65"/>
  <c r="B103" i="65"/>
  <c r="C103" i="65"/>
  <c r="E103" i="65"/>
  <c r="J103" i="65"/>
  <c r="B104" i="65"/>
  <c r="C104" i="65"/>
  <c r="E104" i="65"/>
  <c r="J104" i="65"/>
  <c r="B105" i="65"/>
  <c r="C105" i="65"/>
  <c r="E105" i="65"/>
  <c r="J105" i="65"/>
  <c r="B106" i="65"/>
  <c r="C106" i="65"/>
  <c r="E106" i="65"/>
  <c r="J106" i="65"/>
  <c r="B107" i="65"/>
  <c r="C107" i="65"/>
  <c r="E107" i="65"/>
  <c r="J107" i="65"/>
  <c r="B108" i="65"/>
  <c r="C108" i="65"/>
  <c r="E108" i="65"/>
  <c r="J108" i="65"/>
  <c r="B109" i="65"/>
  <c r="C109" i="65"/>
  <c r="E109" i="65"/>
  <c r="J109" i="65"/>
  <c r="B110" i="65"/>
  <c r="C110" i="65"/>
  <c r="E110" i="65"/>
  <c r="J110" i="65"/>
  <c r="B111" i="65"/>
  <c r="C111" i="65"/>
  <c r="E111" i="65"/>
  <c r="J111" i="65"/>
  <c r="B112" i="65"/>
  <c r="C112" i="65"/>
  <c r="E112" i="65"/>
  <c r="J112" i="65"/>
  <c r="B113" i="65"/>
  <c r="C113" i="65"/>
  <c r="E113" i="65"/>
  <c r="J113" i="65"/>
  <c r="B114" i="65"/>
  <c r="C114" i="65"/>
  <c r="E114" i="65"/>
  <c r="J114" i="65"/>
  <c r="B115" i="65"/>
  <c r="C115" i="65"/>
  <c r="E115" i="65"/>
  <c r="J115" i="65"/>
  <c r="B116" i="65"/>
  <c r="C116" i="65"/>
  <c r="E116" i="65"/>
  <c r="J116" i="65"/>
  <c r="B117" i="65"/>
  <c r="C117" i="65"/>
  <c r="E117" i="65"/>
  <c r="J117" i="65"/>
  <c r="B118" i="65"/>
  <c r="C118" i="65"/>
  <c r="E118" i="65"/>
  <c r="J118" i="65"/>
  <c r="B119" i="65"/>
  <c r="C119" i="65"/>
  <c r="E119" i="65"/>
  <c r="J119" i="65"/>
  <c r="B120" i="65"/>
  <c r="C120" i="65"/>
  <c r="E120" i="65"/>
  <c r="J120" i="65"/>
  <c r="B131" i="65"/>
  <c r="C131" i="65"/>
  <c r="E131" i="65"/>
  <c r="J131" i="65"/>
  <c r="B132" i="65"/>
  <c r="C132" i="65"/>
  <c r="E132" i="65"/>
  <c r="J132" i="65"/>
  <c r="B133" i="65"/>
  <c r="C133" i="65"/>
  <c r="E133" i="65"/>
  <c r="J133" i="65"/>
  <c r="B134" i="65"/>
  <c r="C134" i="65"/>
  <c r="E134" i="65"/>
  <c r="J134" i="65"/>
  <c r="B135" i="65"/>
  <c r="C135" i="65"/>
  <c r="E135" i="65"/>
  <c r="J135" i="65"/>
  <c r="B136" i="65"/>
  <c r="C136" i="65"/>
  <c r="E136" i="65"/>
  <c r="J136" i="65"/>
  <c r="B137" i="65"/>
  <c r="C137" i="65"/>
  <c r="E137" i="65"/>
  <c r="J137" i="65"/>
  <c r="B138" i="65"/>
  <c r="C138" i="65"/>
  <c r="E138" i="65"/>
  <c r="J138" i="65"/>
  <c r="B139" i="65"/>
  <c r="C139" i="65"/>
  <c r="E139" i="65"/>
  <c r="J139" i="65"/>
  <c r="B140" i="65"/>
  <c r="C140" i="65"/>
  <c r="E140" i="65"/>
  <c r="J140" i="65"/>
  <c r="B141" i="65"/>
  <c r="C141" i="65"/>
  <c r="E141" i="65"/>
  <c r="J141" i="65"/>
  <c r="B142" i="65"/>
  <c r="C142" i="65"/>
  <c r="E142" i="65"/>
  <c r="J142" i="65"/>
  <c r="B143" i="65"/>
  <c r="C143" i="65"/>
  <c r="E143" i="65"/>
  <c r="J143" i="65"/>
  <c r="B144" i="65"/>
  <c r="C144" i="65"/>
  <c r="E144" i="65"/>
  <c r="J144" i="65"/>
  <c r="B145" i="65"/>
  <c r="C145" i="65"/>
  <c r="E145" i="65"/>
  <c r="J145" i="65"/>
  <c r="B146" i="65"/>
  <c r="C146" i="65"/>
  <c r="E146" i="65"/>
  <c r="J146" i="65"/>
  <c r="B147" i="65"/>
  <c r="C147" i="65"/>
  <c r="E147" i="65"/>
  <c r="J147" i="65"/>
  <c r="B148" i="65"/>
  <c r="C148" i="65"/>
  <c r="E148" i="65"/>
  <c r="J148" i="65"/>
  <c r="B149" i="65"/>
  <c r="C149" i="65"/>
  <c r="E149" i="65"/>
  <c r="J149" i="65"/>
  <c r="B150" i="65"/>
  <c r="C150" i="65"/>
  <c r="E150" i="65"/>
  <c r="J150" i="65"/>
  <c r="B151" i="65"/>
  <c r="C151" i="65"/>
  <c r="E151" i="65"/>
  <c r="J151" i="65"/>
  <c r="B152" i="65"/>
  <c r="C152" i="65"/>
  <c r="E152" i="65"/>
  <c r="J152" i="65"/>
  <c r="B153" i="65"/>
  <c r="C153" i="65"/>
  <c r="E153" i="65"/>
  <c r="J153" i="65"/>
  <c r="B154" i="65"/>
  <c r="C154" i="65"/>
  <c r="E154" i="65"/>
  <c r="J154" i="65"/>
  <c r="B155" i="65"/>
  <c r="C155" i="65"/>
  <c r="E155" i="65"/>
  <c r="J155" i="65"/>
  <c r="B156" i="65"/>
  <c r="C156" i="65"/>
  <c r="E156" i="65"/>
  <c r="J156" i="65"/>
  <c r="B157" i="65"/>
  <c r="C157" i="65"/>
  <c r="E157" i="65"/>
  <c r="J157" i="65"/>
  <c r="B158" i="65"/>
  <c r="C158" i="65"/>
  <c r="E158" i="65"/>
  <c r="J158" i="65"/>
  <c r="B159" i="65"/>
  <c r="C159" i="65"/>
  <c r="E159" i="65"/>
  <c r="J159" i="65"/>
  <c r="B160" i="65"/>
  <c r="C160" i="65"/>
  <c r="E160" i="65"/>
  <c r="J160" i="65"/>
  <c r="B161" i="65"/>
  <c r="C161" i="65"/>
  <c r="E161" i="65"/>
  <c r="J161" i="65"/>
  <c r="B162" i="65"/>
  <c r="C162" i="65"/>
  <c r="E162" i="65"/>
  <c r="J162" i="65"/>
  <c r="B163" i="65"/>
  <c r="C163" i="65"/>
  <c r="E163" i="65"/>
  <c r="J163" i="65"/>
  <c r="B164" i="65"/>
  <c r="C164" i="65"/>
  <c r="E164" i="65"/>
  <c r="J164" i="65"/>
  <c r="B165" i="65"/>
  <c r="C165" i="65"/>
  <c r="E165" i="65"/>
  <c r="J165" i="65"/>
  <c r="B166" i="65"/>
  <c r="C166" i="65"/>
  <c r="E166" i="65"/>
  <c r="J166" i="65"/>
  <c r="B167" i="65"/>
  <c r="C167" i="65"/>
  <c r="E167" i="65"/>
  <c r="J167" i="65"/>
  <c r="B168" i="65"/>
  <c r="C168" i="65"/>
  <c r="E168" i="65"/>
  <c r="J168" i="65"/>
  <c r="B169" i="65"/>
  <c r="C169" i="65"/>
  <c r="E169" i="65"/>
  <c r="J169" i="65"/>
  <c r="B170" i="65"/>
  <c r="C170" i="65"/>
  <c r="E170" i="65"/>
  <c r="J170" i="65"/>
  <c r="B171" i="65"/>
  <c r="C171" i="65"/>
  <c r="E171" i="65"/>
  <c r="J171" i="65"/>
  <c r="B172" i="65"/>
  <c r="C172" i="65"/>
  <c r="E172" i="65"/>
  <c r="J172" i="65"/>
  <c r="B173" i="65"/>
  <c r="C173" i="65"/>
  <c r="E173" i="65"/>
  <c r="J173" i="65"/>
  <c r="B174" i="65"/>
  <c r="C174" i="65"/>
  <c r="E174" i="65"/>
  <c r="J174" i="65"/>
  <c r="B175" i="65"/>
  <c r="C175" i="65"/>
  <c r="E175" i="65"/>
  <c r="J175" i="65"/>
  <c r="B176" i="65"/>
  <c r="C176" i="65"/>
  <c r="E176" i="65"/>
  <c r="J176" i="65"/>
  <c r="B177" i="65"/>
  <c r="C177" i="65"/>
  <c r="E177" i="65"/>
  <c r="J177" i="65"/>
  <c r="B178" i="65"/>
  <c r="C178" i="65"/>
  <c r="E178" i="65"/>
  <c r="J178" i="65"/>
  <c r="B179" i="65"/>
  <c r="C179" i="65"/>
  <c r="E179" i="65"/>
  <c r="J179" i="65"/>
  <c r="B180" i="65"/>
  <c r="C180" i="65"/>
  <c r="E180" i="65"/>
  <c r="J180" i="65"/>
  <c r="B191" i="65"/>
  <c r="C191" i="65"/>
  <c r="E191" i="65"/>
  <c r="J191" i="65"/>
  <c r="B192" i="65"/>
  <c r="C192" i="65"/>
  <c r="E192" i="65"/>
  <c r="J192" i="65"/>
  <c r="B193" i="65"/>
  <c r="C193" i="65"/>
  <c r="E193" i="65"/>
  <c r="J193" i="65"/>
  <c r="B194" i="65"/>
  <c r="C194" i="65"/>
  <c r="E194" i="65"/>
  <c r="J194" i="65"/>
  <c r="B195" i="65"/>
  <c r="C195" i="65"/>
  <c r="E195" i="65"/>
  <c r="J195" i="65"/>
  <c r="B196" i="65"/>
  <c r="C196" i="65"/>
  <c r="E196" i="65"/>
  <c r="J196" i="65"/>
  <c r="B197" i="65"/>
  <c r="C197" i="65"/>
  <c r="E197" i="65"/>
  <c r="J197" i="65"/>
  <c r="B198" i="65"/>
  <c r="C198" i="65"/>
  <c r="E198" i="65"/>
  <c r="J198" i="65"/>
  <c r="B199" i="65"/>
  <c r="C199" i="65"/>
  <c r="E199" i="65"/>
  <c r="J199" i="65"/>
  <c r="B200" i="65"/>
  <c r="C200" i="65"/>
  <c r="E200" i="65"/>
  <c r="J200" i="65"/>
  <c r="B201" i="65"/>
  <c r="C201" i="65"/>
  <c r="E201" i="65"/>
  <c r="J201" i="65"/>
  <c r="B202" i="65"/>
  <c r="C202" i="65"/>
  <c r="E202" i="65"/>
  <c r="J202" i="65"/>
  <c r="B203" i="65"/>
  <c r="C203" i="65"/>
  <c r="E203" i="65"/>
  <c r="J203" i="65"/>
  <c r="B204" i="65"/>
  <c r="C204" i="65"/>
  <c r="E204" i="65"/>
  <c r="J204" i="65"/>
  <c r="B205" i="65"/>
  <c r="C205" i="65"/>
  <c r="E205" i="65"/>
  <c r="J205" i="65"/>
  <c r="B206" i="65"/>
  <c r="C206" i="65"/>
  <c r="E206" i="65"/>
  <c r="J206" i="65"/>
  <c r="B207" i="65"/>
  <c r="C207" i="65"/>
  <c r="E207" i="65"/>
  <c r="J207" i="65"/>
  <c r="B208" i="65"/>
  <c r="C208" i="65"/>
  <c r="E208" i="65"/>
  <c r="J208" i="65"/>
  <c r="B209" i="65"/>
  <c r="C209" i="65"/>
  <c r="E209" i="65"/>
  <c r="J209" i="65"/>
  <c r="B210" i="65"/>
  <c r="C210" i="65"/>
  <c r="E210" i="65"/>
  <c r="J210" i="65"/>
  <c r="B211" i="65"/>
  <c r="C211" i="65"/>
  <c r="E211" i="65"/>
  <c r="J211" i="65"/>
  <c r="B212" i="65"/>
  <c r="C212" i="65"/>
  <c r="E212" i="65"/>
  <c r="J212" i="65"/>
  <c r="B213" i="65"/>
  <c r="C213" i="65"/>
  <c r="E213" i="65"/>
  <c r="J213" i="65"/>
  <c r="B214" i="65"/>
  <c r="C214" i="65"/>
  <c r="E214" i="65"/>
  <c r="J214" i="65"/>
  <c r="B215" i="65"/>
  <c r="C215" i="65"/>
  <c r="E215" i="65"/>
  <c r="J215" i="65"/>
  <c r="B216" i="65"/>
  <c r="C216" i="65"/>
  <c r="E216" i="65"/>
  <c r="J216" i="65"/>
  <c r="B217" i="65"/>
  <c r="C217" i="65"/>
  <c r="E217" i="65"/>
  <c r="J217" i="65"/>
  <c r="B218" i="65"/>
  <c r="C218" i="65"/>
  <c r="E218" i="65"/>
  <c r="J218" i="65"/>
  <c r="B219" i="65"/>
  <c r="C219" i="65"/>
  <c r="E219" i="65"/>
  <c r="J219" i="65"/>
  <c r="B220" i="65"/>
  <c r="C220" i="65"/>
  <c r="E220" i="65"/>
  <c r="J220" i="65"/>
  <c r="B221" i="65"/>
  <c r="C221" i="65"/>
  <c r="E221" i="65"/>
  <c r="J221" i="65"/>
  <c r="B222" i="65"/>
  <c r="C222" i="65"/>
  <c r="E222" i="65"/>
  <c r="J222" i="65"/>
  <c r="B223" i="65"/>
  <c r="C223" i="65"/>
  <c r="E223" i="65"/>
  <c r="J223" i="65"/>
  <c r="B224" i="65"/>
  <c r="C224" i="65"/>
  <c r="E224" i="65"/>
  <c r="J224" i="65"/>
  <c r="B225" i="65"/>
  <c r="C225" i="65"/>
  <c r="E225" i="65"/>
  <c r="J225" i="65"/>
  <c r="B226" i="65"/>
  <c r="C226" i="65"/>
  <c r="E226" i="65"/>
  <c r="J226" i="65"/>
  <c r="B227" i="65"/>
  <c r="C227" i="65"/>
  <c r="E227" i="65"/>
  <c r="J227" i="65"/>
  <c r="B228" i="65"/>
  <c r="C228" i="65"/>
  <c r="E228" i="65"/>
  <c r="J228" i="65"/>
  <c r="B229" i="65"/>
  <c r="C229" i="65"/>
  <c r="E229" i="65"/>
  <c r="J229" i="65"/>
  <c r="B230" i="65"/>
  <c r="C230" i="65"/>
  <c r="E230" i="65"/>
  <c r="J230" i="65"/>
  <c r="B231" i="65"/>
  <c r="C231" i="65"/>
  <c r="E231" i="65"/>
  <c r="J231" i="65"/>
  <c r="B232" i="65"/>
  <c r="C232" i="65"/>
  <c r="E232" i="65"/>
  <c r="J232" i="65"/>
  <c r="B233" i="65"/>
  <c r="C233" i="65"/>
  <c r="E233" i="65"/>
  <c r="J233" i="65"/>
  <c r="B234" i="65"/>
  <c r="C234" i="65"/>
  <c r="E234" i="65"/>
  <c r="J234" i="65"/>
  <c r="B235" i="65"/>
  <c r="C235" i="65"/>
  <c r="E235" i="65"/>
  <c r="J235" i="65"/>
  <c r="B236" i="65"/>
  <c r="C236" i="65"/>
  <c r="E236" i="65"/>
  <c r="J236" i="65"/>
  <c r="B237" i="65"/>
  <c r="C237" i="65"/>
  <c r="E237" i="65"/>
  <c r="J237" i="65"/>
  <c r="B238" i="65"/>
  <c r="C238" i="65"/>
  <c r="E238" i="65"/>
  <c r="J238" i="65"/>
  <c r="B239" i="65"/>
  <c r="C239" i="65"/>
  <c r="E239" i="65"/>
  <c r="J239" i="65"/>
  <c r="B240" i="65"/>
  <c r="C240" i="65"/>
  <c r="E240" i="65"/>
  <c r="J240" i="65"/>
  <c r="B251" i="65"/>
  <c r="C251" i="65"/>
  <c r="E251" i="65"/>
  <c r="J251" i="65"/>
  <c r="B252" i="65"/>
  <c r="C252" i="65"/>
  <c r="E252" i="65"/>
  <c r="J252" i="65"/>
  <c r="B253" i="65"/>
  <c r="C253" i="65"/>
  <c r="E253" i="65"/>
  <c r="J253" i="65"/>
  <c r="B254" i="65"/>
  <c r="C254" i="65"/>
  <c r="E254" i="65"/>
  <c r="J254" i="65"/>
  <c r="B255" i="65"/>
  <c r="C255" i="65"/>
  <c r="E255" i="65"/>
  <c r="J255" i="65"/>
  <c r="B256" i="65"/>
  <c r="C256" i="65"/>
  <c r="E256" i="65"/>
  <c r="J256" i="65"/>
  <c r="B257" i="65"/>
  <c r="C257" i="65"/>
  <c r="E257" i="65"/>
  <c r="J257" i="65"/>
  <c r="B258" i="65"/>
  <c r="C258" i="65"/>
  <c r="E258" i="65"/>
  <c r="J258" i="65"/>
  <c r="B259" i="65"/>
  <c r="C259" i="65"/>
  <c r="E259" i="65"/>
  <c r="J259" i="65"/>
  <c r="B260" i="65"/>
  <c r="C260" i="65"/>
  <c r="E260" i="65"/>
  <c r="J260" i="65"/>
  <c r="B261" i="65"/>
  <c r="C261" i="65"/>
  <c r="E261" i="65"/>
  <c r="J261" i="65"/>
  <c r="B262" i="65"/>
  <c r="C262" i="65"/>
  <c r="E262" i="65"/>
  <c r="J262" i="65"/>
  <c r="B263" i="65"/>
  <c r="C263" i="65"/>
  <c r="E263" i="65"/>
  <c r="J263" i="65"/>
  <c r="B264" i="65"/>
  <c r="C264" i="65"/>
  <c r="E264" i="65"/>
  <c r="J264" i="65"/>
  <c r="B265" i="65"/>
  <c r="C265" i="65"/>
  <c r="E265" i="65"/>
  <c r="J265" i="65"/>
  <c r="B266" i="65"/>
  <c r="C266" i="65"/>
  <c r="E266" i="65"/>
  <c r="J266" i="65"/>
  <c r="B267" i="65"/>
  <c r="C267" i="65"/>
  <c r="E267" i="65"/>
  <c r="J267" i="65"/>
  <c r="B268" i="65"/>
  <c r="C268" i="65"/>
  <c r="E268" i="65"/>
  <c r="J268" i="65"/>
  <c r="B269" i="65"/>
  <c r="C269" i="65"/>
  <c r="E269" i="65"/>
  <c r="J269" i="65"/>
  <c r="B270" i="65"/>
  <c r="C270" i="65"/>
  <c r="E270" i="65"/>
  <c r="J270" i="65"/>
  <c r="B271" i="65"/>
  <c r="C271" i="65"/>
  <c r="E271" i="65"/>
  <c r="J271" i="65"/>
  <c r="B272" i="65"/>
  <c r="C272" i="65"/>
  <c r="E272" i="65"/>
  <c r="J272" i="65"/>
  <c r="B273" i="65"/>
  <c r="C273" i="65"/>
  <c r="E273" i="65"/>
  <c r="J273" i="65"/>
  <c r="B274" i="65"/>
  <c r="C274" i="65"/>
  <c r="E274" i="65"/>
  <c r="J274" i="65"/>
  <c r="B275" i="65"/>
  <c r="C275" i="65"/>
  <c r="E275" i="65"/>
  <c r="J275" i="65"/>
  <c r="B276" i="65"/>
  <c r="C276" i="65"/>
  <c r="E276" i="65"/>
  <c r="J276" i="65"/>
  <c r="B277" i="65"/>
  <c r="C277" i="65"/>
  <c r="E277" i="65"/>
  <c r="J277" i="65"/>
  <c r="B278" i="65"/>
  <c r="C278" i="65"/>
  <c r="E278" i="65"/>
  <c r="J278" i="65"/>
  <c r="B279" i="65"/>
  <c r="C279" i="65"/>
  <c r="E279" i="65"/>
  <c r="J279" i="65"/>
  <c r="B280" i="65"/>
  <c r="C280" i="65"/>
  <c r="E280" i="65"/>
  <c r="J280" i="65"/>
  <c r="B281" i="65"/>
  <c r="C281" i="65"/>
  <c r="E281" i="65"/>
  <c r="J281" i="65"/>
  <c r="B282" i="65"/>
  <c r="C282" i="65"/>
  <c r="E282" i="65"/>
  <c r="J282" i="65"/>
  <c r="B283" i="65"/>
  <c r="C283" i="65"/>
  <c r="E283" i="65"/>
  <c r="J283" i="65"/>
  <c r="B284" i="65"/>
  <c r="C284" i="65"/>
  <c r="E284" i="65"/>
  <c r="J284" i="65"/>
  <c r="B285" i="65"/>
  <c r="C285" i="65"/>
  <c r="E285" i="65"/>
  <c r="J285" i="65"/>
  <c r="B286" i="65"/>
  <c r="C286" i="65"/>
  <c r="E286" i="65"/>
  <c r="J286" i="65"/>
  <c r="B287" i="65"/>
  <c r="C287" i="65"/>
  <c r="E287" i="65"/>
  <c r="J287" i="65"/>
  <c r="B288" i="65"/>
  <c r="C288" i="65"/>
  <c r="E288" i="65"/>
  <c r="J288" i="65"/>
  <c r="B289" i="65"/>
  <c r="C289" i="65"/>
  <c r="E289" i="65"/>
  <c r="J289" i="65"/>
  <c r="B290" i="65"/>
  <c r="C290" i="65"/>
  <c r="E290" i="65"/>
  <c r="J290" i="65"/>
  <c r="B291" i="65"/>
  <c r="C291" i="65"/>
  <c r="E291" i="65"/>
  <c r="J291" i="65"/>
  <c r="B292" i="65"/>
  <c r="C292" i="65"/>
  <c r="E292" i="65"/>
  <c r="J292" i="65"/>
  <c r="B293" i="65"/>
  <c r="C293" i="65"/>
  <c r="E293" i="65"/>
  <c r="J293" i="65"/>
  <c r="B294" i="65"/>
  <c r="C294" i="65"/>
  <c r="E294" i="65"/>
  <c r="J294" i="65"/>
  <c r="B295" i="65"/>
  <c r="C295" i="65"/>
  <c r="E295" i="65"/>
  <c r="J295" i="65"/>
  <c r="B311" i="65"/>
  <c r="C311" i="65"/>
  <c r="E311" i="65"/>
  <c r="J311" i="65"/>
  <c r="B312" i="65"/>
  <c r="C312" i="65"/>
  <c r="E312" i="65"/>
  <c r="J312" i="65"/>
  <c r="B313" i="65"/>
  <c r="C313" i="65"/>
  <c r="E313" i="65"/>
  <c r="J313" i="65"/>
  <c r="B314" i="65"/>
  <c r="C314" i="65"/>
  <c r="E314" i="65"/>
  <c r="J314" i="65"/>
  <c r="B315" i="65"/>
  <c r="C315" i="65"/>
  <c r="E315" i="65"/>
  <c r="J315" i="65"/>
  <c r="B316" i="65"/>
  <c r="C316" i="65"/>
  <c r="E316" i="65"/>
  <c r="J316" i="65"/>
  <c r="B317" i="65"/>
  <c r="C317" i="65"/>
  <c r="E317" i="65"/>
  <c r="J317" i="65"/>
  <c r="B318" i="65"/>
  <c r="C318" i="65"/>
  <c r="E318" i="65"/>
  <c r="J318" i="65"/>
  <c r="B319" i="65"/>
  <c r="C319" i="65"/>
  <c r="E319" i="65"/>
  <c r="J319" i="65"/>
  <c r="A436" i="65"/>
  <c r="A437" i="65" s="1"/>
  <c r="A438" i="65" s="1"/>
  <c r="A439" i="65" s="1"/>
  <c r="A440" i="65" s="1"/>
  <c r="A441" i="65" s="1"/>
  <c r="A442" i="65" s="1"/>
  <c r="A443" i="65" s="1"/>
  <c r="A444" i="65" s="1"/>
  <c r="A445" i="65" s="1"/>
  <c r="A535" i="65"/>
  <c r="A536" i="65" s="1"/>
  <c r="A537" i="65" s="1"/>
  <c r="A538" i="65" s="1"/>
  <c r="A539" i="65" s="1"/>
  <c r="A540" i="65" s="1"/>
  <c r="D535" i="65"/>
  <c r="D538" i="65" s="1"/>
  <c r="E535" i="65"/>
  <c r="E538" i="65" s="1"/>
  <c r="G535" i="65"/>
  <c r="G538" i="65" s="1"/>
  <c r="H535" i="65"/>
  <c r="H538" i="65" s="1"/>
  <c r="H598" i="65" s="1"/>
  <c r="E539" i="65"/>
  <c r="F539" i="65"/>
  <c r="E599" i="65"/>
  <c r="E675" i="65" s="1"/>
  <c r="F599" i="65"/>
  <c r="F675" i="65" s="1"/>
  <c r="D680" i="65"/>
  <c r="E680" i="65"/>
  <c r="F680" i="65"/>
  <c r="G680" i="65"/>
  <c r="H680" i="65"/>
  <c r="I680" i="65"/>
  <c r="J680" i="65"/>
  <c r="E681" i="65"/>
  <c r="F681" i="65"/>
  <c r="G681" i="65"/>
  <c r="H681" i="65"/>
  <c r="I681" i="65"/>
  <c r="J681" i="65"/>
  <c r="D682" i="65"/>
  <c r="E682" i="65"/>
  <c r="F682" i="65"/>
  <c r="G682" i="65"/>
  <c r="H682" i="65"/>
  <c r="I682" i="65"/>
  <c r="J682" i="65"/>
  <c r="D683" i="65"/>
  <c r="E683" i="65"/>
  <c r="F683" i="65"/>
  <c r="G683" i="65"/>
  <c r="H683" i="65"/>
  <c r="I683" i="65"/>
  <c r="J683" i="65"/>
  <c r="A687" i="65"/>
  <c r="A688" i="65" s="1"/>
  <c r="A689" i="65" s="1"/>
  <c r="A690" i="65" s="1"/>
  <c r="A691" i="65" s="1"/>
  <c r="A692" i="65" s="1"/>
  <c r="A693" i="65" s="1"/>
  <c r="A694" i="65" s="1"/>
  <c r="A695" i="65" s="1"/>
  <c r="A696" i="65" s="1"/>
  <c r="A697" i="65" s="1"/>
  <c r="A698" i="65" s="1"/>
  <c r="A699" i="65" s="1"/>
  <c r="A700" i="65" s="1"/>
  <c r="A701" i="65" s="1"/>
  <c r="A702" i="65" s="1"/>
  <c r="A703" i="65" s="1"/>
  <c r="A704" i="65" s="1"/>
  <c r="A705" i="65" s="1"/>
  <c r="A706" i="65" s="1"/>
  <c r="A707" i="65" s="1"/>
  <c r="A708" i="65" s="1"/>
  <c r="A710" i="65" s="1"/>
  <c r="A711" i="65" s="1"/>
  <c r="A712" i="65" s="1"/>
  <c r="A713" i="65" s="1"/>
  <c r="A714" i="65" s="1"/>
  <c r="A715" i="65" s="1"/>
  <c r="B11" i="31"/>
  <c r="C11" i="31"/>
  <c r="E11" i="31"/>
  <c r="J11" i="31"/>
  <c r="B12" i="31"/>
  <c r="C12" i="31"/>
  <c r="E12" i="31"/>
  <c r="J12" i="31"/>
  <c r="A13" i="3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B13" i="31"/>
  <c r="C13" i="31"/>
  <c r="E13" i="31"/>
  <c r="J13" i="31"/>
  <c r="B14" i="31"/>
  <c r="C14" i="31"/>
  <c r="E14" i="31"/>
  <c r="J14" i="31"/>
  <c r="B15" i="31"/>
  <c r="C15" i="31"/>
  <c r="E15" i="31"/>
  <c r="J15" i="31"/>
  <c r="B16" i="31"/>
  <c r="C16" i="31"/>
  <c r="E16" i="31"/>
  <c r="J16" i="31"/>
  <c r="B17" i="31"/>
  <c r="C17" i="31"/>
  <c r="E17" i="31"/>
  <c r="J17" i="31"/>
  <c r="B18" i="31"/>
  <c r="C18" i="31"/>
  <c r="E18" i="31"/>
  <c r="J18" i="31"/>
  <c r="B19" i="31"/>
  <c r="C19" i="31"/>
  <c r="E19" i="31"/>
  <c r="J19" i="31"/>
  <c r="B20" i="31"/>
  <c r="C20" i="31"/>
  <c r="E20" i="31"/>
  <c r="J20" i="31"/>
  <c r="B21" i="31"/>
  <c r="C21" i="31"/>
  <c r="E21" i="31"/>
  <c r="J21" i="31"/>
  <c r="B22" i="31"/>
  <c r="C22" i="31"/>
  <c r="E22" i="31"/>
  <c r="J22" i="31"/>
  <c r="B23" i="31"/>
  <c r="C23" i="31"/>
  <c r="E23" i="31"/>
  <c r="J23" i="31"/>
  <c r="B24" i="31"/>
  <c r="C24" i="31"/>
  <c r="E24" i="31"/>
  <c r="J24" i="31"/>
  <c r="B25" i="31"/>
  <c r="C25" i="31"/>
  <c r="E25" i="31"/>
  <c r="J25" i="31"/>
  <c r="B26" i="31"/>
  <c r="C26" i="31"/>
  <c r="E26" i="31"/>
  <c r="J26" i="31"/>
  <c r="B27" i="31"/>
  <c r="C27" i="31"/>
  <c r="E27" i="31"/>
  <c r="J27" i="31"/>
  <c r="B28" i="31"/>
  <c r="C28" i="31"/>
  <c r="E28" i="31"/>
  <c r="J28" i="31"/>
  <c r="B29" i="31"/>
  <c r="C29" i="31"/>
  <c r="E29" i="31"/>
  <c r="J29" i="31"/>
  <c r="B30" i="31"/>
  <c r="C30" i="31"/>
  <c r="E30" i="31"/>
  <c r="J30" i="31"/>
  <c r="B31" i="31"/>
  <c r="C31" i="31"/>
  <c r="E31" i="31"/>
  <c r="J31" i="31"/>
  <c r="B32" i="31"/>
  <c r="C32" i="31"/>
  <c r="E32" i="31"/>
  <c r="J32" i="31"/>
  <c r="B33" i="31"/>
  <c r="C33" i="31"/>
  <c r="E33" i="31"/>
  <c r="J33" i="31"/>
  <c r="B34" i="31"/>
  <c r="C34" i="31"/>
  <c r="E34" i="31"/>
  <c r="J34" i="31"/>
  <c r="B35" i="31"/>
  <c r="C35" i="31"/>
  <c r="E35" i="31"/>
  <c r="J35" i="31"/>
  <c r="B36" i="31"/>
  <c r="C36" i="31"/>
  <c r="E36" i="31"/>
  <c r="J36" i="31"/>
  <c r="B37" i="31"/>
  <c r="C37" i="31"/>
  <c r="E37" i="31"/>
  <c r="J37" i="31"/>
  <c r="B38" i="31"/>
  <c r="C38" i="31"/>
  <c r="E38" i="31"/>
  <c r="J38" i="31"/>
  <c r="B39" i="31"/>
  <c r="C39" i="31"/>
  <c r="E39" i="31"/>
  <c r="J39" i="31"/>
  <c r="B40" i="31"/>
  <c r="C40" i="31"/>
  <c r="E40" i="31"/>
  <c r="J40" i="31"/>
  <c r="B41" i="31"/>
  <c r="C41" i="31"/>
  <c r="E41" i="31"/>
  <c r="J41" i="31"/>
  <c r="B42" i="31"/>
  <c r="C42" i="31"/>
  <c r="E42" i="31"/>
  <c r="J42" i="31"/>
  <c r="B43" i="31"/>
  <c r="C43" i="31"/>
  <c r="E43" i="31"/>
  <c r="J43" i="31"/>
  <c r="B44" i="31"/>
  <c r="C44" i="31"/>
  <c r="E44" i="31"/>
  <c r="J44" i="31"/>
  <c r="B45" i="31"/>
  <c r="C45" i="31"/>
  <c r="E45" i="31"/>
  <c r="J45" i="31"/>
  <c r="B46" i="31"/>
  <c r="C46" i="31"/>
  <c r="E46" i="31"/>
  <c r="J46" i="31"/>
  <c r="B47" i="31"/>
  <c r="C47" i="31"/>
  <c r="E47" i="31"/>
  <c r="J47" i="31"/>
  <c r="B48" i="31"/>
  <c r="C48" i="31"/>
  <c r="E48" i="31"/>
  <c r="J48" i="31"/>
  <c r="B49" i="31"/>
  <c r="C49" i="31"/>
  <c r="E49" i="31"/>
  <c r="J49" i="31"/>
  <c r="B50" i="31"/>
  <c r="C50" i="31"/>
  <c r="E50" i="31"/>
  <c r="J50" i="31"/>
  <c r="A51" i="31"/>
  <c r="A216" i="31" s="1"/>
  <c r="B61" i="31"/>
  <c r="C61" i="31"/>
  <c r="E61" i="31"/>
  <c r="J61" i="31"/>
  <c r="B62" i="31"/>
  <c r="C62" i="31"/>
  <c r="E62" i="31"/>
  <c r="J62" i="31"/>
  <c r="B63" i="31"/>
  <c r="C63" i="31"/>
  <c r="E63" i="31"/>
  <c r="J63" i="31"/>
  <c r="B64" i="31"/>
  <c r="C64" i="31"/>
  <c r="E64" i="31"/>
  <c r="J64" i="31"/>
  <c r="B65" i="31"/>
  <c r="C65" i="31"/>
  <c r="E65" i="31"/>
  <c r="J65" i="31"/>
  <c r="B66" i="31"/>
  <c r="C66" i="31"/>
  <c r="E66" i="31"/>
  <c r="J66" i="31"/>
  <c r="B67" i="31"/>
  <c r="C67" i="31"/>
  <c r="E67" i="31"/>
  <c r="J67" i="31"/>
  <c r="B68" i="31"/>
  <c r="C68" i="31"/>
  <c r="E68" i="31"/>
  <c r="J68" i="31"/>
  <c r="B69" i="31"/>
  <c r="C69" i="31"/>
  <c r="E69" i="31"/>
  <c r="J69" i="31"/>
  <c r="B70" i="31"/>
  <c r="C70" i="31"/>
  <c r="E70" i="31"/>
  <c r="J70" i="31"/>
  <c r="B71" i="31"/>
  <c r="C71" i="31"/>
  <c r="E71" i="31"/>
  <c r="J71" i="31"/>
  <c r="B72" i="31"/>
  <c r="C72" i="31"/>
  <c r="E72" i="31"/>
  <c r="J72" i="31"/>
  <c r="B73" i="31"/>
  <c r="C73" i="31"/>
  <c r="E73" i="31"/>
  <c r="J73" i="31"/>
  <c r="B74" i="31"/>
  <c r="C74" i="31"/>
  <c r="E74" i="31"/>
  <c r="J74" i="31"/>
  <c r="B75" i="31"/>
  <c r="C75" i="31"/>
  <c r="E75" i="31"/>
  <c r="J75" i="31"/>
  <c r="B76" i="31"/>
  <c r="C76" i="31"/>
  <c r="E76" i="31"/>
  <c r="J76" i="31"/>
  <c r="B77" i="31"/>
  <c r="C77" i="31"/>
  <c r="E77" i="31"/>
  <c r="J77" i="31"/>
  <c r="B78" i="31"/>
  <c r="C78" i="31"/>
  <c r="E78" i="31"/>
  <c r="J78" i="31"/>
  <c r="B79" i="31"/>
  <c r="C79" i="31"/>
  <c r="E79" i="31"/>
  <c r="J79" i="31"/>
  <c r="B80" i="31"/>
  <c r="C80" i="31"/>
  <c r="E80" i="31"/>
  <c r="J80" i="31"/>
  <c r="B81" i="31"/>
  <c r="C81" i="31"/>
  <c r="E81" i="31"/>
  <c r="J81" i="31"/>
  <c r="B82" i="31"/>
  <c r="C82" i="31"/>
  <c r="E82" i="31"/>
  <c r="J82" i="31"/>
  <c r="B83" i="31"/>
  <c r="C83" i="31"/>
  <c r="E83" i="31"/>
  <c r="J83" i="31"/>
  <c r="B84" i="31"/>
  <c r="C84" i="31"/>
  <c r="E84" i="31"/>
  <c r="J84" i="31"/>
  <c r="B85" i="31"/>
  <c r="C85" i="31"/>
  <c r="E85" i="31"/>
  <c r="J85" i="31"/>
  <c r="B86" i="31"/>
  <c r="C86" i="31"/>
  <c r="E86" i="31"/>
  <c r="J86" i="31"/>
  <c r="B87" i="31"/>
  <c r="C87" i="31"/>
  <c r="E87" i="31"/>
  <c r="J87" i="31"/>
  <c r="B88" i="31"/>
  <c r="C88" i="31"/>
  <c r="E88" i="31"/>
  <c r="J88" i="31"/>
  <c r="B89" i="31"/>
  <c r="C89" i="31"/>
  <c r="E89" i="31"/>
  <c r="J89" i="31"/>
  <c r="B90" i="31"/>
  <c r="C90" i="31"/>
  <c r="E90" i="31"/>
  <c r="J90" i="31"/>
  <c r="B91" i="31"/>
  <c r="C91" i="31"/>
  <c r="E91" i="31"/>
  <c r="J91" i="31"/>
  <c r="B92" i="31"/>
  <c r="C92" i="31"/>
  <c r="E92" i="31"/>
  <c r="J92" i="31"/>
  <c r="B93" i="31"/>
  <c r="C93" i="31"/>
  <c r="E93" i="31"/>
  <c r="J93" i="31"/>
  <c r="B94" i="31"/>
  <c r="C94" i="31"/>
  <c r="E94" i="31"/>
  <c r="J94" i="31"/>
  <c r="B95" i="31"/>
  <c r="C95" i="31"/>
  <c r="E95" i="31"/>
  <c r="J95" i="31"/>
  <c r="B96" i="31"/>
  <c r="C96" i="31"/>
  <c r="E96" i="31"/>
  <c r="J96" i="31"/>
  <c r="B97" i="31"/>
  <c r="C97" i="31"/>
  <c r="E97" i="31"/>
  <c r="J97" i="31"/>
  <c r="B98" i="31"/>
  <c r="C98" i="31"/>
  <c r="E98" i="31"/>
  <c r="J98" i="31"/>
  <c r="B99" i="31"/>
  <c r="C99" i="31"/>
  <c r="E99" i="31"/>
  <c r="J99" i="31"/>
  <c r="B100" i="31"/>
  <c r="C100" i="31"/>
  <c r="E100" i="31"/>
  <c r="J100" i="31"/>
  <c r="B111" i="31"/>
  <c r="C111" i="31"/>
  <c r="E111" i="31"/>
  <c r="J111" i="31"/>
  <c r="B112" i="31"/>
  <c r="C112" i="31"/>
  <c r="E112" i="31"/>
  <c r="J112" i="31"/>
  <c r="B113" i="31"/>
  <c r="C113" i="31"/>
  <c r="E113" i="31"/>
  <c r="J113" i="31"/>
  <c r="B114" i="31"/>
  <c r="C114" i="31"/>
  <c r="E114" i="31"/>
  <c r="J114" i="31"/>
  <c r="B115" i="31"/>
  <c r="C115" i="31"/>
  <c r="E115" i="31"/>
  <c r="J115" i="31"/>
  <c r="B116" i="31"/>
  <c r="C116" i="31"/>
  <c r="E116" i="31"/>
  <c r="J116" i="31"/>
  <c r="B117" i="31"/>
  <c r="C117" i="31"/>
  <c r="E117" i="31"/>
  <c r="J117" i="31"/>
  <c r="B118" i="31"/>
  <c r="C118" i="31"/>
  <c r="E118" i="31"/>
  <c r="J118" i="31"/>
  <c r="B119" i="31"/>
  <c r="C119" i="31"/>
  <c r="E119" i="31"/>
  <c r="J119" i="31"/>
  <c r="B120" i="31"/>
  <c r="C120" i="31"/>
  <c r="E120" i="31"/>
  <c r="J120" i="31"/>
  <c r="B121" i="31"/>
  <c r="C121" i="31"/>
  <c r="E121" i="31"/>
  <c r="J121" i="31"/>
  <c r="B122" i="31"/>
  <c r="C122" i="31"/>
  <c r="E122" i="31"/>
  <c r="J122" i="31"/>
  <c r="B123" i="31"/>
  <c r="C123" i="31"/>
  <c r="E123" i="31"/>
  <c r="J123" i="31"/>
  <c r="B124" i="31"/>
  <c r="C124" i="31"/>
  <c r="E124" i="31"/>
  <c r="J124" i="31"/>
  <c r="B125" i="31"/>
  <c r="C125" i="31"/>
  <c r="E125" i="31"/>
  <c r="J125" i="31"/>
  <c r="B126" i="31"/>
  <c r="C126" i="31"/>
  <c r="E126" i="31"/>
  <c r="J126" i="31"/>
  <c r="B127" i="31"/>
  <c r="C127" i="31"/>
  <c r="E127" i="31"/>
  <c r="J127" i="31"/>
  <c r="B128" i="31"/>
  <c r="C128" i="31"/>
  <c r="E128" i="31"/>
  <c r="J128" i="31"/>
  <c r="B129" i="31"/>
  <c r="C129" i="31"/>
  <c r="E129" i="31"/>
  <c r="J129" i="31"/>
  <c r="B130" i="31"/>
  <c r="C130" i="31"/>
  <c r="E130" i="31"/>
  <c r="J130" i="31"/>
  <c r="B131" i="31"/>
  <c r="C131" i="31"/>
  <c r="E131" i="31"/>
  <c r="J131" i="31"/>
  <c r="B132" i="31"/>
  <c r="C132" i="31"/>
  <c r="E132" i="31"/>
  <c r="J132" i="31"/>
  <c r="B133" i="31"/>
  <c r="C133" i="31"/>
  <c r="E133" i="31"/>
  <c r="J133" i="31"/>
  <c r="B134" i="31"/>
  <c r="C134" i="31"/>
  <c r="E134" i="31"/>
  <c r="J134" i="31"/>
  <c r="B135" i="31"/>
  <c r="C135" i="31"/>
  <c r="E135" i="31"/>
  <c r="J135" i="31"/>
  <c r="B136" i="31"/>
  <c r="C136" i="31"/>
  <c r="E136" i="31"/>
  <c r="J136" i="31"/>
  <c r="B137" i="31"/>
  <c r="C137" i="31"/>
  <c r="E137" i="31"/>
  <c r="J137" i="31"/>
  <c r="B138" i="31"/>
  <c r="C138" i="31"/>
  <c r="E138" i="31"/>
  <c r="J138" i="31"/>
  <c r="B139" i="31"/>
  <c r="C139" i="31"/>
  <c r="E139" i="31"/>
  <c r="J139" i="31"/>
  <c r="B140" i="31"/>
  <c r="C140" i="31"/>
  <c r="E140" i="31"/>
  <c r="J140" i="31"/>
  <c r="B141" i="31"/>
  <c r="C141" i="31"/>
  <c r="E141" i="31"/>
  <c r="J141" i="31"/>
  <c r="B142" i="31"/>
  <c r="C142" i="31"/>
  <c r="E142" i="31"/>
  <c r="J142" i="31"/>
  <c r="B143" i="31"/>
  <c r="C143" i="31"/>
  <c r="E143" i="31"/>
  <c r="J143" i="31"/>
  <c r="B144" i="31"/>
  <c r="C144" i="31"/>
  <c r="E144" i="31"/>
  <c r="J144" i="31"/>
  <c r="B145" i="31"/>
  <c r="C145" i="31"/>
  <c r="E145" i="31"/>
  <c r="J145" i="31"/>
  <c r="B146" i="31"/>
  <c r="C146" i="31"/>
  <c r="E146" i="31"/>
  <c r="J146" i="31"/>
  <c r="B147" i="31"/>
  <c r="C147" i="31"/>
  <c r="E147" i="31"/>
  <c r="J147" i="31"/>
  <c r="B148" i="31"/>
  <c r="C148" i="31"/>
  <c r="E148" i="31"/>
  <c r="J148" i="31"/>
  <c r="B149" i="31"/>
  <c r="C149" i="31"/>
  <c r="E149" i="31"/>
  <c r="J149" i="31"/>
  <c r="B150" i="31"/>
  <c r="C150" i="31"/>
  <c r="E150" i="31"/>
  <c r="J150" i="31"/>
  <c r="B151" i="31"/>
  <c r="C151" i="31"/>
  <c r="E151" i="31"/>
  <c r="J151" i="31"/>
  <c r="B152" i="31"/>
  <c r="C152" i="31"/>
  <c r="E152" i="31"/>
  <c r="J152" i="31"/>
  <c r="B153" i="31"/>
  <c r="C153" i="31"/>
  <c r="E153" i="31"/>
  <c r="J153" i="31"/>
  <c r="B154" i="31"/>
  <c r="C154" i="31"/>
  <c r="E154" i="31"/>
  <c r="J154" i="31"/>
  <c r="B155" i="31"/>
  <c r="C155" i="31"/>
  <c r="E155" i="31"/>
  <c r="J155" i="31"/>
  <c r="B156" i="31"/>
  <c r="C156" i="31"/>
  <c r="E156" i="31"/>
  <c r="J156" i="31"/>
  <c r="B157" i="31"/>
  <c r="C157" i="31"/>
  <c r="E157" i="31"/>
  <c r="J157" i="31"/>
  <c r="B158" i="31"/>
  <c r="C158" i="31"/>
  <c r="E158" i="31"/>
  <c r="J158" i="31"/>
  <c r="B159" i="31"/>
  <c r="C159" i="31"/>
  <c r="E159" i="31"/>
  <c r="J159" i="31"/>
  <c r="B170" i="31"/>
  <c r="C170" i="31"/>
  <c r="E170" i="31"/>
  <c r="J170" i="31"/>
  <c r="B171" i="31"/>
  <c r="C171" i="31"/>
  <c r="E171" i="31"/>
  <c r="J171" i="31"/>
  <c r="B172" i="31"/>
  <c r="C172" i="31"/>
  <c r="E172" i="31"/>
  <c r="J172" i="31"/>
  <c r="B173" i="31"/>
  <c r="C173" i="31"/>
  <c r="E173" i="31"/>
  <c r="J173" i="31"/>
  <c r="B174" i="31"/>
  <c r="C174" i="31"/>
  <c r="E174" i="31"/>
  <c r="J174" i="31"/>
  <c r="B175" i="31"/>
  <c r="C175" i="31"/>
  <c r="E175" i="31"/>
  <c r="J175" i="31"/>
  <c r="B176" i="31"/>
  <c r="C176" i="31"/>
  <c r="E176" i="31"/>
  <c r="J176" i="31"/>
  <c r="B177" i="31"/>
  <c r="C177" i="31"/>
  <c r="E177" i="31"/>
  <c r="J177" i="31"/>
  <c r="B178" i="31"/>
  <c r="C178" i="31"/>
  <c r="E178" i="31"/>
  <c r="J178" i="31"/>
  <c r="B179" i="31"/>
  <c r="C179" i="31"/>
  <c r="E179" i="31"/>
  <c r="J179" i="31"/>
  <c r="B180" i="31"/>
  <c r="C180" i="31"/>
  <c r="E180" i="31"/>
  <c r="J180" i="31"/>
  <c r="B181" i="31"/>
  <c r="C181" i="31"/>
  <c r="E181" i="31"/>
  <c r="J181" i="31"/>
  <c r="B182" i="31"/>
  <c r="C182" i="31"/>
  <c r="E182" i="31"/>
  <c r="J182" i="31"/>
  <c r="B183" i="31"/>
  <c r="C183" i="31"/>
  <c r="E183" i="31"/>
  <c r="J183" i="31"/>
  <c r="B184" i="31"/>
  <c r="C184" i="31"/>
  <c r="E184" i="31"/>
  <c r="J184" i="31"/>
  <c r="B185" i="31"/>
  <c r="C185" i="31"/>
  <c r="E185" i="31"/>
  <c r="J185" i="31"/>
  <c r="B186" i="31"/>
  <c r="C186" i="31"/>
  <c r="E186" i="31"/>
  <c r="J186" i="31"/>
  <c r="B187" i="31"/>
  <c r="C187" i="31"/>
  <c r="E187" i="31"/>
  <c r="J187" i="31"/>
  <c r="B188" i="31"/>
  <c r="C188" i="31"/>
  <c r="E188" i="31"/>
  <c r="J188" i="31"/>
  <c r="B189" i="31"/>
  <c r="C189" i="31"/>
  <c r="E189" i="31"/>
  <c r="J189" i="31"/>
  <c r="B190" i="31"/>
  <c r="C190" i="31"/>
  <c r="E190" i="31"/>
  <c r="J190" i="31"/>
  <c r="B191" i="31"/>
  <c r="C191" i="31"/>
  <c r="E191" i="31"/>
  <c r="J191" i="31"/>
  <c r="B192" i="31"/>
  <c r="C192" i="31"/>
  <c r="E192" i="31"/>
  <c r="J192" i="31"/>
  <c r="B193" i="31"/>
  <c r="C193" i="31"/>
  <c r="E193" i="31"/>
  <c r="J193" i="31"/>
  <c r="B194" i="31"/>
  <c r="C194" i="31"/>
  <c r="E194" i="31"/>
  <c r="J194" i="31"/>
  <c r="B195" i="31"/>
  <c r="C195" i="31"/>
  <c r="E195" i="31"/>
  <c r="J195" i="31"/>
  <c r="B196" i="31"/>
  <c r="C196" i="31"/>
  <c r="E196" i="31"/>
  <c r="J196" i="31"/>
  <c r="B197" i="31"/>
  <c r="C197" i="31"/>
  <c r="E197" i="31"/>
  <c r="J197" i="31"/>
  <c r="B198" i="31"/>
  <c r="C198" i="31"/>
  <c r="E198" i="31"/>
  <c r="J198" i="31"/>
  <c r="B199" i="31"/>
  <c r="C199" i="31"/>
  <c r="E199" i="31"/>
  <c r="J199" i="31"/>
  <c r="E395" i="31"/>
  <c r="E475" i="31" s="1"/>
  <c r="E533" i="31" s="1"/>
  <c r="F395" i="31"/>
  <c r="F475" i="31" s="1"/>
  <c r="F533" i="31" s="1"/>
  <c r="I395" i="31"/>
  <c r="I475" i="31" s="1"/>
  <c r="I533" i="31" s="1"/>
  <c r="J395" i="31"/>
  <c r="J475" i="31" s="1"/>
  <c r="J533" i="31" s="1"/>
  <c r="D396" i="31"/>
  <c r="D476" i="31" s="1"/>
  <c r="E396" i="31"/>
  <c r="E476" i="31" s="1"/>
  <c r="E534" i="31" s="1"/>
  <c r="F396" i="31"/>
  <c r="F476" i="31" s="1"/>
  <c r="F534" i="31" s="1"/>
  <c r="G396" i="31"/>
  <c r="G476" i="31" s="1"/>
  <c r="G534" i="31" s="1"/>
  <c r="H396" i="31"/>
  <c r="H476" i="31" s="1"/>
  <c r="H534" i="31" s="1"/>
  <c r="I396" i="31"/>
  <c r="I476" i="31" s="1"/>
  <c r="I534" i="31" s="1"/>
  <c r="J396" i="31"/>
  <c r="J476" i="31" s="1"/>
  <c r="J534" i="31" s="1"/>
  <c r="D397" i="31"/>
  <c r="D477" i="31" s="1"/>
  <c r="D535" i="31" s="1"/>
  <c r="E397" i="31"/>
  <c r="E477" i="31" s="1"/>
  <c r="E535" i="31" s="1"/>
  <c r="F397" i="31"/>
  <c r="F477" i="31" s="1"/>
  <c r="F535" i="31" s="1"/>
  <c r="G397" i="31"/>
  <c r="G477" i="31" s="1"/>
  <c r="G535" i="31" s="1"/>
  <c r="H397" i="31"/>
  <c r="H477" i="31" s="1"/>
  <c r="H535" i="31" s="1"/>
  <c r="I397" i="31"/>
  <c r="I477" i="31" s="1"/>
  <c r="I535" i="31" s="1"/>
  <c r="J397" i="31"/>
  <c r="J477" i="31" s="1"/>
  <c r="J535" i="31" s="1"/>
  <c r="A402" i="31"/>
  <c r="A403" i="31" s="1"/>
  <c r="A404" i="31" s="1"/>
  <c r="A405" i="31" s="1"/>
  <c r="A406" i="31" s="1"/>
  <c r="A407" i="31" s="1"/>
  <c r="D405" i="31"/>
  <c r="E405" i="31"/>
  <c r="G405" i="31"/>
  <c r="H405" i="31"/>
  <c r="E406" i="31"/>
  <c r="F406" i="31"/>
  <c r="H468" i="31"/>
  <c r="E469" i="31"/>
  <c r="F469" i="31"/>
  <c r="A529" i="31"/>
  <c r="A567" i="31"/>
  <c r="A568" i="31" s="1"/>
  <c r="A569" i="31" s="1"/>
  <c r="A570" i="31" s="1"/>
  <c r="A571" i="31" s="1"/>
  <c r="A572" i="31" s="1"/>
  <c r="A573" i="31" s="1"/>
  <c r="A574" i="31" s="1"/>
  <c r="A575" i="31" s="1"/>
  <c r="A576" i="31" s="1"/>
  <c r="A577" i="31" s="1"/>
  <c r="A578" i="31" s="1"/>
  <c r="A579" i="31" s="1"/>
  <c r="A580" i="31" s="1"/>
  <c r="A581" i="31" s="1"/>
  <c r="A582" i="31" s="1"/>
  <c r="A583" i="31" s="1"/>
  <c r="A584" i="31" s="1"/>
  <c r="A585" i="31" s="1"/>
  <c r="A586" i="31" s="1"/>
  <c r="A587" i="31" s="1"/>
  <c r="A588" i="31" s="1"/>
  <c r="A589" i="31" s="1"/>
  <c r="A591" i="31" s="1"/>
  <c r="A592" i="31" s="1"/>
  <c r="A593" i="31" s="1"/>
  <c r="A594" i="31" s="1"/>
  <c r="A595" i="31" s="1"/>
  <c r="A596" i="31" s="1"/>
  <c r="D591" i="31"/>
  <c r="D594" i="31" s="1"/>
  <c r="F591" i="31"/>
  <c r="F594" i="31" s="1"/>
  <c r="F596" i="31" s="1"/>
  <c r="E14" i="21"/>
  <c r="F14" i="21"/>
  <c r="E15" i="21"/>
  <c r="F15" i="21"/>
  <c r="E16" i="21"/>
  <c r="F16" i="21"/>
  <c r="E17" i="21"/>
  <c r="F17" i="21"/>
  <c r="E22" i="21"/>
  <c r="E28" i="21" s="1"/>
  <c r="F22" i="21"/>
  <c r="F28" i="21" s="1"/>
  <c r="E23" i="21"/>
  <c r="F23" i="21"/>
  <c r="E27" i="21"/>
  <c r="G27" i="21" s="1"/>
  <c r="E29" i="21"/>
  <c r="F29" i="21"/>
  <c r="D25" i="84"/>
  <c r="E25" i="84"/>
  <c r="A2" i="18"/>
  <c r="A67" i="18" s="1"/>
  <c r="F8" i="18"/>
  <c r="D19" i="18"/>
  <c r="E19" i="18"/>
  <c r="D20" i="18"/>
  <c r="E20" i="18"/>
  <c r="D21" i="18"/>
  <c r="E21" i="18"/>
  <c r="D22" i="18"/>
  <c r="E22" i="18"/>
  <c r="D23" i="18"/>
  <c r="E23" i="18"/>
  <c r="D24" i="18"/>
  <c r="E24" i="18"/>
  <c r="D25" i="18"/>
  <c r="E25" i="18"/>
  <c r="D26" i="18"/>
  <c r="E26" i="18"/>
  <c r="D27" i="18"/>
  <c r="E27" i="18"/>
  <c r="D28" i="18"/>
  <c r="E28" i="18"/>
  <c r="D29" i="18"/>
  <c r="E29" i="18"/>
  <c r="D30" i="18"/>
  <c r="E30" i="18"/>
  <c r="D31" i="18"/>
  <c r="E31" i="18"/>
  <c r="G32" i="18"/>
  <c r="E33" i="18"/>
  <c r="G33" i="18" s="1"/>
  <c r="D39" i="18"/>
  <c r="E39" i="18"/>
  <c r="D44" i="18"/>
  <c r="E44" i="18"/>
  <c r="D50" i="18"/>
  <c r="E50" i="18"/>
  <c r="D51" i="18"/>
  <c r="D23" i="84" s="1"/>
  <c r="E51" i="18"/>
  <c r="E23" i="84" s="1"/>
  <c r="D55" i="18"/>
  <c r="D24" i="84" s="1"/>
  <c r="E55" i="18"/>
  <c r="E24" i="84" s="1"/>
  <c r="A66" i="18"/>
  <c r="G71" i="18"/>
  <c r="D74" i="18"/>
  <c r="E74" i="18"/>
  <c r="D75" i="18"/>
  <c r="E75" i="18"/>
  <c r="D82" i="18"/>
  <c r="E82" i="18"/>
  <c r="D83" i="18"/>
  <c r="E83" i="18"/>
  <c r="D84" i="18"/>
  <c r="E84" i="18"/>
  <c r="D90" i="18"/>
  <c r="E90" i="18"/>
  <c r="D91" i="18"/>
  <c r="E91" i="18"/>
  <c r="D92" i="18"/>
  <c r="E92" i="18"/>
  <c r="D93" i="18"/>
  <c r="E93" i="18"/>
  <c r="D94" i="18"/>
  <c r="E94" i="18"/>
  <c r="D95" i="18"/>
  <c r="E95" i="18"/>
  <c r="D103" i="18"/>
  <c r="C111" i="18" s="1"/>
  <c r="A2" i="12"/>
  <c r="A50" i="12" s="1"/>
  <c r="D13" i="12"/>
  <c r="E13" i="12"/>
  <c r="D16" i="12"/>
  <c r="E16" i="12"/>
  <c r="D17" i="12"/>
  <c r="E17" i="12"/>
  <c r="D18" i="12"/>
  <c r="E18" i="12"/>
  <c r="D19" i="12"/>
  <c r="E19" i="12"/>
  <c r="D20" i="12"/>
  <c r="E20" i="12"/>
  <c r="D24" i="12"/>
  <c r="E24" i="12"/>
  <c r="D26" i="12"/>
  <c r="E26" i="12"/>
  <c r="G31" i="12"/>
  <c r="D33" i="12"/>
  <c r="E33" i="12"/>
  <c r="A49" i="12"/>
  <c r="C72" i="12"/>
  <c r="D72" i="12"/>
  <c r="C73" i="12"/>
  <c r="D73" i="12"/>
  <c r="C74" i="12"/>
  <c r="D74" i="12"/>
  <c r="C76" i="12"/>
  <c r="D76" i="12"/>
  <c r="C79" i="12"/>
  <c r="D79" i="12"/>
  <c r="C80" i="12"/>
  <c r="D80" i="12"/>
  <c r="C81" i="12"/>
  <c r="D81" i="12"/>
  <c r="C83" i="12"/>
  <c r="D83" i="12"/>
  <c r="A2" i="23"/>
  <c r="A2" i="30" s="1"/>
  <c r="A1" i="61"/>
  <c r="A2" i="61"/>
  <c r="A1" i="59"/>
  <c r="A2" i="59"/>
  <c r="A1" i="60"/>
  <c r="A2" i="60"/>
  <c r="A2" i="83"/>
  <c r="D184" i="83"/>
  <c r="G184" i="83"/>
  <c r="A2" i="82"/>
  <c r="A2" i="56"/>
  <c r="A9" i="56"/>
  <c r="A10" i="56"/>
  <c r="A11" i="56"/>
  <c r="A12" i="56" s="1"/>
  <c r="A13" i="56" s="1"/>
  <c r="A14" i="56" s="1"/>
  <c r="A15" i="56" s="1"/>
  <c r="A16" i="56" s="1"/>
  <c r="A17" i="56" s="1"/>
  <c r="A18" i="56" s="1"/>
  <c r="A19" i="56" s="1"/>
  <c r="A21" i="56" s="1"/>
  <c r="A22" i="56" s="1"/>
  <c r="A23" i="56" s="1"/>
  <c r="A24" i="56" s="1"/>
  <c r="A26" i="56" s="1"/>
  <c r="A27" i="56" s="1"/>
  <c r="A28" i="56" s="1"/>
  <c r="A29" i="56"/>
  <c r="A30" i="56" s="1"/>
  <c r="A31" i="56" s="1"/>
  <c r="A32" i="56" s="1"/>
  <c r="A33" i="56" s="1"/>
  <c r="A34" i="56" s="1"/>
  <c r="A35" i="56" s="1"/>
  <c r="A36" i="56" s="1"/>
  <c r="A37" i="56" s="1"/>
  <c r="A38" i="56" s="1"/>
  <c r="A39" i="56" s="1"/>
  <c r="A40" i="56" s="1"/>
  <c r="A41" i="56" s="1"/>
  <c r="A42" i="56" s="1"/>
  <c r="A43" i="56" s="1"/>
  <c r="A44" i="56" s="1"/>
  <c r="A45" i="56" s="1"/>
  <c r="A46" i="56" s="1"/>
  <c r="D20" i="53"/>
  <c r="P37" i="49"/>
  <c r="U11" i="47" s="1"/>
  <c r="D21" i="53"/>
  <c r="D22" i="53"/>
  <c r="D21" i="40"/>
  <c r="D19" i="84" s="1"/>
  <c r="F17" i="46"/>
  <c r="F29" i="46"/>
  <c r="E62" i="18" s="1"/>
  <c r="D29" i="46"/>
  <c r="D62" i="18"/>
  <c r="D23" i="53"/>
  <c r="P30" i="49"/>
  <c r="R41" i="50"/>
  <c r="Z30" i="49"/>
  <c r="D24" i="53"/>
  <c r="U17" i="47"/>
  <c r="U42" i="47"/>
  <c r="U28" i="47"/>
  <c r="P42" i="49"/>
  <c r="W11" i="47" s="1"/>
  <c r="U32" i="47"/>
  <c r="P15" i="49"/>
  <c r="E11" i="47" s="1"/>
  <c r="E9" i="47"/>
  <c r="U23" i="47"/>
  <c r="U19" i="47"/>
  <c r="U18" i="47"/>
  <c r="E710" i="65"/>
  <c r="E713" i="65" s="1"/>
  <c r="A589" i="65"/>
  <c r="A590" i="65" s="1"/>
  <c r="A592" i="65" s="1"/>
  <c r="A160" i="31"/>
  <c r="E591" i="31"/>
  <c r="E594" i="31" s="1"/>
  <c r="H591" i="31"/>
  <c r="H594" i="31" s="1"/>
  <c r="H710" i="65"/>
  <c r="H713" i="65" s="1"/>
  <c r="F518" i="65"/>
  <c r="F521" i="65" s="1"/>
  <c r="F523" i="65" s="1"/>
  <c r="F671" i="65"/>
  <c r="F674" i="65" s="1"/>
  <c r="D278" i="31" l="1"/>
  <c r="R14" i="47"/>
  <c r="R16" i="47"/>
  <c r="H48" i="47"/>
  <c r="P19" i="49"/>
  <c r="I11" i="47" s="1"/>
  <c r="I14" i="47" s="1"/>
  <c r="V19" i="49" s="1"/>
  <c r="AB19" i="49" s="1"/>
  <c r="Z38" i="49"/>
  <c r="F53" i="47"/>
  <c r="R30" i="50"/>
  <c r="P38" i="49"/>
  <c r="V11" i="47" s="1"/>
  <c r="V14" i="47" s="1"/>
  <c r="AB11" i="49"/>
  <c r="P21" i="49"/>
  <c r="K11" i="47" s="1"/>
  <c r="K16" i="47" s="1"/>
  <c r="Z41" i="49"/>
  <c r="P36" i="49"/>
  <c r="T11" i="47" s="1"/>
  <c r="T16" i="47" s="1"/>
  <c r="Z36" i="49"/>
  <c r="Z21" i="49"/>
  <c r="Z16" i="49"/>
  <c r="P20" i="49"/>
  <c r="J11" i="47" s="1"/>
  <c r="W14" i="47"/>
  <c r="W16" i="47"/>
  <c r="P17" i="49"/>
  <c r="G11" i="47" s="1"/>
  <c r="G9" i="47"/>
  <c r="G24" i="47" s="1"/>
  <c r="F55" i="47"/>
  <c r="H65" i="47"/>
  <c r="F30" i="47"/>
  <c r="H21" i="47"/>
  <c r="H19" i="47"/>
  <c r="H41" i="47"/>
  <c r="H51" i="47"/>
  <c r="H75" i="47"/>
  <c r="H76" i="47" s="1"/>
  <c r="H31" i="47"/>
  <c r="I29" i="47"/>
  <c r="H37" i="47"/>
  <c r="I20" i="47"/>
  <c r="E17" i="47"/>
  <c r="E38" i="47"/>
  <c r="I21" i="47"/>
  <c r="E26" i="30"/>
  <c r="E29" i="84"/>
  <c r="E28" i="84"/>
  <c r="D29" i="84"/>
  <c r="D28" i="84"/>
  <c r="E47" i="18"/>
  <c r="F26" i="30"/>
  <c r="E370" i="86"/>
  <c r="F370" i="86" s="1"/>
  <c r="G370" i="86" s="1"/>
  <c r="H370" i="86" s="1"/>
  <c r="I370" i="86" s="1"/>
  <c r="J370" i="86" s="1"/>
  <c r="K370" i="86" s="1"/>
  <c r="L370" i="86" s="1"/>
  <c r="M370" i="86" s="1"/>
  <c r="N370" i="86" s="1"/>
  <c r="O370" i="86" s="1"/>
  <c r="P370" i="86" s="1"/>
  <c r="E571" i="86"/>
  <c r="F571" i="86" s="1"/>
  <c r="G571" i="86" s="1"/>
  <c r="H571" i="86" s="1"/>
  <c r="I571" i="86" s="1"/>
  <c r="J571" i="86" s="1"/>
  <c r="K571" i="86" s="1"/>
  <c r="L571" i="86" s="1"/>
  <c r="M571" i="86" s="1"/>
  <c r="N571" i="86" s="1"/>
  <c r="O571" i="86" s="1"/>
  <c r="P571" i="86" s="1"/>
  <c r="E806" i="86"/>
  <c r="F806" i="86" s="1"/>
  <c r="G806" i="86" s="1"/>
  <c r="H806" i="86" s="1"/>
  <c r="I806" i="86" s="1"/>
  <c r="J806" i="86" s="1"/>
  <c r="K806" i="86" s="1"/>
  <c r="L806" i="86" s="1"/>
  <c r="M806" i="86" s="1"/>
  <c r="N806" i="86" s="1"/>
  <c r="O806" i="86" s="1"/>
  <c r="P806" i="86" s="1"/>
  <c r="E202" i="86"/>
  <c r="F202" i="86" s="1"/>
  <c r="G202" i="86" s="1"/>
  <c r="H202" i="86" s="1"/>
  <c r="I202" i="86" s="1"/>
  <c r="J202" i="86" s="1"/>
  <c r="K202" i="86" s="1"/>
  <c r="L202" i="86" s="1"/>
  <c r="M202" i="86" s="1"/>
  <c r="N202" i="86" s="1"/>
  <c r="O202" i="86" s="1"/>
  <c r="P202" i="86" s="1"/>
  <c r="E805" i="86"/>
  <c r="F805" i="86" s="1"/>
  <c r="G805" i="86" s="1"/>
  <c r="H805" i="86" s="1"/>
  <c r="I805" i="86" s="1"/>
  <c r="J805" i="86" s="1"/>
  <c r="K805" i="86" s="1"/>
  <c r="L805" i="86" s="1"/>
  <c r="M805" i="86" s="1"/>
  <c r="N805" i="86" s="1"/>
  <c r="O805" i="86" s="1"/>
  <c r="P805" i="86" s="1"/>
  <c r="E373" i="86"/>
  <c r="F373" i="86" s="1"/>
  <c r="G373" i="86" s="1"/>
  <c r="H373" i="86" s="1"/>
  <c r="I373" i="86" s="1"/>
  <c r="J373" i="86" s="1"/>
  <c r="K373" i="86" s="1"/>
  <c r="L373" i="86" s="1"/>
  <c r="M373" i="86" s="1"/>
  <c r="N373" i="86" s="1"/>
  <c r="O373" i="86" s="1"/>
  <c r="P373" i="86" s="1"/>
  <c r="E574" i="86"/>
  <c r="F574" i="86" s="1"/>
  <c r="G574" i="86" s="1"/>
  <c r="H574" i="86" s="1"/>
  <c r="I574" i="86" s="1"/>
  <c r="J574" i="86" s="1"/>
  <c r="K574" i="86" s="1"/>
  <c r="L574" i="86" s="1"/>
  <c r="M574" i="86" s="1"/>
  <c r="N574" i="86" s="1"/>
  <c r="O574" i="86" s="1"/>
  <c r="P574" i="86" s="1"/>
  <c r="E442" i="86"/>
  <c r="F442" i="86" s="1"/>
  <c r="G442" i="86" s="1"/>
  <c r="H442" i="86" s="1"/>
  <c r="I442" i="86" s="1"/>
  <c r="J442" i="86" s="1"/>
  <c r="K442" i="86" s="1"/>
  <c r="L442" i="86" s="1"/>
  <c r="M442" i="86" s="1"/>
  <c r="N442" i="86" s="1"/>
  <c r="O442" i="86" s="1"/>
  <c r="P442" i="86" s="1"/>
  <c r="E159" i="86"/>
  <c r="F159" i="86" s="1"/>
  <c r="G159" i="86" s="1"/>
  <c r="H159" i="86" s="1"/>
  <c r="I159" i="86" s="1"/>
  <c r="J159" i="86" s="1"/>
  <c r="K159" i="86" s="1"/>
  <c r="L159" i="86" s="1"/>
  <c r="M159" i="86" s="1"/>
  <c r="N159" i="86" s="1"/>
  <c r="O159" i="86" s="1"/>
  <c r="P159" i="86" s="1"/>
  <c r="E300" i="86"/>
  <c r="F300" i="86" s="1"/>
  <c r="G300" i="86" s="1"/>
  <c r="H300" i="86" s="1"/>
  <c r="I300" i="86" s="1"/>
  <c r="J300" i="86" s="1"/>
  <c r="K300" i="86" s="1"/>
  <c r="L300" i="86" s="1"/>
  <c r="M300" i="86" s="1"/>
  <c r="N300" i="86" s="1"/>
  <c r="O300" i="86" s="1"/>
  <c r="P300" i="86" s="1"/>
  <c r="E197" i="86"/>
  <c r="F197" i="86" s="1"/>
  <c r="G197" i="86" s="1"/>
  <c r="H197" i="86" s="1"/>
  <c r="I197" i="86" s="1"/>
  <c r="J197" i="86" s="1"/>
  <c r="K197" i="86" s="1"/>
  <c r="L197" i="86" s="1"/>
  <c r="M197" i="86" s="1"/>
  <c r="N197" i="86" s="1"/>
  <c r="O197" i="86" s="1"/>
  <c r="P197" i="86" s="1"/>
  <c r="E534" i="86"/>
  <c r="F534" i="86" s="1"/>
  <c r="G534" i="86" s="1"/>
  <c r="H534" i="86" s="1"/>
  <c r="I534" i="86" s="1"/>
  <c r="J534" i="86" s="1"/>
  <c r="K534" i="86" s="1"/>
  <c r="L534" i="86" s="1"/>
  <c r="M534" i="86" s="1"/>
  <c r="N534" i="86" s="1"/>
  <c r="O534" i="86" s="1"/>
  <c r="P534" i="86" s="1"/>
  <c r="E767" i="86"/>
  <c r="F767" i="86" s="1"/>
  <c r="G767" i="86" s="1"/>
  <c r="H767" i="86" s="1"/>
  <c r="I767" i="86" s="1"/>
  <c r="J767" i="86" s="1"/>
  <c r="K767" i="86" s="1"/>
  <c r="L767" i="86" s="1"/>
  <c r="M767" i="86" s="1"/>
  <c r="N767" i="86" s="1"/>
  <c r="O767" i="86" s="1"/>
  <c r="P767" i="86" s="1"/>
  <c r="E78" i="86"/>
  <c r="F78" i="86" s="1"/>
  <c r="G78" i="86" s="1"/>
  <c r="H78" i="86" s="1"/>
  <c r="I78" i="86" s="1"/>
  <c r="J78" i="86" s="1"/>
  <c r="K78" i="86" s="1"/>
  <c r="L78" i="86" s="1"/>
  <c r="M78" i="86" s="1"/>
  <c r="N78" i="86" s="1"/>
  <c r="O78" i="86" s="1"/>
  <c r="P78" i="86" s="1"/>
  <c r="E619" i="86"/>
  <c r="F619" i="86" s="1"/>
  <c r="G619" i="86" s="1"/>
  <c r="H619" i="86" s="1"/>
  <c r="I619" i="86" s="1"/>
  <c r="J619" i="86" s="1"/>
  <c r="K619" i="86" s="1"/>
  <c r="L619" i="86" s="1"/>
  <c r="M619" i="86" s="1"/>
  <c r="N619" i="86" s="1"/>
  <c r="O619" i="86" s="1"/>
  <c r="P619" i="86" s="1"/>
  <c r="E407" i="86"/>
  <c r="F407" i="86" s="1"/>
  <c r="G407" i="86" s="1"/>
  <c r="H407" i="86" s="1"/>
  <c r="I407" i="86" s="1"/>
  <c r="J407" i="86" s="1"/>
  <c r="K407" i="86" s="1"/>
  <c r="L407" i="86" s="1"/>
  <c r="M407" i="86" s="1"/>
  <c r="N407" i="86" s="1"/>
  <c r="O407" i="86" s="1"/>
  <c r="P407" i="86" s="1"/>
  <c r="E653" i="86"/>
  <c r="F653" i="86" s="1"/>
  <c r="G653" i="86" s="1"/>
  <c r="H653" i="86" s="1"/>
  <c r="I653" i="86" s="1"/>
  <c r="J653" i="86" s="1"/>
  <c r="K653" i="86" s="1"/>
  <c r="L653" i="86" s="1"/>
  <c r="M653" i="86" s="1"/>
  <c r="N653" i="86" s="1"/>
  <c r="O653" i="86" s="1"/>
  <c r="P653" i="86" s="1"/>
  <c r="P521" i="86"/>
  <c r="P795" i="86"/>
  <c r="E613" i="86"/>
  <c r="F613" i="86" s="1"/>
  <c r="G613" i="86" s="1"/>
  <c r="H613" i="86" s="1"/>
  <c r="I613" i="86" s="1"/>
  <c r="J613" i="86" s="1"/>
  <c r="K613" i="86" s="1"/>
  <c r="L613" i="86" s="1"/>
  <c r="M613" i="86" s="1"/>
  <c r="N613" i="86" s="1"/>
  <c r="O613" i="86" s="1"/>
  <c r="P613" i="86" s="1"/>
  <c r="E160" i="86"/>
  <c r="F160" i="86" s="1"/>
  <c r="G160" i="86" s="1"/>
  <c r="H160" i="86" s="1"/>
  <c r="I160" i="86" s="1"/>
  <c r="J160" i="86" s="1"/>
  <c r="K160" i="86" s="1"/>
  <c r="L160" i="86" s="1"/>
  <c r="M160" i="86" s="1"/>
  <c r="N160" i="86" s="1"/>
  <c r="O160" i="86" s="1"/>
  <c r="P160" i="86" s="1"/>
  <c r="E573" i="86"/>
  <c r="F573" i="86" s="1"/>
  <c r="G573" i="86" s="1"/>
  <c r="H573" i="86" s="1"/>
  <c r="I573" i="86" s="1"/>
  <c r="J573" i="86" s="1"/>
  <c r="K573" i="86" s="1"/>
  <c r="L573" i="86" s="1"/>
  <c r="M573" i="86" s="1"/>
  <c r="N573" i="86" s="1"/>
  <c r="O573" i="86" s="1"/>
  <c r="P573" i="86" s="1"/>
  <c r="P432" i="86"/>
  <c r="E441" i="86"/>
  <c r="F441" i="86" s="1"/>
  <c r="G441" i="86" s="1"/>
  <c r="H441" i="86" s="1"/>
  <c r="I441" i="86" s="1"/>
  <c r="J441" i="86" s="1"/>
  <c r="K441" i="86" s="1"/>
  <c r="L441" i="86" s="1"/>
  <c r="M441" i="86" s="1"/>
  <c r="N441" i="86" s="1"/>
  <c r="O441" i="86" s="1"/>
  <c r="P441" i="86" s="1"/>
  <c r="P763" i="86"/>
  <c r="E824" i="86"/>
  <c r="F824" i="86" s="1"/>
  <c r="G824" i="86" s="1"/>
  <c r="H824" i="86" s="1"/>
  <c r="I824" i="86" s="1"/>
  <c r="J824" i="86" s="1"/>
  <c r="K824" i="86" s="1"/>
  <c r="L824" i="86" s="1"/>
  <c r="M824" i="86" s="1"/>
  <c r="N824" i="86" s="1"/>
  <c r="O824" i="86" s="1"/>
  <c r="P824" i="86" s="1"/>
  <c r="E694" i="86"/>
  <c r="F694" i="86" s="1"/>
  <c r="G694" i="86" s="1"/>
  <c r="H694" i="86" s="1"/>
  <c r="I694" i="86" s="1"/>
  <c r="J694" i="86" s="1"/>
  <c r="K694" i="86" s="1"/>
  <c r="L694" i="86" s="1"/>
  <c r="M694" i="86" s="1"/>
  <c r="N694" i="86" s="1"/>
  <c r="O694" i="86" s="1"/>
  <c r="P694" i="86" s="1"/>
  <c r="E614" i="86"/>
  <c r="F614" i="86" s="1"/>
  <c r="G614" i="86" s="1"/>
  <c r="H614" i="86" s="1"/>
  <c r="I614" i="86" s="1"/>
  <c r="J614" i="86" s="1"/>
  <c r="K614" i="86" s="1"/>
  <c r="L614" i="86" s="1"/>
  <c r="M614" i="86" s="1"/>
  <c r="N614" i="86" s="1"/>
  <c r="O614" i="86" s="1"/>
  <c r="P614" i="86" s="1"/>
  <c r="E693" i="86"/>
  <c r="F693" i="86" s="1"/>
  <c r="G693" i="86" s="1"/>
  <c r="H693" i="86" s="1"/>
  <c r="I693" i="86" s="1"/>
  <c r="J693" i="86" s="1"/>
  <c r="K693" i="86" s="1"/>
  <c r="L693" i="86" s="1"/>
  <c r="M693" i="86" s="1"/>
  <c r="N693" i="86" s="1"/>
  <c r="O693" i="86" s="1"/>
  <c r="P693" i="86" s="1"/>
  <c r="E692" i="86"/>
  <c r="F692" i="86" s="1"/>
  <c r="G692" i="86" s="1"/>
  <c r="H692" i="86" s="1"/>
  <c r="I692" i="86" s="1"/>
  <c r="J692" i="86" s="1"/>
  <c r="K692" i="86" s="1"/>
  <c r="L692" i="86" s="1"/>
  <c r="M692" i="86" s="1"/>
  <c r="N692" i="86" s="1"/>
  <c r="O692" i="86" s="1"/>
  <c r="P692" i="86" s="1"/>
  <c r="E167" i="86"/>
  <c r="F167" i="86" s="1"/>
  <c r="G167" i="86" s="1"/>
  <c r="H167" i="86" s="1"/>
  <c r="I167" i="86" s="1"/>
  <c r="J167" i="86" s="1"/>
  <c r="K167" i="86" s="1"/>
  <c r="L167" i="86" s="1"/>
  <c r="M167" i="86" s="1"/>
  <c r="N167" i="86" s="1"/>
  <c r="O167" i="86" s="1"/>
  <c r="P167" i="86" s="1"/>
  <c r="P793" i="86"/>
  <c r="E803" i="86"/>
  <c r="F803" i="86" s="1"/>
  <c r="G803" i="86" s="1"/>
  <c r="H803" i="86" s="1"/>
  <c r="I803" i="86" s="1"/>
  <c r="J803" i="86" s="1"/>
  <c r="K803" i="86" s="1"/>
  <c r="L803" i="86" s="1"/>
  <c r="M803" i="86" s="1"/>
  <c r="N803" i="86" s="1"/>
  <c r="O803" i="86" s="1"/>
  <c r="P803" i="86" s="1"/>
  <c r="D804" i="86"/>
  <c r="E804" i="86" s="1"/>
  <c r="F804" i="86" s="1"/>
  <c r="G804" i="86" s="1"/>
  <c r="H804" i="86" s="1"/>
  <c r="I804" i="86" s="1"/>
  <c r="J804" i="86" s="1"/>
  <c r="K804" i="86" s="1"/>
  <c r="L804" i="86" s="1"/>
  <c r="M804" i="86" s="1"/>
  <c r="N804" i="86" s="1"/>
  <c r="O804" i="86" s="1"/>
  <c r="P804" i="86" s="1"/>
  <c r="E656" i="86"/>
  <c r="F656" i="86" s="1"/>
  <c r="G656" i="86" s="1"/>
  <c r="H656" i="86" s="1"/>
  <c r="I656" i="86" s="1"/>
  <c r="J656" i="86" s="1"/>
  <c r="K656" i="86" s="1"/>
  <c r="L656" i="86" s="1"/>
  <c r="M656" i="86" s="1"/>
  <c r="N656" i="86" s="1"/>
  <c r="O656" i="86" s="1"/>
  <c r="P656" i="86" s="1"/>
  <c r="P105" i="86"/>
  <c r="P154" i="86"/>
  <c r="P560" i="86"/>
  <c r="E775" i="86"/>
  <c r="F775" i="86" s="1"/>
  <c r="G775" i="86" s="1"/>
  <c r="H775" i="86" s="1"/>
  <c r="I775" i="86" s="1"/>
  <c r="J775" i="86" s="1"/>
  <c r="K775" i="86" s="1"/>
  <c r="L775" i="86" s="1"/>
  <c r="M775" i="86" s="1"/>
  <c r="N775" i="86" s="1"/>
  <c r="O775" i="86" s="1"/>
  <c r="P775" i="86" s="1"/>
  <c r="E195" i="86"/>
  <c r="F195" i="86" s="1"/>
  <c r="G195" i="86" s="1"/>
  <c r="H195" i="86" s="1"/>
  <c r="I195" i="86" s="1"/>
  <c r="J195" i="86" s="1"/>
  <c r="K195" i="86" s="1"/>
  <c r="L195" i="86" s="1"/>
  <c r="M195" i="86" s="1"/>
  <c r="N195" i="86" s="1"/>
  <c r="O195" i="86" s="1"/>
  <c r="P195" i="86" s="1"/>
  <c r="P436" i="86"/>
  <c r="E268" i="86"/>
  <c r="F268" i="86" s="1"/>
  <c r="G268" i="86" s="1"/>
  <c r="H268" i="86" s="1"/>
  <c r="I268" i="86" s="1"/>
  <c r="J268" i="86" s="1"/>
  <c r="K268" i="86" s="1"/>
  <c r="L268" i="86" s="1"/>
  <c r="M268" i="86" s="1"/>
  <c r="N268" i="86" s="1"/>
  <c r="O268" i="86" s="1"/>
  <c r="P268" i="86" s="1"/>
  <c r="P256" i="86"/>
  <c r="P254" i="86"/>
  <c r="E126" i="86"/>
  <c r="F126" i="86" s="1"/>
  <c r="G126" i="86" s="1"/>
  <c r="H126" i="86" s="1"/>
  <c r="I126" i="86" s="1"/>
  <c r="J126" i="86" s="1"/>
  <c r="K126" i="86" s="1"/>
  <c r="L126" i="86" s="1"/>
  <c r="M126" i="86" s="1"/>
  <c r="N126" i="86" s="1"/>
  <c r="O126" i="86" s="1"/>
  <c r="P126" i="86" s="1"/>
  <c r="E538" i="86"/>
  <c r="F538" i="86" s="1"/>
  <c r="G538" i="86" s="1"/>
  <c r="H538" i="86" s="1"/>
  <c r="I538" i="86" s="1"/>
  <c r="J538" i="86" s="1"/>
  <c r="K538" i="86" s="1"/>
  <c r="L538" i="86" s="1"/>
  <c r="M538" i="86" s="1"/>
  <c r="N538" i="86" s="1"/>
  <c r="O538" i="86" s="1"/>
  <c r="P538" i="86" s="1"/>
  <c r="P679" i="86"/>
  <c r="P324" i="86"/>
  <c r="P261" i="86"/>
  <c r="P219" i="86"/>
  <c r="E572" i="86"/>
  <c r="F572" i="86" s="1"/>
  <c r="G572" i="86" s="1"/>
  <c r="H572" i="86" s="1"/>
  <c r="I572" i="86" s="1"/>
  <c r="J572" i="86" s="1"/>
  <c r="K572" i="86" s="1"/>
  <c r="L572" i="86" s="1"/>
  <c r="M572" i="86" s="1"/>
  <c r="N572" i="86" s="1"/>
  <c r="O572" i="86" s="1"/>
  <c r="P572" i="86" s="1"/>
  <c r="P106" i="86"/>
  <c r="P291" i="86"/>
  <c r="P255" i="86"/>
  <c r="P289" i="86"/>
  <c r="P145" i="86"/>
  <c r="P149" i="86"/>
  <c r="P820" i="86"/>
  <c r="P360" i="86"/>
  <c r="P150" i="86"/>
  <c r="D158" i="86"/>
  <c r="E158" i="86" s="1"/>
  <c r="F158" i="86" s="1"/>
  <c r="G158" i="86" s="1"/>
  <c r="H158" i="86" s="1"/>
  <c r="I158" i="86" s="1"/>
  <c r="J158" i="86" s="1"/>
  <c r="K158" i="86" s="1"/>
  <c r="L158" i="86" s="1"/>
  <c r="M158" i="86" s="1"/>
  <c r="N158" i="86" s="1"/>
  <c r="O158" i="86" s="1"/>
  <c r="P158" i="86" s="1"/>
  <c r="P718" i="86"/>
  <c r="E443" i="86"/>
  <c r="F443" i="86" s="1"/>
  <c r="G443" i="86" s="1"/>
  <c r="H443" i="86" s="1"/>
  <c r="I443" i="86" s="1"/>
  <c r="J443" i="86" s="1"/>
  <c r="K443" i="86" s="1"/>
  <c r="L443" i="86" s="1"/>
  <c r="M443" i="86" s="1"/>
  <c r="N443" i="86" s="1"/>
  <c r="O443" i="86" s="1"/>
  <c r="P443" i="86" s="1"/>
  <c r="P431" i="86"/>
  <c r="E771" i="86"/>
  <c r="F771" i="86" s="1"/>
  <c r="G771" i="86" s="1"/>
  <c r="H771" i="86" s="1"/>
  <c r="I771" i="86" s="1"/>
  <c r="J771" i="86" s="1"/>
  <c r="K771" i="86" s="1"/>
  <c r="L771" i="86" s="1"/>
  <c r="M771" i="86" s="1"/>
  <c r="N771" i="86" s="1"/>
  <c r="O771" i="86" s="1"/>
  <c r="P771" i="86" s="1"/>
  <c r="E612" i="86"/>
  <c r="F612" i="86" s="1"/>
  <c r="G612" i="86" s="1"/>
  <c r="H612" i="86" s="1"/>
  <c r="I612" i="86" s="1"/>
  <c r="J612" i="86" s="1"/>
  <c r="K612" i="86" s="1"/>
  <c r="L612" i="86" s="1"/>
  <c r="M612" i="86" s="1"/>
  <c r="N612" i="86" s="1"/>
  <c r="O612" i="86" s="1"/>
  <c r="P612" i="86" s="1"/>
  <c r="P799" i="86"/>
  <c r="P759" i="86"/>
  <c r="E570" i="86"/>
  <c r="F570" i="86" s="1"/>
  <c r="G570" i="86" s="1"/>
  <c r="H570" i="86" s="1"/>
  <c r="I570" i="86" s="1"/>
  <c r="J570" i="86" s="1"/>
  <c r="K570" i="86" s="1"/>
  <c r="L570" i="86" s="1"/>
  <c r="M570" i="86" s="1"/>
  <c r="N570" i="86" s="1"/>
  <c r="O570" i="86" s="1"/>
  <c r="P570" i="86" s="1"/>
  <c r="P792" i="86"/>
  <c r="P24" i="86"/>
  <c r="D76" i="86"/>
  <c r="E76" i="86" s="1"/>
  <c r="F76" i="86" s="1"/>
  <c r="G76" i="86" s="1"/>
  <c r="H76" i="86" s="1"/>
  <c r="I76" i="86" s="1"/>
  <c r="J76" i="86" s="1"/>
  <c r="K76" i="86" s="1"/>
  <c r="L76" i="86" s="1"/>
  <c r="M76" i="86" s="1"/>
  <c r="N76" i="86" s="1"/>
  <c r="O76" i="86" s="1"/>
  <c r="P76" i="86" s="1"/>
  <c r="P63" i="86"/>
  <c r="P643" i="86"/>
  <c r="P65" i="86"/>
  <c r="P31" i="86"/>
  <c r="P642" i="86"/>
  <c r="D655" i="86"/>
  <c r="E655" i="86" s="1"/>
  <c r="F655" i="86" s="1"/>
  <c r="G655" i="86" s="1"/>
  <c r="H655" i="86" s="1"/>
  <c r="I655" i="86" s="1"/>
  <c r="J655" i="86" s="1"/>
  <c r="K655" i="86" s="1"/>
  <c r="L655" i="86" s="1"/>
  <c r="M655" i="86" s="1"/>
  <c r="N655" i="86" s="1"/>
  <c r="O655" i="86" s="1"/>
  <c r="P655" i="86" s="1"/>
  <c r="P639" i="86"/>
  <c r="P724" i="86"/>
  <c r="P717" i="86"/>
  <c r="P716" i="86"/>
  <c r="D610" i="86"/>
  <c r="E610" i="86" s="1"/>
  <c r="F610" i="86" s="1"/>
  <c r="G610" i="86" s="1"/>
  <c r="H610" i="86" s="1"/>
  <c r="I610" i="86" s="1"/>
  <c r="J610" i="86" s="1"/>
  <c r="K610" i="86" s="1"/>
  <c r="L610" i="86" s="1"/>
  <c r="M610" i="86" s="1"/>
  <c r="N610" i="86" s="1"/>
  <c r="O610" i="86" s="1"/>
  <c r="P610" i="86" s="1"/>
  <c r="P597" i="86"/>
  <c r="P221" i="86"/>
  <c r="P27" i="86"/>
  <c r="P756" i="86"/>
  <c r="P257" i="86"/>
  <c r="P601" i="86"/>
  <c r="D408" i="86"/>
  <c r="E408" i="86" s="1"/>
  <c r="F408" i="86" s="1"/>
  <c r="G408" i="86" s="1"/>
  <c r="H408" i="86" s="1"/>
  <c r="I408" i="86" s="1"/>
  <c r="J408" i="86" s="1"/>
  <c r="K408" i="86" s="1"/>
  <c r="L408" i="86" s="1"/>
  <c r="M408" i="86" s="1"/>
  <c r="N408" i="86" s="1"/>
  <c r="O408" i="86" s="1"/>
  <c r="P408" i="86" s="1"/>
  <c r="P397" i="86"/>
  <c r="D372" i="86"/>
  <c r="E372" i="86" s="1"/>
  <c r="F372" i="86" s="1"/>
  <c r="G372" i="86" s="1"/>
  <c r="H372" i="86" s="1"/>
  <c r="I372" i="86" s="1"/>
  <c r="J372" i="86" s="1"/>
  <c r="K372" i="86" s="1"/>
  <c r="L372" i="86" s="1"/>
  <c r="M372" i="86" s="1"/>
  <c r="N372" i="86" s="1"/>
  <c r="O372" i="86" s="1"/>
  <c r="P372" i="86" s="1"/>
  <c r="P361" i="86"/>
  <c r="E336" i="86"/>
  <c r="F336" i="86" s="1"/>
  <c r="G336" i="86" s="1"/>
  <c r="H336" i="86" s="1"/>
  <c r="I336" i="86" s="1"/>
  <c r="J336" i="86" s="1"/>
  <c r="K336" i="86" s="1"/>
  <c r="L336" i="86" s="1"/>
  <c r="M336" i="86" s="1"/>
  <c r="N336" i="86" s="1"/>
  <c r="O336" i="86" s="1"/>
  <c r="P336" i="86" s="1"/>
  <c r="P147" i="86"/>
  <c r="P107" i="86"/>
  <c r="P325" i="86"/>
  <c r="P600" i="86"/>
  <c r="D530" i="86"/>
  <c r="E530" i="86" s="1"/>
  <c r="F530" i="86" s="1"/>
  <c r="G530" i="86" s="1"/>
  <c r="H530" i="86" s="1"/>
  <c r="I530" i="86" s="1"/>
  <c r="J530" i="86" s="1"/>
  <c r="K530" i="86" s="1"/>
  <c r="L530" i="86" s="1"/>
  <c r="M530" i="86" s="1"/>
  <c r="N530" i="86" s="1"/>
  <c r="O530" i="86" s="1"/>
  <c r="P530" i="86" s="1"/>
  <c r="P517" i="86"/>
  <c r="P396" i="86"/>
  <c r="E371" i="86"/>
  <c r="F371" i="86" s="1"/>
  <c r="G371" i="86" s="1"/>
  <c r="H371" i="86" s="1"/>
  <c r="I371" i="86" s="1"/>
  <c r="J371" i="86" s="1"/>
  <c r="K371" i="86" s="1"/>
  <c r="L371" i="86" s="1"/>
  <c r="M371" i="86" s="1"/>
  <c r="N371" i="86" s="1"/>
  <c r="O371" i="86" s="1"/>
  <c r="P371" i="86" s="1"/>
  <c r="E335" i="86"/>
  <c r="F335" i="86" s="1"/>
  <c r="G335" i="86" s="1"/>
  <c r="H335" i="86" s="1"/>
  <c r="I335" i="86" s="1"/>
  <c r="J335" i="86" s="1"/>
  <c r="K335" i="86" s="1"/>
  <c r="L335" i="86" s="1"/>
  <c r="M335" i="86" s="1"/>
  <c r="N335" i="86" s="1"/>
  <c r="O335" i="86" s="1"/>
  <c r="P335" i="86" s="1"/>
  <c r="D654" i="86"/>
  <c r="E654" i="86" s="1"/>
  <c r="F654" i="86" s="1"/>
  <c r="G654" i="86" s="1"/>
  <c r="H654" i="86" s="1"/>
  <c r="I654" i="86" s="1"/>
  <c r="J654" i="86" s="1"/>
  <c r="K654" i="86" s="1"/>
  <c r="L654" i="86" s="1"/>
  <c r="M654" i="86" s="1"/>
  <c r="N654" i="86" s="1"/>
  <c r="O654" i="86" s="1"/>
  <c r="P654" i="86" s="1"/>
  <c r="P641" i="86"/>
  <c r="D770" i="86"/>
  <c r="E770" i="86" s="1"/>
  <c r="F770" i="86" s="1"/>
  <c r="G770" i="86" s="1"/>
  <c r="H770" i="86" s="1"/>
  <c r="I770" i="86" s="1"/>
  <c r="J770" i="86" s="1"/>
  <c r="K770" i="86" s="1"/>
  <c r="L770" i="86" s="1"/>
  <c r="M770" i="86" s="1"/>
  <c r="N770" i="86" s="1"/>
  <c r="O770" i="86" s="1"/>
  <c r="P770" i="86" s="1"/>
  <c r="P758" i="86"/>
  <c r="E736" i="86"/>
  <c r="F736" i="86" s="1"/>
  <c r="G736" i="86" s="1"/>
  <c r="H736" i="86" s="1"/>
  <c r="I736" i="86" s="1"/>
  <c r="J736" i="86" s="1"/>
  <c r="K736" i="86" s="1"/>
  <c r="L736" i="86" s="1"/>
  <c r="M736" i="86" s="1"/>
  <c r="N736" i="86" s="1"/>
  <c r="O736" i="86" s="1"/>
  <c r="P736" i="86" s="1"/>
  <c r="P606" i="86"/>
  <c r="P331" i="86"/>
  <c r="D342" i="86"/>
  <c r="E342" i="86" s="1"/>
  <c r="F342" i="86" s="1"/>
  <c r="G342" i="86" s="1"/>
  <c r="H342" i="86" s="1"/>
  <c r="I342" i="86" s="1"/>
  <c r="J342" i="86" s="1"/>
  <c r="K342" i="86" s="1"/>
  <c r="L342" i="86" s="1"/>
  <c r="M342" i="86" s="1"/>
  <c r="N342" i="86" s="1"/>
  <c r="O342" i="86" s="1"/>
  <c r="P342" i="86" s="1"/>
  <c r="D307" i="86"/>
  <c r="E307" i="86" s="1"/>
  <c r="F307" i="86" s="1"/>
  <c r="G307" i="86" s="1"/>
  <c r="H307" i="86" s="1"/>
  <c r="I307" i="86" s="1"/>
  <c r="J307" i="86" s="1"/>
  <c r="K307" i="86" s="1"/>
  <c r="L307" i="86" s="1"/>
  <c r="M307" i="86" s="1"/>
  <c r="N307" i="86" s="1"/>
  <c r="O307" i="86" s="1"/>
  <c r="P307" i="86" s="1"/>
  <c r="P296" i="86"/>
  <c r="E267" i="86"/>
  <c r="F267" i="86" s="1"/>
  <c r="G267" i="86" s="1"/>
  <c r="H267" i="86" s="1"/>
  <c r="I267" i="86" s="1"/>
  <c r="J267" i="86" s="1"/>
  <c r="K267" i="86" s="1"/>
  <c r="L267" i="86" s="1"/>
  <c r="M267" i="86" s="1"/>
  <c r="N267" i="86" s="1"/>
  <c r="O267" i="86" s="1"/>
  <c r="P267" i="86" s="1"/>
  <c r="D122" i="86"/>
  <c r="E122" i="86" s="1"/>
  <c r="F122" i="86" s="1"/>
  <c r="G122" i="86" s="1"/>
  <c r="H122" i="86" s="1"/>
  <c r="I122" i="86" s="1"/>
  <c r="J122" i="86" s="1"/>
  <c r="K122" i="86" s="1"/>
  <c r="L122" i="86" s="1"/>
  <c r="M122" i="86" s="1"/>
  <c r="N122" i="86" s="1"/>
  <c r="O122" i="86" s="1"/>
  <c r="P122" i="86" s="1"/>
  <c r="P109" i="86"/>
  <c r="D769" i="86"/>
  <c r="E769" i="86" s="1"/>
  <c r="F769" i="86" s="1"/>
  <c r="G769" i="86" s="1"/>
  <c r="H769" i="86" s="1"/>
  <c r="I769" i="86" s="1"/>
  <c r="J769" i="86" s="1"/>
  <c r="K769" i="86" s="1"/>
  <c r="L769" i="86" s="1"/>
  <c r="M769" i="86" s="1"/>
  <c r="N769" i="86" s="1"/>
  <c r="O769" i="86" s="1"/>
  <c r="P769" i="86" s="1"/>
  <c r="P757" i="86"/>
  <c r="P719" i="86"/>
  <c r="D533" i="86"/>
  <c r="E533" i="86" s="1"/>
  <c r="F533" i="86" s="1"/>
  <c r="G533" i="86" s="1"/>
  <c r="H533" i="86" s="1"/>
  <c r="I533" i="86" s="1"/>
  <c r="J533" i="86" s="1"/>
  <c r="K533" i="86" s="1"/>
  <c r="L533" i="86" s="1"/>
  <c r="M533" i="86" s="1"/>
  <c r="N533" i="86" s="1"/>
  <c r="O533" i="86" s="1"/>
  <c r="P533" i="86" s="1"/>
  <c r="P520" i="86"/>
  <c r="P327" i="86"/>
  <c r="D338" i="86"/>
  <c r="E338" i="86" s="1"/>
  <c r="F338" i="86" s="1"/>
  <c r="G338" i="86" s="1"/>
  <c r="H338" i="86" s="1"/>
  <c r="I338" i="86" s="1"/>
  <c r="J338" i="86" s="1"/>
  <c r="K338" i="86" s="1"/>
  <c r="L338" i="86" s="1"/>
  <c r="M338" i="86" s="1"/>
  <c r="N338" i="86" s="1"/>
  <c r="O338" i="86" s="1"/>
  <c r="P338" i="86" s="1"/>
  <c r="P292" i="86"/>
  <c r="D303" i="86"/>
  <c r="E303" i="86" s="1"/>
  <c r="F303" i="86" s="1"/>
  <c r="G303" i="86" s="1"/>
  <c r="H303" i="86" s="1"/>
  <c r="I303" i="86" s="1"/>
  <c r="J303" i="86" s="1"/>
  <c r="K303" i="86" s="1"/>
  <c r="L303" i="86" s="1"/>
  <c r="M303" i="86" s="1"/>
  <c r="N303" i="86" s="1"/>
  <c r="O303" i="86" s="1"/>
  <c r="P303" i="86" s="1"/>
  <c r="E266" i="86"/>
  <c r="F266" i="86" s="1"/>
  <c r="G266" i="86" s="1"/>
  <c r="H266" i="86" s="1"/>
  <c r="I266" i="86" s="1"/>
  <c r="J266" i="86" s="1"/>
  <c r="K266" i="86" s="1"/>
  <c r="L266" i="86" s="1"/>
  <c r="M266" i="86" s="1"/>
  <c r="N266" i="86" s="1"/>
  <c r="O266" i="86" s="1"/>
  <c r="P266" i="86" s="1"/>
  <c r="D121" i="86"/>
  <c r="E121" i="86" s="1"/>
  <c r="F121" i="86" s="1"/>
  <c r="G121" i="86" s="1"/>
  <c r="H121" i="86" s="1"/>
  <c r="I121" i="86" s="1"/>
  <c r="J121" i="86" s="1"/>
  <c r="K121" i="86" s="1"/>
  <c r="L121" i="86" s="1"/>
  <c r="M121" i="86" s="1"/>
  <c r="N121" i="86" s="1"/>
  <c r="O121" i="86" s="1"/>
  <c r="P121" i="86" s="1"/>
  <c r="P108" i="86"/>
  <c r="P25" i="86"/>
  <c r="P22" i="86"/>
  <c r="P519" i="86"/>
  <c r="D532" i="86"/>
  <c r="E532" i="86" s="1"/>
  <c r="F532" i="86" s="1"/>
  <c r="G532" i="86" s="1"/>
  <c r="H532" i="86" s="1"/>
  <c r="I532" i="86" s="1"/>
  <c r="J532" i="86" s="1"/>
  <c r="K532" i="86" s="1"/>
  <c r="L532" i="86" s="1"/>
  <c r="M532" i="86" s="1"/>
  <c r="N532" i="86" s="1"/>
  <c r="O532" i="86" s="1"/>
  <c r="P532" i="86" s="1"/>
  <c r="E531" i="86"/>
  <c r="F531" i="86" s="1"/>
  <c r="G531" i="86" s="1"/>
  <c r="H531" i="86" s="1"/>
  <c r="I531" i="86" s="1"/>
  <c r="J531" i="86" s="1"/>
  <c r="K531" i="86" s="1"/>
  <c r="L531" i="86" s="1"/>
  <c r="M531" i="86" s="1"/>
  <c r="N531" i="86" s="1"/>
  <c r="O531" i="86" s="1"/>
  <c r="P531" i="86" s="1"/>
  <c r="P518" i="86"/>
  <c r="E377" i="86"/>
  <c r="F377" i="86" s="1"/>
  <c r="G377" i="86" s="1"/>
  <c r="H377" i="86" s="1"/>
  <c r="I377" i="86" s="1"/>
  <c r="J377" i="86" s="1"/>
  <c r="K377" i="86" s="1"/>
  <c r="L377" i="86" s="1"/>
  <c r="M377" i="86" s="1"/>
  <c r="N377" i="86" s="1"/>
  <c r="O377" i="86" s="1"/>
  <c r="P377" i="86" s="1"/>
  <c r="E337" i="86"/>
  <c r="F337" i="86" s="1"/>
  <c r="G337" i="86" s="1"/>
  <c r="H337" i="86" s="1"/>
  <c r="I337" i="86" s="1"/>
  <c r="J337" i="86" s="1"/>
  <c r="K337" i="86" s="1"/>
  <c r="L337" i="86" s="1"/>
  <c r="M337" i="86" s="1"/>
  <c r="N337" i="86" s="1"/>
  <c r="O337" i="86" s="1"/>
  <c r="P337" i="86" s="1"/>
  <c r="E302" i="86"/>
  <c r="F302" i="86" s="1"/>
  <c r="G302" i="86" s="1"/>
  <c r="H302" i="86" s="1"/>
  <c r="I302" i="86" s="1"/>
  <c r="J302" i="86" s="1"/>
  <c r="K302" i="86" s="1"/>
  <c r="L302" i="86" s="1"/>
  <c r="M302" i="86" s="1"/>
  <c r="N302" i="86" s="1"/>
  <c r="O302" i="86" s="1"/>
  <c r="P302" i="86" s="1"/>
  <c r="E120" i="86"/>
  <c r="F120" i="86" s="1"/>
  <c r="G120" i="86" s="1"/>
  <c r="H120" i="86" s="1"/>
  <c r="I120" i="86" s="1"/>
  <c r="J120" i="86" s="1"/>
  <c r="K120" i="86" s="1"/>
  <c r="L120" i="86" s="1"/>
  <c r="M120" i="86" s="1"/>
  <c r="N120" i="86" s="1"/>
  <c r="O120" i="86" s="1"/>
  <c r="P120" i="86" s="1"/>
  <c r="D85" i="86"/>
  <c r="E85" i="86" s="1"/>
  <c r="F85" i="86" s="1"/>
  <c r="G85" i="86" s="1"/>
  <c r="H85" i="86" s="1"/>
  <c r="I85" i="86" s="1"/>
  <c r="J85" i="86" s="1"/>
  <c r="K85" i="86" s="1"/>
  <c r="L85" i="86" s="1"/>
  <c r="M85" i="86" s="1"/>
  <c r="N85" i="86" s="1"/>
  <c r="O85" i="86" s="1"/>
  <c r="P85" i="86" s="1"/>
  <c r="P72" i="86"/>
  <c r="P557" i="86"/>
  <c r="P362" i="86"/>
  <c r="P326" i="86"/>
  <c r="P366" i="86"/>
  <c r="P680" i="86"/>
  <c r="D406" i="86"/>
  <c r="E406" i="86" s="1"/>
  <c r="F406" i="86" s="1"/>
  <c r="G406" i="86" s="1"/>
  <c r="H406" i="86" s="1"/>
  <c r="I406" i="86" s="1"/>
  <c r="J406" i="86" s="1"/>
  <c r="K406" i="86" s="1"/>
  <c r="L406" i="86" s="1"/>
  <c r="M406" i="86" s="1"/>
  <c r="N406" i="86" s="1"/>
  <c r="O406" i="86" s="1"/>
  <c r="P406" i="86" s="1"/>
  <c r="P395" i="86"/>
  <c r="P359" i="86"/>
  <c r="P187" i="86"/>
  <c r="P184" i="86"/>
  <c r="P148" i="86"/>
  <c r="P146" i="86"/>
  <c r="E405" i="86"/>
  <c r="F405" i="86" s="1"/>
  <c r="G405" i="86" s="1"/>
  <c r="H405" i="86" s="1"/>
  <c r="I405" i="86" s="1"/>
  <c r="J405" i="86" s="1"/>
  <c r="K405" i="86" s="1"/>
  <c r="L405" i="86" s="1"/>
  <c r="M405" i="86" s="1"/>
  <c r="N405" i="86" s="1"/>
  <c r="O405" i="86" s="1"/>
  <c r="P405" i="86" s="1"/>
  <c r="P678" i="86"/>
  <c r="P647" i="86"/>
  <c r="D660" i="86"/>
  <c r="E660" i="86" s="1"/>
  <c r="F660" i="86" s="1"/>
  <c r="G660" i="86" s="1"/>
  <c r="H660" i="86" s="1"/>
  <c r="I660" i="86" s="1"/>
  <c r="J660" i="86" s="1"/>
  <c r="K660" i="86" s="1"/>
  <c r="L660" i="86" s="1"/>
  <c r="M660" i="86" s="1"/>
  <c r="N660" i="86" s="1"/>
  <c r="O660" i="86" s="1"/>
  <c r="P660" i="86" s="1"/>
  <c r="D611" i="86"/>
  <c r="E611" i="86" s="1"/>
  <c r="F611" i="86" s="1"/>
  <c r="G611" i="86" s="1"/>
  <c r="H611" i="86" s="1"/>
  <c r="I611" i="86" s="1"/>
  <c r="J611" i="86" s="1"/>
  <c r="K611" i="86" s="1"/>
  <c r="L611" i="86" s="1"/>
  <c r="M611" i="86" s="1"/>
  <c r="N611" i="86" s="1"/>
  <c r="O611" i="86" s="1"/>
  <c r="P611" i="86" s="1"/>
  <c r="P598" i="86"/>
  <c r="D579" i="86"/>
  <c r="E579" i="86" s="1"/>
  <c r="F579" i="86" s="1"/>
  <c r="G579" i="86" s="1"/>
  <c r="H579" i="86" s="1"/>
  <c r="I579" i="86" s="1"/>
  <c r="J579" i="86" s="1"/>
  <c r="K579" i="86" s="1"/>
  <c r="L579" i="86" s="1"/>
  <c r="M579" i="86" s="1"/>
  <c r="N579" i="86" s="1"/>
  <c r="O579" i="86" s="1"/>
  <c r="P579" i="86" s="1"/>
  <c r="P566" i="86"/>
  <c r="P562" i="86"/>
  <c r="P559" i="86"/>
  <c r="P394" i="86"/>
  <c r="P185" i="86"/>
  <c r="E768" i="86"/>
  <c r="F768" i="86" s="1"/>
  <c r="G768" i="86" s="1"/>
  <c r="H768" i="86" s="1"/>
  <c r="I768" i="86" s="1"/>
  <c r="J768" i="86" s="1"/>
  <c r="K768" i="86" s="1"/>
  <c r="L768" i="86" s="1"/>
  <c r="M768" i="86" s="1"/>
  <c r="N768" i="86" s="1"/>
  <c r="O768" i="86" s="1"/>
  <c r="P768" i="86" s="1"/>
  <c r="D732" i="86"/>
  <c r="E732" i="86" s="1"/>
  <c r="F732" i="86" s="1"/>
  <c r="G732" i="86" s="1"/>
  <c r="H732" i="86" s="1"/>
  <c r="I732" i="86" s="1"/>
  <c r="J732" i="86" s="1"/>
  <c r="K732" i="86" s="1"/>
  <c r="L732" i="86" s="1"/>
  <c r="M732" i="86" s="1"/>
  <c r="N732" i="86" s="1"/>
  <c r="O732" i="86" s="1"/>
  <c r="P732" i="86" s="1"/>
  <c r="P720" i="86"/>
  <c r="P640" i="86"/>
  <c r="P558" i="86"/>
  <c r="E440" i="86"/>
  <c r="F440" i="86" s="1"/>
  <c r="G440" i="86" s="1"/>
  <c r="H440" i="86" s="1"/>
  <c r="I440" i="86" s="1"/>
  <c r="J440" i="86" s="1"/>
  <c r="K440" i="86" s="1"/>
  <c r="L440" i="86" s="1"/>
  <c r="M440" i="86" s="1"/>
  <c r="N440" i="86" s="1"/>
  <c r="O440" i="86" s="1"/>
  <c r="P440" i="86" s="1"/>
  <c r="P113" i="86"/>
  <c r="E119" i="86"/>
  <c r="F119" i="86" s="1"/>
  <c r="G119" i="86" s="1"/>
  <c r="H119" i="86" s="1"/>
  <c r="I119" i="86" s="1"/>
  <c r="J119" i="86" s="1"/>
  <c r="K119" i="86" s="1"/>
  <c r="L119" i="86" s="1"/>
  <c r="M119" i="86" s="1"/>
  <c r="N119" i="86" s="1"/>
  <c r="O119" i="86" s="1"/>
  <c r="P119" i="86" s="1"/>
  <c r="D81" i="86"/>
  <c r="E81" i="86" s="1"/>
  <c r="F81" i="86" s="1"/>
  <c r="G81" i="86" s="1"/>
  <c r="H81" i="86" s="1"/>
  <c r="I81" i="86" s="1"/>
  <c r="J81" i="86" s="1"/>
  <c r="K81" i="86" s="1"/>
  <c r="L81" i="86" s="1"/>
  <c r="M81" i="86" s="1"/>
  <c r="N81" i="86" s="1"/>
  <c r="O81" i="86" s="1"/>
  <c r="P81" i="86" s="1"/>
  <c r="P68" i="86"/>
  <c r="E265" i="86"/>
  <c r="F265" i="86" s="1"/>
  <c r="G265" i="86" s="1"/>
  <c r="H265" i="86" s="1"/>
  <c r="I265" i="86" s="1"/>
  <c r="J265" i="86" s="1"/>
  <c r="K265" i="86" s="1"/>
  <c r="L265" i="86" s="1"/>
  <c r="M265" i="86" s="1"/>
  <c r="N265" i="86" s="1"/>
  <c r="O265" i="86" s="1"/>
  <c r="P265" i="86" s="1"/>
  <c r="E731" i="86"/>
  <c r="F731" i="86" s="1"/>
  <c r="G731" i="86" s="1"/>
  <c r="H731" i="86" s="1"/>
  <c r="I731" i="86" s="1"/>
  <c r="J731" i="86" s="1"/>
  <c r="K731" i="86" s="1"/>
  <c r="L731" i="86" s="1"/>
  <c r="M731" i="86" s="1"/>
  <c r="N731" i="86" s="1"/>
  <c r="O731" i="86" s="1"/>
  <c r="P731" i="86" s="1"/>
  <c r="P681" i="86"/>
  <c r="P638" i="86"/>
  <c r="E118" i="86"/>
  <c r="F118" i="86" s="1"/>
  <c r="G118" i="86" s="1"/>
  <c r="H118" i="86" s="1"/>
  <c r="I118" i="86" s="1"/>
  <c r="J118" i="86" s="1"/>
  <c r="K118" i="86" s="1"/>
  <c r="L118" i="86" s="1"/>
  <c r="M118" i="86" s="1"/>
  <c r="N118" i="86" s="1"/>
  <c r="O118" i="86" s="1"/>
  <c r="P118" i="86" s="1"/>
  <c r="E80" i="86"/>
  <c r="F80" i="86" s="1"/>
  <c r="G80" i="86" s="1"/>
  <c r="H80" i="86" s="1"/>
  <c r="I80" i="86" s="1"/>
  <c r="J80" i="86" s="1"/>
  <c r="K80" i="86" s="1"/>
  <c r="L80" i="86" s="1"/>
  <c r="M80" i="86" s="1"/>
  <c r="N80" i="86" s="1"/>
  <c r="O80" i="86" s="1"/>
  <c r="P80" i="86" s="1"/>
  <c r="E575" i="86"/>
  <c r="F575" i="86" s="1"/>
  <c r="G575" i="86" s="1"/>
  <c r="H575" i="86" s="1"/>
  <c r="I575" i="86" s="1"/>
  <c r="J575" i="86" s="1"/>
  <c r="K575" i="86" s="1"/>
  <c r="L575" i="86" s="1"/>
  <c r="M575" i="86" s="1"/>
  <c r="N575" i="86" s="1"/>
  <c r="O575" i="86" s="1"/>
  <c r="P575" i="86" s="1"/>
  <c r="E237" i="86"/>
  <c r="F237" i="86" s="1"/>
  <c r="G237" i="86" s="1"/>
  <c r="H237" i="86" s="1"/>
  <c r="I237" i="86" s="1"/>
  <c r="J237" i="86" s="1"/>
  <c r="K237" i="86" s="1"/>
  <c r="L237" i="86" s="1"/>
  <c r="M237" i="86" s="1"/>
  <c r="N237" i="86" s="1"/>
  <c r="O237" i="86" s="1"/>
  <c r="P237" i="86" s="1"/>
  <c r="P186" i="86"/>
  <c r="P66" i="86"/>
  <c r="D198" i="86"/>
  <c r="E198" i="86" s="1"/>
  <c r="F198" i="86" s="1"/>
  <c r="G198" i="86" s="1"/>
  <c r="H198" i="86" s="1"/>
  <c r="I198" i="86" s="1"/>
  <c r="J198" i="86" s="1"/>
  <c r="K198" i="86" s="1"/>
  <c r="L198" i="86" s="1"/>
  <c r="M198" i="86" s="1"/>
  <c r="N198" i="86" s="1"/>
  <c r="O198" i="86" s="1"/>
  <c r="P198" i="86" s="1"/>
  <c r="P682" i="86"/>
  <c r="P525" i="86"/>
  <c r="E232" i="86"/>
  <c r="F232" i="86" s="1"/>
  <c r="G232" i="86" s="1"/>
  <c r="H232" i="86" s="1"/>
  <c r="I232" i="86" s="1"/>
  <c r="J232" i="86" s="1"/>
  <c r="K232" i="86" s="1"/>
  <c r="L232" i="86" s="1"/>
  <c r="M232" i="86" s="1"/>
  <c r="N232" i="86" s="1"/>
  <c r="O232" i="86" s="1"/>
  <c r="P232" i="86" s="1"/>
  <c r="E231" i="86"/>
  <c r="F231" i="86" s="1"/>
  <c r="G231" i="86" s="1"/>
  <c r="H231" i="86" s="1"/>
  <c r="I231" i="86" s="1"/>
  <c r="J231" i="86" s="1"/>
  <c r="K231" i="86" s="1"/>
  <c r="L231" i="86" s="1"/>
  <c r="M231" i="86" s="1"/>
  <c r="N231" i="86" s="1"/>
  <c r="O231" i="86" s="1"/>
  <c r="P231" i="86" s="1"/>
  <c r="E196" i="86"/>
  <c r="F196" i="86" s="1"/>
  <c r="G196" i="86" s="1"/>
  <c r="H196" i="86" s="1"/>
  <c r="I196" i="86" s="1"/>
  <c r="J196" i="86" s="1"/>
  <c r="K196" i="86" s="1"/>
  <c r="L196" i="86" s="1"/>
  <c r="M196" i="86" s="1"/>
  <c r="N196" i="86" s="1"/>
  <c r="O196" i="86" s="1"/>
  <c r="P196" i="86" s="1"/>
  <c r="E810" i="86"/>
  <c r="F810" i="86" s="1"/>
  <c r="G810" i="86" s="1"/>
  <c r="H810" i="86" s="1"/>
  <c r="I810" i="86" s="1"/>
  <c r="J810" i="86" s="1"/>
  <c r="K810" i="86" s="1"/>
  <c r="L810" i="86" s="1"/>
  <c r="M810" i="86" s="1"/>
  <c r="N810" i="86" s="1"/>
  <c r="O810" i="86" s="1"/>
  <c r="P810" i="86" s="1"/>
  <c r="D615" i="86"/>
  <c r="E615" i="86" s="1"/>
  <c r="F615" i="86" s="1"/>
  <c r="G615" i="86" s="1"/>
  <c r="H615" i="86" s="1"/>
  <c r="I615" i="86" s="1"/>
  <c r="J615" i="86" s="1"/>
  <c r="K615" i="86" s="1"/>
  <c r="L615" i="86" s="1"/>
  <c r="M615" i="86" s="1"/>
  <c r="N615" i="86" s="1"/>
  <c r="O615" i="86" s="1"/>
  <c r="P615" i="86" s="1"/>
  <c r="P602" i="86"/>
  <c r="E272" i="86"/>
  <c r="F272" i="86" s="1"/>
  <c r="G272" i="86" s="1"/>
  <c r="H272" i="86" s="1"/>
  <c r="I272" i="86" s="1"/>
  <c r="J272" i="86" s="1"/>
  <c r="K272" i="86" s="1"/>
  <c r="L272" i="86" s="1"/>
  <c r="M272" i="86" s="1"/>
  <c r="N272" i="86" s="1"/>
  <c r="O272" i="86" s="1"/>
  <c r="P272" i="86" s="1"/>
  <c r="P220" i="86"/>
  <c r="E230" i="86"/>
  <c r="F230" i="86" s="1"/>
  <c r="G230" i="86" s="1"/>
  <c r="H230" i="86" s="1"/>
  <c r="I230" i="86" s="1"/>
  <c r="J230" i="86" s="1"/>
  <c r="K230" i="86" s="1"/>
  <c r="L230" i="86" s="1"/>
  <c r="M230" i="86" s="1"/>
  <c r="N230" i="86" s="1"/>
  <c r="O230" i="86" s="1"/>
  <c r="P230" i="86" s="1"/>
  <c r="E163" i="86"/>
  <c r="F163" i="86" s="1"/>
  <c r="G163" i="86" s="1"/>
  <c r="H163" i="86" s="1"/>
  <c r="I163" i="86" s="1"/>
  <c r="J163" i="86" s="1"/>
  <c r="K163" i="86" s="1"/>
  <c r="L163" i="86" s="1"/>
  <c r="M163" i="86" s="1"/>
  <c r="N163" i="86" s="1"/>
  <c r="O163" i="86" s="1"/>
  <c r="P163" i="86" s="1"/>
  <c r="E698" i="86"/>
  <c r="F698" i="86" s="1"/>
  <c r="G698" i="86" s="1"/>
  <c r="H698" i="86" s="1"/>
  <c r="I698" i="86" s="1"/>
  <c r="J698" i="86" s="1"/>
  <c r="K698" i="86" s="1"/>
  <c r="L698" i="86" s="1"/>
  <c r="M698" i="86" s="1"/>
  <c r="N698" i="86" s="1"/>
  <c r="O698" i="86" s="1"/>
  <c r="P698" i="86" s="1"/>
  <c r="E652" i="86"/>
  <c r="F652" i="86" s="1"/>
  <c r="G652" i="86" s="1"/>
  <c r="H652" i="86" s="1"/>
  <c r="I652" i="86" s="1"/>
  <c r="J652" i="86" s="1"/>
  <c r="K652" i="86" s="1"/>
  <c r="L652" i="86" s="1"/>
  <c r="M652" i="86" s="1"/>
  <c r="N652" i="86" s="1"/>
  <c r="O652" i="86" s="1"/>
  <c r="P652" i="86" s="1"/>
  <c r="E162" i="86"/>
  <c r="F162" i="86" s="1"/>
  <c r="G162" i="86" s="1"/>
  <c r="H162" i="86" s="1"/>
  <c r="I162" i="86" s="1"/>
  <c r="J162" i="86" s="1"/>
  <c r="K162" i="86" s="1"/>
  <c r="L162" i="86" s="1"/>
  <c r="M162" i="86" s="1"/>
  <c r="N162" i="86" s="1"/>
  <c r="O162" i="86" s="1"/>
  <c r="P162" i="86" s="1"/>
  <c r="E117" i="86"/>
  <c r="F117" i="86" s="1"/>
  <c r="G117" i="86" s="1"/>
  <c r="H117" i="86" s="1"/>
  <c r="I117" i="86" s="1"/>
  <c r="J117" i="86" s="1"/>
  <c r="K117" i="86" s="1"/>
  <c r="L117" i="86" s="1"/>
  <c r="M117" i="86" s="1"/>
  <c r="N117" i="86" s="1"/>
  <c r="O117" i="86" s="1"/>
  <c r="P117" i="86" s="1"/>
  <c r="E651" i="86"/>
  <c r="F651" i="86" s="1"/>
  <c r="G651" i="86" s="1"/>
  <c r="H651" i="86" s="1"/>
  <c r="I651" i="86" s="1"/>
  <c r="J651" i="86" s="1"/>
  <c r="K651" i="86" s="1"/>
  <c r="L651" i="86" s="1"/>
  <c r="M651" i="86" s="1"/>
  <c r="N651" i="86" s="1"/>
  <c r="O651" i="86" s="1"/>
  <c r="P651" i="86" s="1"/>
  <c r="E447" i="86"/>
  <c r="F447" i="86" s="1"/>
  <c r="G447" i="86" s="1"/>
  <c r="H447" i="86" s="1"/>
  <c r="I447" i="86" s="1"/>
  <c r="J447" i="86" s="1"/>
  <c r="K447" i="86" s="1"/>
  <c r="L447" i="86" s="1"/>
  <c r="M447" i="86" s="1"/>
  <c r="N447" i="86" s="1"/>
  <c r="O447" i="86" s="1"/>
  <c r="P447" i="86" s="1"/>
  <c r="E161" i="86"/>
  <c r="F161" i="86" s="1"/>
  <c r="G161" i="86" s="1"/>
  <c r="H161" i="86" s="1"/>
  <c r="I161" i="86" s="1"/>
  <c r="J161" i="86" s="1"/>
  <c r="K161" i="86" s="1"/>
  <c r="L161" i="86" s="1"/>
  <c r="M161" i="86" s="1"/>
  <c r="N161" i="86" s="1"/>
  <c r="O161" i="86" s="1"/>
  <c r="P161" i="86" s="1"/>
  <c r="P23" i="86"/>
  <c r="P67" i="86"/>
  <c r="E729" i="86"/>
  <c r="F729" i="86" s="1"/>
  <c r="G729" i="86" s="1"/>
  <c r="H729" i="86" s="1"/>
  <c r="I729" i="86" s="1"/>
  <c r="J729" i="86" s="1"/>
  <c r="K729" i="86" s="1"/>
  <c r="L729" i="86" s="1"/>
  <c r="M729" i="86" s="1"/>
  <c r="N729" i="86" s="1"/>
  <c r="O729" i="86" s="1"/>
  <c r="P729" i="86" s="1"/>
  <c r="D79" i="86"/>
  <c r="E79" i="86" s="1"/>
  <c r="F79" i="86" s="1"/>
  <c r="G79" i="86" s="1"/>
  <c r="H79" i="86" s="1"/>
  <c r="I79" i="86" s="1"/>
  <c r="J79" i="86" s="1"/>
  <c r="K79" i="86" s="1"/>
  <c r="L79" i="86" s="1"/>
  <c r="M79" i="86" s="1"/>
  <c r="N79" i="86" s="1"/>
  <c r="O79" i="86" s="1"/>
  <c r="P79" i="86" s="1"/>
  <c r="P686" i="86"/>
  <c r="E728" i="86"/>
  <c r="F728" i="86" s="1"/>
  <c r="G728" i="86" s="1"/>
  <c r="H728" i="86" s="1"/>
  <c r="I728" i="86" s="1"/>
  <c r="J728" i="86" s="1"/>
  <c r="K728" i="86" s="1"/>
  <c r="L728" i="86" s="1"/>
  <c r="M728" i="86" s="1"/>
  <c r="N728" i="86" s="1"/>
  <c r="O728" i="86" s="1"/>
  <c r="P728" i="86" s="1"/>
  <c r="E691" i="86"/>
  <c r="F691" i="86" s="1"/>
  <c r="G691" i="86" s="1"/>
  <c r="H691" i="86" s="1"/>
  <c r="I691" i="86" s="1"/>
  <c r="J691" i="86" s="1"/>
  <c r="K691" i="86" s="1"/>
  <c r="L691" i="86" s="1"/>
  <c r="M691" i="86" s="1"/>
  <c r="N691" i="86" s="1"/>
  <c r="O691" i="86" s="1"/>
  <c r="P691" i="86" s="1"/>
  <c r="E529" i="86"/>
  <c r="F529" i="86" s="1"/>
  <c r="G529" i="86" s="1"/>
  <c r="H529" i="86" s="1"/>
  <c r="I529" i="86" s="1"/>
  <c r="J529" i="86" s="1"/>
  <c r="K529" i="86" s="1"/>
  <c r="L529" i="86" s="1"/>
  <c r="M529" i="86" s="1"/>
  <c r="N529" i="86" s="1"/>
  <c r="O529" i="86" s="1"/>
  <c r="P529" i="86" s="1"/>
  <c r="P516" i="86"/>
  <c r="E690" i="86"/>
  <c r="F690" i="86" s="1"/>
  <c r="G690" i="86" s="1"/>
  <c r="H690" i="86" s="1"/>
  <c r="I690" i="86" s="1"/>
  <c r="J690" i="86" s="1"/>
  <c r="K690" i="86" s="1"/>
  <c r="L690" i="86" s="1"/>
  <c r="M690" i="86" s="1"/>
  <c r="N690" i="86" s="1"/>
  <c r="O690" i="86" s="1"/>
  <c r="P690" i="86" s="1"/>
  <c r="D47" i="18"/>
  <c r="E87" i="18"/>
  <c r="G29" i="18"/>
  <c r="E83" i="12"/>
  <c r="G21" i="18"/>
  <c r="E50" i="34"/>
  <c r="E52" i="34" s="1"/>
  <c r="F8" i="84" s="1"/>
  <c r="G22" i="21"/>
  <c r="C6" i="21" s="1"/>
  <c r="E6" i="21" s="1"/>
  <c r="E98" i="18"/>
  <c r="E79" i="12"/>
  <c r="E56" i="18"/>
  <c r="I15" i="30"/>
  <c r="A616" i="65"/>
  <c r="A617" i="65" s="1"/>
  <c r="A618" i="65" s="1"/>
  <c r="A619" i="65" s="1"/>
  <c r="A620" i="65" s="1"/>
  <c r="A621" i="65" s="1"/>
  <c r="A622" i="65" s="1"/>
  <c r="A623" i="65" s="1"/>
  <c r="A624" i="65" s="1"/>
  <c r="A625" i="65" s="1"/>
  <c r="A626" i="65" s="1"/>
  <c r="A628" i="65" s="1"/>
  <c r="A629" i="65" s="1"/>
  <c r="A630" i="65" s="1"/>
  <c r="A631" i="65" s="1"/>
  <c r="A632" i="65" s="1"/>
  <c r="A633" i="65" s="1"/>
  <c r="A642" i="65" s="1"/>
  <c r="A643" i="65" s="1"/>
  <c r="A644" i="65" s="1"/>
  <c r="A645" i="65" s="1"/>
  <c r="A488" i="31"/>
  <c r="A489" i="31" s="1"/>
  <c r="A490" i="31" s="1"/>
  <c r="A491" i="31" s="1"/>
  <c r="A492" i="31" s="1"/>
  <c r="A493" i="31" s="1"/>
  <c r="A494" i="31" s="1"/>
  <c r="A495" i="31" s="1"/>
  <c r="A496" i="31" s="1"/>
  <c r="A497" i="31" s="1"/>
  <c r="A498" i="31" s="1"/>
  <c r="A499" i="31" s="1"/>
  <c r="A500" i="31" s="1"/>
  <c r="A501" i="31" s="1"/>
  <c r="A252" i="31"/>
  <c r="A253" i="31" s="1"/>
  <c r="A254" i="31" s="1"/>
  <c r="A255" i="31" s="1"/>
  <c r="A256" i="31" s="1"/>
  <c r="A257" i="31" s="1"/>
  <c r="A258" i="31" s="1"/>
  <c r="A259" i="31" s="1"/>
  <c r="A260" i="31" s="1"/>
  <c r="H178" i="41"/>
  <c r="E34" i="12" s="1"/>
  <c r="G237" i="31"/>
  <c r="A101" i="31"/>
  <c r="G551" i="31"/>
  <c r="G554" i="31" s="1"/>
  <c r="G19" i="84"/>
  <c r="E21" i="40"/>
  <c r="X11" i="49"/>
  <c r="G25" i="18"/>
  <c r="G19" i="18"/>
  <c r="G30" i="18"/>
  <c r="G16" i="21"/>
  <c r="A54" i="81"/>
  <c r="A2" i="84"/>
  <c r="A2" i="21"/>
  <c r="H11" i="31"/>
  <c r="A446" i="65"/>
  <c r="A447" i="65" s="1"/>
  <c r="A448" i="65" s="1"/>
  <c r="A449" i="65" s="1"/>
  <c r="A450" i="65" s="1"/>
  <c r="A451" i="65" s="1"/>
  <c r="A452" i="65" s="1"/>
  <c r="A453" i="65" s="1"/>
  <c r="A454" i="65" s="1"/>
  <c r="A455" i="65" s="1"/>
  <c r="A456" i="65" s="1"/>
  <c r="A457" i="65" s="1"/>
  <c r="A458" i="65" s="1"/>
  <c r="A459" i="65" s="1"/>
  <c r="A381" i="65"/>
  <c r="A382" i="65" s="1"/>
  <c r="A383" i="65" s="1"/>
  <c r="A384" i="65" s="1"/>
  <c r="A385" i="65" s="1"/>
  <c r="A386" i="65" s="1"/>
  <c r="A305" i="31"/>
  <c r="A306" i="31" s="1"/>
  <c r="A307" i="31" s="1"/>
  <c r="A308" i="31" s="1"/>
  <c r="A309" i="31" s="1"/>
  <c r="A310" i="31" s="1"/>
  <c r="A311" i="31" s="1"/>
  <c r="A312" i="31" s="1"/>
  <c r="A313" i="31" s="1"/>
  <c r="A314" i="31" s="1"/>
  <c r="A315" i="31" s="1"/>
  <c r="A316" i="31" s="1"/>
  <c r="A317" i="31" s="1"/>
  <c r="A318" i="31" s="1"/>
  <c r="A328" i="31" s="1"/>
  <c r="A329" i="31" s="1"/>
  <c r="G12" i="53"/>
  <c r="H12" i="53" s="1"/>
  <c r="J12" i="53"/>
  <c r="A10" i="4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46" i="41" s="1"/>
  <c r="A147" i="41" s="1"/>
  <c r="A148" i="41" s="1"/>
  <c r="A149" i="41" s="1"/>
  <c r="A150" i="41" s="1"/>
  <c r="A151" i="41" s="1"/>
  <c r="A152" i="41" s="1"/>
  <c r="A153" i="41" s="1"/>
  <c r="A154" i="41" s="1"/>
  <c r="H479" i="42"/>
  <c r="D34" i="12" s="1"/>
  <c r="A362" i="42"/>
  <c r="A363" i="42" s="1"/>
  <c r="A364" i="42" s="1"/>
  <c r="A365" i="42" s="1"/>
  <c r="A366" i="42" s="1"/>
  <c r="A367" i="42" s="1"/>
  <c r="A368" i="42" s="1"/>
  <c r="A369" i="42" s="1"/>
  <c r="A370" i="42" s="1"/>
  <c r="A371" i="42" s="1"/>
  <c r="A372" i="42" s="1"/>
  <c r="A373" i="42" s="1"/>
  <c r="A374" i="42" s="1"/>
  <c r="A375" i="42" s="1"/>
  <c r="A376" i="42" s="1"/>
  <c r="A377" i="42" s="1"/>
  <c r="A378" i="42" s="1"/>
  <c r="A379" i="42" s="1"/>
  <c r="A380" i="42" s="1"/>
  <c r="A381" i="42" s="1"/>
  <c r="A382" i="42" s="1"/>
  <c r="A383" i="42" s="1"/>
  <c r="A384" i="42" s="1"/>
  <c r="A385" i="42" s="1"/>
  <c r="A386" i="42" s="1"/>
  <c r="A387" i="42" s="1"/>
  <c r="A388" i="42" s="1"/>
  <c r="A389" i="42" s="1"/>
  <c r="A390" i="42" s="1"/>
  <c r="A391" i="42" s="1"/>
  <c r="A392" i="42" s="1"/>
  <c r="A393" i="42" s="1"/>
  <c r="A394" i="42" s="1"/>
  <c r="A395" i="42" s="1"/>
  <c r="A396" i="42" s="1"/>
  <c r="A397" i="42" s="1"/>
  <c r="A398" i="42" s="1"/>
  <c r="A399" i="42" s="1"/>
  <c r="A400" i="42" s="1"/>
  <c r="A401" i="42" s="1"/>
  <c r="A402" i="42" s="1"/>
  <c r="A403" i="42" s="1"/>
  <c r="A404" i="42" s="1"/>
  <c r="A405" i="42" s="1"/>
  <c r="A406" i="42" s="1"/>
  <c r="A407" i="42" s="1"/>
  <c r="A408" i="42" s="1"/>
  <c r="A409" i="42" s="1"/>
  <c r="A410" i="42" s="1"/>
  <c r="A411" i="42" s="1"/>
  <c r="A412" i="42" s="1"/>
  <c r="A413" i="42" s="1"/>
  <c r="A414" i="42" s="1"/>
  <c r="A415" i="42" s="1"/>
  <c r="A416" i="42" s="1"/>
  <c r="A417" i="42" s="1"/>
  <c r="A418" i="42" s="1"/>
  <c r="A419" i="42" s="1"/>
  <c r="A420" i="42" s="1"/>
  <c r="A421" i="42" s="1"/>
  <c r="P44" i="49"/>
  <c r="I34" i="47"/>
  <c r="D17" i="47"/>
  <c r="E13" i="47"/>
  <c r="E18" i="47"/>
  <c r="J47" i="50"/>
  <c r="Z19" i="49"/>
  <c r="I18" i="47"/>
  <c r="I31" i="47"/>
  <c r="I22" i="47"/>
  <c r="I23" i="47"/>
  <c r="E36" i="47"/>
  <c r="G19" i="12"/>
  <c r="F24" i="40"/>
  <c r="G30" i="12"/>
  <c r="G13" i="12"/>
  <c r="E80" i="12"/>
  <c r="G80" i="12" s="1"/>
  <c r="G24" i="18"/>
  <c r="G20" i="18"/>
  <c r="I23" i="30"/>
  <c r="G50" i="18"/>
  <c r="I22" i="30"/>
  <c r="G18" i="12"/>
  <c r="G26" i="18"/>
  <c r="I21" i="30"/>
  <c r="G24" i="12"/>
  <c r="E74" i="12"/>
  <c r="G74" i="12" s="1"/>
  <c r="D34" i="18"/>
  <c r="D56" i="18"/>
  <c r="D26" i="84"/>
  <c r="G24" i="84"/>
  <c r="G51" i="18"/>
  <c r="G55" i="18"/>
  <c r="C56" i="12" s="1"/>
  <c r="G17" i="21"/>
  <c r="G27" i="18"/>
  <c r="A182" i="41"/>
  <c r="G15" i="21"/>
  <c r="A328" i="36"/>
  <c r="A329" i="36" s="1"/>
  <c r="A330" i="36" s="1"/>
  <c r="A331" i="36" s="1"/>
  <c r="A332" i="36" s="1"/>
  <c r="A333" i="36" s="1"/>
  <c r="A334" i="36" s="1"/>
  <c r="A335" i="36" s="1"/>
  <c r="A336" i="36" s="1"/>
  <c r="A337" i="36" s="1"/>
  <c r="A338" i="36" s="1"/>
  <c r="A339" i="36" s="1"/>
  <c r="A340" i="36" s="1"/>
  <c r="A341" i="36" s="1"/>
  <c r="A342" i="36" s="1"/>
  <c r="A343" i="36" s="1"/>
  <c r="A344" i="36" s="1"/>
  <c r="A345" i="36" s="1"/>
  <c r="A346" i="36" s="1"/>
  <c r="A347" i="36" s="1"/>
  <c r="A348" i="36" s="1"/>
  <c r="A349" i="36" s="1"/>
  <c r="A350" i="36" s="1"/>
  <c r="A351" i="36" s="1"/>
  <c r="A322" i="38"/>
  <c r="A323" i="38" s="1"/>
  <c r="A324" i="38" s="1"/>
  <c r="A325" i="38" s="1"/>
  <c r="A326" i="38" s="1"/>
  <c r="A327" i="38" s="1"/>
  <c r="G11" i="65"/>
  <c r="G15" i="65"/>
  <c r="H226" i="31"/>
  <c r="D551" i="31"/>
  <c r="D554" i="31" s="1"/>
  <c r="F676" i="65"/>
  <c r="A593" i="65"/>
  <c r="A595" i="65" s="1"/>
  <c r="A596" i="65" s="1"/>
  <c r="A597" i="65" s="1"/>
  <c r="A598" i="65" s="1"/>
  <c r="A599" i="65" s="1"/>
  <c r="A600" i="65" s="1"/>
  <c r="F540" i="65"/>
  <c r="E671" i="65"/>
  <c r="E674" i="65" s="1"/>
  <c r="E676" i="65" s="1"/>
  <c r="E714" i="65" s="1"/>
  <c r="E715" i="65" s="1"/>
  <c r="E540" i="65"/>
  <c r="F600" i="65"/>
  <c r="G465" i="31"/>
  <c r="G468" i="31" s="1"/>
  <c r="H551" i="31"/>
  <c r="H554" i="31" s="1"/>
  <c r="E551" i="31"/>
  <c r="E554" i="31" s="1"/>
  <c r="E407" i="31"/>
  <c r="F551" i="31"/>
  <c r="F554" i="31" s="1"/>
  <c r="F556" i="31" s="1"/>
  <c r="F407" i="31"/>
  <c r="E20" i="84"/>
  <c r="H21" i="40"/>
  <c r="G18" i="84"/>
  <c r="D20" i="84"/>
  <c r="H209" i="41"/>
  <c r="E41" i="12" s="1"/>
  <c r="H497" i="42"/>
  <c r="D41" i="12" s="1"/>
  <c r="A76" i="42"/>
  <c r="A278" i="42" s="1"/>
  <c r="A355" i="42" s="1"/>
  <c r="A434" i="42" s="1"/>
  <c r="I6" i="30"/>
  <c r="I14" i="30" s="1"/>
  <c r="G28" i="18"/>
  <c r="G23" i="21"/>
  <c r="E81" i="12"/>
  <c r="G81" i="12" s="1"/>
  <c r="E26" i="84"/>
  <c r="G31" i="18"/>
  <c r="G20" i="12"/>
  <c r="G28" i="21"/>
  <c r="G29" i="21"/>
  <c r="G22" i="18"/>
  <c r="I24" i="30"/>
  <c r="G26" i="12"/>
  <c r="E73" i="12"/>
  <c r="G73" i="12" s="1"/>
  <c r="G39" i="18"/>
  <c r="E72" i="12"/>
  <c r="G14" i="21"/>
  <c r="E76" i="12"/>
  <c r="G23" i="84"/>
  <c r="U26" i="47"/>
  <c r="U43" i="47"/>
  <c r="U22" i="47"/>
  <c r="U40" i="47"/>
  <c r="U24" i="47"/>
  <c r="U41" i="47"/>
  <c r="U31" i="47"/>
  <c r="U20" i="47"/>
  <c r="U39" i="47"/>
  <c r="U30" i="47"/>
  <c r="U44" i="47"/>
  <c r="U33" i="47"/>
  <c r="U21" i="47"/>
  <c r="U36" i="47"/>
  <c r="U38" i="47"/>
  <c r="U29" i="47"/>
  <c r="U35" i="47"/>
  <c r="U25" i="47"/>
  <c r="U37" i="47"/>
  <c r="U27" i="47"/>
  <c r="U45" i="47"/>
  <c r="Z15" i="49"/>
  <c r="Z22" i="49"/>
  <c r="J24" i="47"/>
  <c r="J27" i="47"/>
  <c r="J28" i="47"/>
  <c r="J32" i="47"/>
  <c r="J18" i="47"/>
  <c r="J20" i="47"/>
  <c r="J22" i="47"/>
  <c r="J23" i="47"/>
  <c r="J26" i="47"/>
  <c r="J21" i="47"/>
  <c r="J17" i="47"/>
  <c r="J31" i="47"/>
  <c r="J19" i="47"/>
  <c r="J29" i="47"/>
  <c r="J33" i="47"/>
  <c r="J25" i="47"/>
  <c r="J30" i="47"/>
  <c r="J35" i="47"/>
  <c r="J36" i="47" s="1"/>
  <c r="J34" i="47"/>
  <c r="H56" i="47"/>
  <c r="H27" i="47"/>
  <c r="H66" i="47"/>
  <c r="I28" i="47"/>
  <c r="E66" i="47"/>
  <c r="H32" i="47"/>
  <c r="H20" i="47"/>
  <c r="H64" i="47"/>
  <c r="F47" i="47"/>
  <c r="H35" i="47"/>
  <c r="H25" i="47"/>
  <c r="H54" i="47"/>
  <c r="H67" i="47"/>
  <c r="H23" i="47"/>
  <c r="E74" i="47"/>
  <c r="F24" i="47"/>
  <c r="H29" i="47"/>
  <c r="H55" i="47"/>
  <c r="H72" i="47"/>
  <c r="H38" i="47"/>
  <c r="H33" i="47"/>
  <c r="H57" i="47"/>
  <c r="H68" i="47"/>
  <c r="J14" i="47"/>
  <c r="V20" i="49" s="1"/>
  <c r="AB20" i="49" s="1"/>
  <c r="H30" i="47"/>
  <c r="H17" i="47"/>
  <c r="H52" i="47"/>
  <c r="E47" i="47"/>
  <c r="F35" i="47"/>
  <c r="H53" i="47"/>
  <c r="H63" i="47"/>
  <c r="H24" i="47"/>
  <c r="H46" i="47"/>
  <c r="H44" i="47"/>
  <c r="H58" i="47"/>
  <c r="H70" i="47"/>
  <c r="P22" i="49"/>
  <c r="L11" i="47" s="1"/>
  <c r="L14" i="47" s="1"/>
  <c r="E35" i="47"/>
  <c r="H71" i="47"/>
  <c r="H28" i="47"/>
  <c r="H59" i="47"/>
  <c r="E41" i="47"/>
  <c r="P18" i="49"/>
  <c r="H11" i="47" s="1"/>
  <c r="H14" i="47" s="1"/>
  <c r="V18" i="49" s="1"/>
  <c r="AB18" i="49" s="1"/>
  <c r="F29" i="47"/>
  <c r="H69" i="47"/>
  <c r="H45" i="47"/>
  <c r="H22" i="47"/>
  <c r="Z20" i="49"/>
  <c r="H36" i="47"/>
  <c r="H26" i="47"/>
  <c r="H49" i="47"/>
  <c r="H60" i="47"/>
  <c r="H74" i="47"/>
  <c r="F44" i="47"/>
  <c r="H61" i="47"/>
  <c r="H42" i="47"/>
  <c r="Z18" i="49"/>
  <c r="H18" i="47"/>
  <c r="H47" i="47"/>
  <c r="H73" i="47"/>
  <c r="E25" i="47"/>
  <c r="F43" i="47"/>
  <c r="H39" i="47"/>
  <c r="H40" i="47"/>
  <c r="H43" i="47"/>
  <c r="H34" i="47"/>
  <c r="H50" i="47"/>
  <c r="H62" i="47"/>
  <c r="F42" i="47"/>
  <c r="F33" i="47"/>
  <c r="F39" i="47"/>
  <c r="F27" i="47"/>
  <c r="F38" i="47"/>
  <c r="F74" i="47"/>
  <c r="F63" i="47"/>
  <c r="E14" i="47"/>
  <c r="V15" i="49" s="1"/>
  <c r="AB15" i="49" s="1"/>
  <c r="F71" i="47"/>
  <c r="P14" i="49"/>
  <c r="D11" i="47" s="1"/>
  <c r="D14" i="47" s="1"/>
  <c r="V14" i="49" s="1"/>
  <c r="AB14" i="49" s="1"/>
  <c r="E58" i="47"/>
  <c r="E45" i="47"/>
  <c r="E30" i="47"/>
  <c r="E28" i="47"/>
  <c r="E31" i="47"/>
  <c r="E75" i="47"/>
  <c r="E76" i="47" s="1"/>
  <c r="E72" i="47"/>
  <c r="E32" i="47"/>
  <c r="F23" i="47"/>
  <c r="D18" i="47"/>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D72" i="47" s="1"/>
  <c r="D73" i="47" s="1"/>
  <c r="D74" i="47" s="1"/>
  <c r="D75" i="47" s="1"/>
  <c r="D76" i="47" s="1"/>
  <c r="F31" i="47"/>
  <c r="F18" i="47"/>
  <c r="F25" i="47"/>
  <c r="F36" i="47"/>
  <c r="F66" i="47"/>
  <c r="F19" i="47"/>
  <c r="F28" i="47"/>
  <c r="P16" i="49"/>
  <c r="F11" i="47" s="1"/>
  <c r="E34" i="47"/>
  <c r="E40" i="47"/>
  <c r="E73" i="47"/>
  <c r="E26" i="47"/>
  <c r="E24" i="47"/>
  <c r="E67" i="47"/>
  <c r="E64" i="47"/>
  <c r="E20" i="47"/>
  <c r="F46" i="47"/>
  <c r="F22" i="47"/>
  <c r="F17" i="47"/>
  <c r="F34" i="47"/>
  <c r="F58" i="47"/>
  <c r="F20" i="47"/>
  <c r="F41" i="47"/>
  <c r="E42" i="47"/>
  <c r="E21" i="47"/>
  <c r="E65" i="47"/>
  <c r="E57" i="47"/>
  <c r="E68" i="47"/>
  <c r="E70" i="47"/>
  <c r="E59" i="47"/>
  <c r="E56" i="47"/>
  <c r="E69" i="47"/>
  <c r="F62" i="47"/>
  <c r="F68" i="47"/>
  <c r="F73" i="47"/>
  <c r="F75" i="47"/>
  <c r="F76" i="47" s="1"/>
  <c r="F72" i="47"/>
  <c r="F32" i="47"/>
  <c r="F50" i="47"/>
  <c r="F26" i="47"/>
  <c r="E50" i="47"/>
  <c r="E33" i="47"/>
  <c r="E23" i="47"/>
  <c r="E49" i="47"/>
  <c r="E71" i="47"/>
  <c r="E60" i="47"/>
  <c r="E62" i="47"/>
  <c r="E51" i="47"/>
  <c r="E48" i="47"/>
  <c r="E61" i="47"/>
  <c r="F60" i="47"/>
  <c r="F65" i="47"/>
  <c r="F67" i="47"/>
  <c r="F64" i="47"/>
  <c r="F21" i="47"/>
  <c r="F45" i="47"/>
  <c r="F54" i="47"/>
  <c r="F52" i="47"/>
  <c r="F57" i="47"/>
  <c r="F59" i="47"/>
  <c r="F56" i="47"/>
  <c r="F69" i="47"/>
  <c r="F40" i="47"/>
  <c r="F70" i="47"/>
  <c r="E44" i="47"/>
  <c r="E63" i="47"/>
  <c r="E52" i="47"/>
  <c r="E54" i="47"/>
  <c r="E29" i="47"/>
  <c r="E43" i="47"/>
  <c r="E53" i="47"/>
  <c r="E22" i="47"/>
  <c r="E39" i="47"/>
  <c r="E55" i="47"/>
  <c r="E37" i="47"/>
  <c r="E46" i="47"/>
  <c r="E27" i="47"/>
  <c r="F37" i="47"/>
  <c r="F49" i="47"/>
  <c r="F51" i="47"/>
  <c r="F48" i="47"/>
  <c r="F61" i="47"/>
  <c r="H47" i="49"/>
  <c r="Z14" i="49"/>
  <c r="H207" i="31"/>
  <c r="G207" i="31" s="1"/>
  <c r="G671" i="65"/>
  <c r="G674" i="65" s="1"/>
  <c r="G591" i="31"/>
  <c r="G594" i="31" s="1"/>
  <c r="H385" i="31"/>
  <c r="H388" i="31" s="1"/>
  <c r="I16" i="47"/>
  <c r="G44" i="18"/>
  <c r="J16" i="47"/>
  <c r="E16" i="47"/>
  <c r="I27" i="47"/>
  <c r="I33" i="47"/>
  <c r="I17" i="47"/>
  <c r="I19" i="47"/>
  <c r="I35" i="47"/>
  <c r="I36" i="47" s="1"/>
  <c r="I24" i="47"/>
  <c r="I25" i="47"/>
  <c r="E63" i="18"/>
  <c r="I26" i="47"/>
  <c r="I30" i="47"/>
  <c r="V16" i="47"/>
  <c r="E34" i="18"/>
  <c r="G25" i="84"/>
  <c r="G24" i="40"/>
  <c r="G23" i="18"/>
  <c r="D87" i="18"/>
  <c r="A2" i="31"/>
  <c r="A2" i="65"/>
  <c r="D98" i="18"/>
  <c r="D63" i="18"/>
  <c r="E44" i="34"/>
  <c r="E45" i="34" s="1"/>
  <c r="P794" i="86"/>
  <c r="P191" i="86"/>
  <c r="E730" i="86"/>
  <c r="F730" i="86" s="1"/>
  <c r="G730" i="86" s="1"/>
  <c r="H730" i="86" s="1"/>
  <c r="I730" i="86" s="1"/>
  <c r="J730" i="86" s="1"/>
  <c r="K730" i="86" s="1"/>
  <c r="L730" i="86" s="1"/>
  <c r="M730" i="86" s="1"/>
  <c r="N730" i="86" s="1"/>
  <c r="O730" i="86" s="1"/>
  <c r="P730" i="86" s="1"/>
  <c r="P599" i="86"/>
  <c r="P561" i="86"/>
  <c r="D301" i="86"/>
  <c r="E301" i="86" s="1"/>
  <c r="F301" i="86" s="1"/>
  <c r="G301" i="86" s="1"/>
  <c r="H301" i="86" s="1"/>
  <c r="I301" i="86" s="1"/>
  <c r="J301" i="86" s="1"/>
  <c r="K301" i="86" s="1"/>
  <c r="L301" i="86" s="1"/>
  <c r="M301" i="86" s="1"/>
  <c r="N301" i="86" s="1"/>
  <c r="O301" i="86" s="1"/>
  <c r="P301" i="86" s="1"/>
  <c r="P290" i="86"/>
  <c r="P226" i="86"/>
  <c r="N526" i="86"/>
  <c r="P430" i="86"/>
  <c r="P429" i="86"/>
  <c r="D233" i="86"/>
  <c r="E233" i="86" s="1"/>
  <c r="F233" i="86" s="1"/>
  <c r="G233" i="86" s="1"/>
  <c r="H233" i="86" s="1"/>
  <c r="I233" i="86" s="1"/>
  <c r="J233" i="86" s="1"/>
  <c r="K233" i="86" s="1"/>
  <c r="L233" i="86" s="1"/>
  <c r="M233" i="86" s="1"/>
  <c r="N233" i="86" s="1"/>
  <c r="O233" i="86" s="1"/>
  <c r="P233" i="86" s="1"/>
  <c r="P222" i="86"/>
  <c r="P755" i="86"/>
  <c r="P401" i="86"/>
  <c r="D412" i="86"/>
  <c r="E412" i="86" s="1"/>
  <c r="F412" i="86" s="1"/>
  <c r="G412" i="86" s="1"/>
  <c r="H412" i="86" s="1"/>
  <c r="I412" i="86" s="1"/>
  <c r="J412" i="86" s="1"/>
  <c r="K412" i="86" s="1"/>
  <c r="L412" i="86" s="1"/>
  <c r="M412" i="86" s="1"/>
  <c r="N412" i="86" s="1"/>
  <c r="O412" i="86" s="1"/>
  <c r="P412" i="86" s="1"/>
  <c r="P64" i="86"/>
  <c r="D77" i="86"/>
  <c r="E77" i="86" s="1"/>
  <c r="F77" i="86" s="1"/>
  <c r="G77" i="86" s="1"/>
  <c r="H77" i="86" s="1"/>
  <c r="I77" i="86" s="1"/>
  <c r="J77" i="86" s="1"/>
  <c r="K77" i="86" s="1"/>
  <c r="L77" i="86" s="1"/>
  <c r="M77" i="86" s="1"/>
  <c r="N77" i="86" s="1"/>
  <c r="O77" i="86" s="1"/>
  <c r="P77" i="86" s="1"/>
  <c r="P26" i="86"/>
  <c r="P104" i="86"/>
  <c r="G40" i="79"/>
  <c r="U14" i="47"/>
  <c r="U16" i="47"/>
  <c r="I305" i="38"/>
  <c r="D354" i="65" s="1"/>
  <c r="H354" i="65" s="1"/>
  <c r="G354" i="65" s="1"/>
  <c r="N47" i="50"/>
  <c r="P43" i="50" s="1"/>
  <c r="T43" i="50" s="1"/>
  <c r="Z37" i="49"/>
  <c r="E385" i="31"/>
  <c r="E388" i="31" s="1"/>
  <c r="E390" i="31" s="1"/>
  <c r="E465" i="31"/>
  <c r="E468" i="31" s="1"/>
  <c r="E470" i="31" s="1"/>
  <c r="E555" i="31" s="1"/>
  <c r="T47" i="49"/>
  <c r="G385" i="31"/>
  <c r="G388" i="31" s="1"/>
  <c r="H518" i="65"/>
  <c r="H521" i="65" s="1"/>
  <c r="E600" i="65"/>
  <c r="F385" i="31"/>
  <c r="F388" i="31" s="1"/>
  <c r="F390" i="31" s="1"/>
  <c r="F12" i="23"/>
  <c r="F470" i="31"/>
  <c r="G425" i="65" l="1"/>
  <c r="A460" i="65"/>
  <c r="A461" i="65" s="1"/>
  <c r="A462" i="65" s="1"/>
  <c r="A463" i="65" s="1"/>
  <c r="A464" i="65" s="1"/>
  <c r="A473" i="65" s="1"/>
  <c r="A474" i="65" s="1"/>
  <c r="A475" i="65" s="1"/>
  <c r="A476" i="65" s="1"/>
  <c r="A477" i="65" s="1"/>
  <c r="A478" i="65" s="1"/>
  <c r="A479" i="65" s="1"/>
  <c r="A480" i="65" s="1"/>
  <c r="A481" i="65" s="1"/>
  <c r="A482" i="65" s="1"/>
  <c r="D425" i="65"/>
  <c r="H425" i="65"/>
  <c r="A261" i="31"/>
  <c r="A262" i="31" s="1"/>
  <c r="A263" i="31" s="1"/>
  <c r="A264" i="31" s="1"/>
  <c r="A265" i="31" s="1"/>
  <c r="A266" i="31" s="1"/>
  <c r="A267" i="31" s="1"/>
  <c r="A268" i="31" s="1"/>
  <c r="A269" i="31" s="1"/>
  <c r="A270" i="31" s="1"/>
  <c r="A271" i="31" s="1"/>
  <c r="A272" i="31" s="1"/>
  <c r="A273" i="31" s="1"/>
  <c r="A274" i="31" s="1"/>
  <c r="A275" i="31" s="1"/>
  <c r="A276" i="31" s="1"/>
  <c r="A277" i="31" s="1"/>
  <c r="A278" i="31" s="1"/>
  <c r="R19" i="50"/>
  <c r="R20" i="50"/>
  <c r="R18" i="50"/>
  <c r="R14" i="50"/>
  <c r="R15" i="50"/>
  <c r="G20" i="47"/>
  <c r="G19" i="47"/>
  <c r="G29" i="47"/>
  <c r="G32" i="47"/>
  <c r="G35" i="47"/>
  <c r="G36" i="47" s="1"/>
  <c r="G28" i="47"/>
  <c r="G33" i="47"/>
  <c r="G21" i="47"/>
  <c r="G27" i="47"/>
  <c r="T14" i="47"/>
  <c r="V36" i="49" s="1"/>
  <c r="A188" i="4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9" i="41" s="1"/>
  <c r="A155" i="4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P33" i="50"/>
  <c r="T33" i="50" s="1"/>
  <c r="P32" i="50"/>
  <c r="T32" i="50" s="1"/>
  <c r="G14" i="47"/>
  <c r="V17" i="49" s="1"/>
  <c r="AB17" i="49" s="1"/>
  <c r="P26" i="50"/>
  <c r="T26" i="50" s="1"/>
  <c r="P25" i="50"/>
  <c r="T25" i="50" s="1"/>
  <c r="P27" i="50"/>
  <c r="T27" i="50" s="1"/>
  <c r="G34" i="47"/>
  <c r="G30" i="47"/>
  <c r="G16" i="47"/>
  <c r="G18" i="47"/>
  <c r="G22" i="47"/>
  <c r="G17" i="47"/>
  <c r="G26" i="47"/>
  <c r="G25" i="47"/>
  <c r="G23" i="47"/>
  <c r="G31" i="47"/>
  <c r="C58" i="12"/>
  <c r="E99" i="18"/>
  <c r="F6" i="18"/>
  <c r="I26" i="30"/>
  <c r="J25" i="30" s="1"/>
  <c r="P490" i="86"/>
  <c r="P492" i="86" s="1"/>
  <c r="P494" i="86"/>
  <c r="P496" i="86" s="1"/>
  <c r="P908" i="86"/>
  <c r="P904" i="86"/>
  <c r="C57" i="12"/>
  <c r="G20" i="84"/>
  <c r="G29" i="84"/>
  <c r="E30" i="84"/>
  <c r="D6" i="21"/>
  <c r="F6" i="21" s="1"/>
  <c r="F13" i="84"/>
  <c r="F14" i="84" s="1"/>
  <c r="I16" i="30"/>
  <c r="D63" i="12"/>
  <c r="A502" i="31"/>
  <c r="A503" i="31" s="1"/>
  <c r="A504" i="31" s="1"/>
  <c r="A505" i="31" s="1"/>
  <c r="A506" i="31" s="1"/>
  <c r="A507" i="31" s="1"/>
  <c r="A508" i="31" s="1"/>
  <c r="A509" i="31" s="1"/>
  <c r="H24" i="40"/>
  <c r="G11" i="31"/>
  <c r="G278" i="31" s="1"/>
  <c r="A328" i="38"/>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87" i="65"/>
  <c r="A388" i="65" s="1"/>
  <c r="A389" i="65" s="1"/>
  <c r="A390" i="65" s="1"/>
  <c r="A391" i="65" s="1"/>
  <c r="A392" i="65" s="1"/>
  <c r="A393" i="65" s="1"/>
  <c r="A394" i="65" s="1"/>
  <c r="A395" i="65" s="1"/>
  <c r="A396" i="65" s="1"/>
  <c r="A397" i="65" s="1"/>
  <c r="A398" i="65" s="1"/>
  <c r="A399" i="65" s="1"/>
  <c r="A400" i="65" s="1"/>
  <c r="A401" i="65" s="1"/>
  <c r="A402" i="65" s="1"/>
  <c r="A403" i="65" s="1"/>
  <c r="A330" i="31"/>
  <c r="K12" i="53"/>
  <c r="L12" i="53" s="1"/>
  <c r="N12" i="53" s="1"/>
  <c r="E13" i="53"/>
  <c r="F13" i="53" s="1"/>
  <c r="G13" i="53" s="1"/>
  <c r="H13" i="53" s="1"/>
  <c r="I13" i="53" s="1"/>
  <c r="J13" i="53" s="1"/>
  <c r="K13" i="53" s="1"/>
  <c r="L13" i="53" s="1"/>
  <c r="N13" i="53" s="1"/>
  <c r="A133" i="42"/>
  <c r="A422" i="42"/>
  <c r="A423" i="42" s="1"/>
  <c r="A424" i="42" s="1"/>
  <c r="A425" i="42" s="1"/>
  <c r="A426" i="42" s="1"/>
  <c r="A427" i="42" s="1"/>
  <c r="A428" i="42" s="1"/>
  <c r="A429" i="42" s="1"/>
  <c r="A430" i="42" s="1"/>
  <c r="A431" i="42" s="1"/>
  <c r="A432" i="42" s="1"/>
  <c r="L16" i="47"/>
  <c r="AB24" i="49" s="1"/>
  <c r="P24" i="50"/>
  <c r="P23" i="50"/>
  <c r="T23" i="50" s="1"/>
  <c r="H16" i="47"/>
  <c r="K14" i="47"/>
  <c r="V21" i="49" s="1"/>
  <c r="AB21" i="49" s="1"/>
  <c r="V37" i="49"/>
  <c r="AB37" i="49" s="1"/>
  <c r="V22" i="49"/>
  <c r="AB22" i="49" s="1"/>
  <c r="V38" i="49"/>
  <c r="AB38" i="49" s="1"/>
  <c r="D64" i="12"/>
  <c r="G26" i="84"/>
  <c r="G56" i="18"/>
  <c r="F7" i="18" s="1"/>
  <c r="G18" i="21"/>
  <c r="C5" i="21" s="1"/>
  <c r="G31" i="21"/>
  <c r="C7" i="21" s="1"/>
  <c r="D99" i="18"/>
  <c r="A201" i="42"/>
  <c r="G226" i="31"/>
  <c r="E556" i="31"/>
  <c r="E595" i="31" s="1"/>
  <c r="E596" i="31" s="1"/>
  <c r="G710" i="65"/>
  <c r="G713" i="65" s="1"/>
  <c r="G41" i="12"/>
  <c r="G34" i="18"/>
  <c r="F5" i="18" s="1"/>
  <c r="D16" i="47"/>
  <c r="P42" i="50"/>
  <c r="P41" i="50"/>
  <c r="T41" i="50" s="1"/>
  <c r="P45" i="50"/>
  <c r="T45" i="50" s="1"/>
  <c r="P44" i="50"/>
  <c r="T44" i="50" s="1"/>
  <c r="P36" i="50"/>
  <c r="P37" i="50"/>
  <c r="P38" i="50"/>
  <c r="P31" i="50"/>
  <c r="T31" i="50" s="1"/>
  <c r="P30" i="50"/>
  <c r="T30" i="50" s="1"/>
  <c r="P16" i="50"/>
  <c r="P15" i="50"/>
  <c r="P19" i="50"/>
  <c r="P22" i="50"/>
  <c r="P14" i="50"/>
  <c r="T14" i="50" s="1"/>
  <c r="P21" i="50"/>
  <c r="P20" i="50"/>
  <c r="P18" i="50"/>
  <c r="P17" i="50"/>
  <c r="P47" i="49"/>
  <c r="Z47" i="49"/>
  <c r="F14" i="47"/>
  <c r="V16" i="49" s="1"/>
  <c r="AB16" i="49" s="1"/>
  <c r="F16" i="47"/>
  <c r="F64" i="34"/>
  <c r="F65" i="34" s="1"/>
  <c r="E64" i="34"/>
  <c r="E65" i="34" s="1"/>
  <c r="D64" i="34"/>
  <c r="D65" i="34" s="1"/>
  <c r="F14" i="23"/>
  <c r="C29" i="53" s="1"/>
  <c r="D30" i="84"/>
  <c r="G28" i="84"/>
  <c r="A242" i="65"/>
  <c r="A122" i="65"/>
  <c r="A62" i="65"/>
  <c r="A362" i="65" s="1"/>
  <c r="A635" i="65"/>
  <c r="A427" i="65"/>
  <c r="A678" i="65"/>
  <c r="A302" i="65"/>
  <c r="A466" i="65"/>
  <c r="A182" i="65"/>
  <c r="A602" i="65"/>
  <c r="A525" i="65"/>
  <c r="E521" i="65"/>
  <c r="E523" i="65" s="1"/>
  <c r="F50" i="79"/>
  <c r="G50" i="79" s="1"/>
  <c r="F48" i="79"/>
  <c r="G48" i="79" s="1"/>
  <c r="F47" i="79"/>
  <c r="G47" i="79" s="1"/>
  <c r="A321" i="31"/>
  <c r="A280" i="31"/>
  <c r="A52" i="31"/>
  <c r="A217" i="31" s="1"/>
  <c r="A392" i="31"/>
  <c r="A472" i="31"/>
  <c r="A161" i="31"/>
  <c r="A530" i="31"/>
  <c r="A102" i="31"/>
  <c r="A558" i="31"/>
  <c r="G518" i="65"/>
  <c r="G521" i="65" s="1"/>
  <c r="I425" i="65" l="1"/>
  <c r="A331" i="3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5" i="31" s="1"/>
  <c r="A386" i="31" s="1"/>
  <c r="A387" i="31" s="1"/>
  <c r="A388" i="31" s="1"/>
  <c r="A389" i="31" s="1"/>
  <c r="A390" i="31" s="1"/>
  <c r="A648" i="65"/>
  <c r="A649" i="65" s="1"/>
  <c r="A650" i="65" s="1"/>
  <c r="A651" i="65" s="1"/>
  <c r="A652" i="65" s="1"/>
  <c r="A653" i="65" s="1"/>
  <c r="A654" i="65" s="1"/>
  <c r="A655" i="65" s="1"/>
  <c r="A656" i="65" s="1"/>
  <c r="A657" i="65" s="1"/>
  <c r="A658" i="65" s="1"/>
  <c r="A659" i="65" s="1"/>
  <c r="A660" i="65" s="1"/>
  <c r="A662" i="65" s="1"/>
  <c r="A665" i="65" s="1"/>
  <c r="A666" i="65" s="1"/>
  <c r="A667" i="65" s="1"/>
  <c r="A668" i="65" s="1"/>
  <c r="A669" i="65" s="1"/>
  <c r="A671" i="65" s="1"/>
  <c r="A672" i="65" s="1"/>
  <c r="A673" i="65" s="1"/>
  <c r="A674" i="65" s="1"/>
  <c r="A675" i="65" s="1"/>
  <c r="A676" i="65" s="1"/>
  <c r="A404" i="65"/>
  <c r="A405" i="65" s="1"/>
  <c r="A406" i="65" s="1"/>
  <c r="A407" i="65" s="1"/>
  <c r="A408" i="65" s="1"/>
  <c r="A409" i="65" s="1"/>
  <c r="A410" i="65" s="1"/>
  <c r="A411" i="65" s="1"/>
  <c r="A512" i="31"/>
  <c r="A513" i="31" s="1"/>
  <c r="A514" i="31" s="1"/>
  <c r="A515" i="31" s="1"/>
  <c r="A516" i="31" s="1"/>
  <c r="A517" i="31" s="1"/>
  <c r="A518" i="31" s="1"/>
  <c r="A519" i="31" s="1"/>
  <c r="A520" i="31" s="1"/>
  <c r="A521" i="31" s="1"/>
  <c r="A522" i="31" s="1"/>
  <c r="A523" i="31" s="1"/>
  <c r="A524" i="31" s="1"/>
  <c r="A525" i="31" s="1"/>
  <c r="A527" i="31" s="1"/>
  <c r="A528" i="31" s="1"/>
  <c r="A539" i="31" s="1"/>
  <c r="A540" i="31" s="1"/>
  <c r="A541" i="31" s="1"/>
  <c r="A542" i="31" s="1"/>
  <c r="A545" i="31" s="1"/>
  <c r="A546" i="31" s="1"/>
  <c r="A547" i="31" s="1"/>
  <c r="A548" i="31" s="1"/>
  <c r="A549" i="31" s="1"/>
  <c r="A551" i="31" s="1"/>
  <c r="A552" i="31" s="1"/>
  <c r="A553" i="31" s="1"/>
  <c r="A554" i="31" s="1"/>
  <c r="A555" i="31" s="1"/>
  <c r="A556" i="31" s="1"/>
  <c r="R17" i="50"/>
  <c r="T17" i="50" s="1"/>
  <c r="R16" i="50"/>
  <c r="R22" i="50"/>
  <c r="T22" i="50" s="1"/>
  <c r="R37" i="50"/>
  <c r="R36" i="50"/>
  <c r="T36" i="50" s="1"/>
  <c r="T19" i="50"/>
  <c r="R21" i="50"/>
  <c r="T21" i="50" s="1"/>
  <c r="T18" i="50"/>
  <c r="T20" i="50"/>
  <c r="R24" i="50"/>
  <c r="T24" i="50" s="1"/>
  <c r="T15" i="50"/>
  <c r="R38" i="50"/>
  <c r="T38" i="50" s="1"/>
  <c r="J23" i="30"/>
  <c r="G30" i="84"/>
  <c r="G32" i="84" s="1"/>
  <c r="J24" i="30"/>
  <c r="J22" i="30"/>
  <c r="J21" i="30"/>
  <c r="H389" i="31" s="1"/>
  <c r="A483" i="65"/>
  <c r="A484" i="65" s="1"/>
  <c r="A485" i="65" s="1"/>
  <c r="A486" i="65" s="1"/>
  <c r="A487" i="65" s="1"/>
  <c r="A488" i="65" s="1"/>
  <c r="A489" i="65" s="1"/>
  <c r="A490" i="65" s="1"/>
  <c r="A491" i="65" s="1"/>
  <c r="A492" i="65" s="1"/>
  <c r="A493" i="65" s="1"/>
  <c r="A494" i="65" s="1"/>
  <c r="A495" i="65" s="1"/>
  <c r="A496" i="65" s="1"/>
  <c r="A497" i="65" s="1"/>
  <c r="A498" i="65" s="1"/>
  <c r="A499" i="65" s="1"/>
  <c r="A500" i="65" s="1"/>
  <c r="A501" i="65" s="1"/>
  <c r="A502" i="65" s="1"/>
  <c r="A503" i="65" s="1"/>
  <c r="A505" i="65" s="1"/>
  <c r="A506" i="65" s="1"/>
  <c r="A507" i="65" s="1"/>
  <c r="A508" i="65" s="1"/>
  <c r="A509" i="65" s="1"/>
  <c r="A510" i="65" s="1"/>
  <c r="A512" i="65" s="1"/>
  <c r="A513" i="65" s="1"/>
  <c r="A514" i="65" s="1"/>
  <c r="A515" i="65" s="1"/>
  <c r="A516" i="65" s="1"/>
  <c r="A518" i="65" s="1"/>
  <c r="A519" i="65" s="1"/>
  <c r="A520" i="65" s="1"/>
  <c r="A521" i="65" s="1"/>
  <c r="A522" i="65" s="1"/>
  <c r="A523" i="65" s="1"/>
  <c r="I278" i="31"/>
  <c r="D40" i="12" s="1"/>
  <c r="E40" i="12"/>
  <c r="E14" i="53"/>
  <c r="F14" i="53" s="1"/>
  <c r="G14" i="53" s="1"/>
  <c r="H14" i="53" s="1"/>
  <c r="I14" i="53" s="1"/>
  <c r="J14" i="53" s="1"/>
  <c r="A440" i="42"/>
  <c r="A441" i="42" s="1"/>
  <c r="A442" i="42" s="1"/>
  <c r="A443" i="42" s="1"/>
  <c r="A444" i="42" s="1"/>
  <c r="A445" i="42" s="1"/>
  <c r="A446" i="42" s="1"/>
  <c r="A447" i="42" s="1"/>
  <c r="T42" i="50"/>
  <c r="T37" i="50"/>
  <c r="T16" i="50"/>
  <c r="G65" i="34"/>
  <c r="G9" i="34" s="1"/>
  <c r="G10" i="34" s="1"/>
  <c r="C8" i="21"/>
  <c r="D5" i="21" s="1"/>
  <c r="G51" i="79"/>
  <c r="G49" i="79"/>
  <c r="G115" i="18" s="1"/>
  <c r="P47" i="50"/>
  <c r="A412" i="65" l="1"/>
  <c r="A413" i="65" s="1"/>
  <c r="A414" i="65" s="1"/>
  <c r="A415" i="65" s="1"/>
  <c r="A416" i="65" s="1"/>
  <c r="A417" i="65" s="1"/>
  <c r="A418" i="65" s="1"/>
  <c r="A419" i="65" s="1"/>
  <c r="A420" i="65" s="1"/>
  <c r="A421" i="65" s="1"/>
  <c r="A422" i="65" s="1"/>
  <c r="A423" i="65" s="1"/>
  <c r="A424" i="65" s="1"/>
  <c r="A425" i="65" s="1"/>
  <c r="A489" i="42"/>
  <c r="A490" i="42" s="1"/>
  <c r="A491" i="42" s="1"/>
  <c r="A492" i="42" s="1"/>
  <c r="A493" i="42" s="1"/>
  <c r="A494" i="42" s="1"/>
  <c r="A495" i="42" s="1"/>
  <c r="A497" i="42" s="1"/>
  <c r="A448" i="42"/>
  <c r="A449" i="42" s="1"/>
  <c r="A450" i="42" s="1"/>
  <c r="A451" i="42" s="1"/>
  <c r="A452" i="42" s="1"/>
  <c r="A453" i="42" s="1"/>
  <c r="A454" i="42" s="1"/>
  <c r="A455" i="42" s="1"/>
  <c r="A456" i="42" s="1"/>
  <c r="A457" i="42" s="1"/>
  <c r="A458" i="42" s="1"/>
  <c r="A459" i="42" s="1"/>
  <c r="A460" i="42" s="1"/>
  <c r="A461" i="42" s="1"/>
  <c r="A462" i="42" s="1"/>
  <c r="A463" i="42" s="1"/>
  <c r="A464" i="42" s="1"/>
  <c r="A465" i="42" s="1"/>
  <c r="A466" i="42" s="1"/>
  <c r="A467" i="42" s="1"/>
  <c r="A468" i="42" s="1"/>
  <c r="A469" i="42" s="1"/>
  <c r="A470" i="42" s="1"/>
  <c r="A471" i="42" s="1"/>
  <c r="F16" i="12"/>
  <c r="F34" i="12" s="1"/>
  <c r="G34" i="12" s="1"/>
  <c r="J26" i="30"/>
  <c r="H522" i="65"/>
  <c r="H523" i="65" s="1"/>
  <c r="F60" i="18"/>
  <c r="G98" i="18"/>
  <c r="F5" i="84"/>
  <c r="F7" i="84" s="1"/>
  <c r="F9" i="84" s="1"/>
  <c r="G15" i="34"/>
  <c r="G16" i="34" s="1"/>
  <c r="G18" i="34" s="1"/>
  <c r="F11" i="23" s="1"/>
  <c r="T47" i="50"/>
  <c r="E5" i="21" s="1"/>
  <c r="F5" i="21" s="1"/>
  <c r="D7" i="21"/>
  <c r="F7" i="21" s="1"/>
  <c r="G40" i="12"/>
  <c r="H390" i="31"/>
  <c r="H469" i="31"/>
  <c r="H406" i="31"/>
  <c r="H407" i="31" s="1"/>
  <c r="K14" i="53"/>
  <c r="L14" i="53" s="1"/>
  <c r="N14" i="53" s="1"/>
  <c r="E15" i="53"/>
  <c r="F15" i="53" s="1"/>
  <c r="G16" i="12" l="1"/>
  <c r="F17" i="12"/>
  <c r="G17" i="12" s="1"/>
  <c r="F33" i="12"/>
  <c r="G33" i="12" s="1"/>
  <c r="G35" i="12" s="1"/>
  <c r="I11" i="30" s="1"/>
  <c r="F95" i="18"/>
  <c r="G95" i="18" s="1"/>
  <c r="G73" i="18"/>
  <c r="F61" i="18"/>
  <c r="G61" i="18" s="1"/>
  <c r="F92" i="18"/>
  <c r="G92" i="18" s="1"/>
  <c r="F62" i="18"/>
  <c r="G62" i="18" s="1"/>
  <c r="F93" i="18"/>
  <c r="G93" i="18" s="1"/>
  <c r="F97" i="18"/>
  <c r="G97" i="18" s="1"/>
  <c r="H539" i="65"/>
  <c r="H540" i="65" s="1"/>
  <c r="F74" i="18"/>
  <c r="G74" i="18" s="1"/>
  <c r="H599" i="65"/>
  <c r="H600" i="65" s="1"/>
  <c r="F90" i="18"/>
  <c r="G90" i="18" s="1"/>
  <c r="F96" i="18"/>
  <c r="G96" i="18" s="1"/>
  <c r="F91" i="18"/>
  <c r="G91" i="18" s="1"/>
  <c r="F75" i="18"/>
  <c r="G75" i="18" s="1"/>
  <c r="F94" i="18"/>
  <c r="G94" i="18" s="1"/>
  <c r="G60" i="18"/>
  <c r="F8" i="21"/>
  <c r="D104" i="18" s="1"/>
  <c r="H555" i="31"/>
  <c r="H470" i="31"/>
  <c r="G15" i="53"/>
  <c r="H15" i="53" s="1"/>
  <c r="I15" i="53" s="1"/>
  <c r="J15" i="53" s="1"/>
  <c r="G27" i="12" l="1"/>
  <c r="F5" i="12" s="1"/>
  <c r="H675" i="65"/>
  <c r="H714" i="65" s="1"/>
  <c r="H715" i="65" s="1"/>
  <c r="G63" i="18"/>
  <c r="F9" i="18" s="1"/>
  <c r="F10" i="18" s="1"/>
  <c r="C55" i="12" s="1"/>
  <c r="C59" i="12" s="1"/>
  <c r="D61" i="12" s="1"/>
  <c r="G76" i="18"/>
  <c r="F12" i="18" s="1"/>
  <c r="F7" i="23" s="1"/>
  <c r="F6" i="12"/>
  <c r="H556" i="31"/>
  <c r="H595" i="31"/>
  <c r="H596" i="31" s="1"/>
  <c r="K15" i="53"/>
  <c r="L15" i="53" s="1"/>
  <c r="N15" i="53" s="1"/>
  <c r="E16" i="53"/>
  <c r="F16" i="53" s="1"/>
  <c r="I5" i="30" l="1"/>
  <c r="I7" i="30" s="1"/>
  <c r="G389" i="31" s="1"/>
  <c r="I10" i="30"/>
  <c r="I12" i="30" s="1"/>
  <c r="I18" i="30" s="1"/>
  <c r="F121" i="18" s="1"/>
  <c r="G121" i="18" s="1"/>
  <c r="G114" i="18" s="1"/>
  <c r="H676" i="65"/>
  <c r="F6" i="23"/>
  <c r="G16" i="53"/>
  <c r="H16" i="53" s="1"/>
  <c r="I16" i="53" s="1"/>
  <c r="J16" i="53" s="1"/>
  <c r="F82" i="18" l="1"/>
  <c r="F85" i="18" s="1"/>
  <c r="G85" i="18" s="1"/>
  <c r="F72" i="12"/>
  <c r="F83" i="12" s="1"/>
  <c r="G83" i="12" s="1"/>
  <c r="G469" i="31"/>
  <c r="G406" i="31"/>
  <c r="G407" i="31" s="1"/>
  <c r="I407" i="31" s="1"/>
  <c r="D44" i="12" s="1"/>
  <c r="G390" i="31"/>
  <c r="I390" i="31" s="1"/>
  <c r="D43" i="12" s="1"/>
  <c r="K16" i="53"/>
  <c r="L16" i="53" s="1"/>
  <c r="N16" i="53" s="1"/>
  <c r="E17" i="53"/>
  <c r="F17" i="53" s="1"/>
  <c r="F83" i="18" l="1"/>
  <c r="G83" i="18" s="1"/>
  <c r="F76" i="12"/>
  <c r="G76" i="12" s="1"/>
  <c r="D66" i="12" s="1"/>
  <c r="F79" i="12"/>
  <c r="G79" i="12" s="1"/>
  <c r="G72" i="12"/>
  <c r="G82" i="18"/>
  <c r="F84" i="18"/>
  <c r="G84" i="18" s="1"/>
  <c r="F86" i="18"/>
  <c r="G86" i="18" s="1"/>
  <c r="G555" i="31"/>
  <c r="G470" i="31"/>
  <c r="I470" i="31" s="1"/>
  <c r="D45" i="12" s="1"/>
  <c r="G17" i="53"/>
  <c r="H17" i="53" s="1"/>
  <c r="I17" i="53" s="1"/>
  <c r="J17" i="53" s="1"/>
  <c r="D62" i="12" l="1"/>
  <c r="D68" i="12" s="1"/>
  <c r="F8" i="12" s="1"/>
  <c r="G87" i="18"/>
  <c r="G99" i="18" s="1"/>
  <c r="F14" i="18" s="1"/>
  <c r="F8" i="23" s="1"/>
  <c r="G595" i="31"/>
  <c r="G596" i="31" s="1"/>
  <c r="I596" i="31" s="1"/>
  <c r="D47" i="12" s="1"/>
  <c r="G522" i="65"/>
  <c r="G556" i="31"/>
  <c r="I556" i="31" s="1"/>
  <c r="D46" i="12" s="1"/>
  <c r="E18" i="53"/>
  <c r="F18" i="53" s="1"/>
  <c r="K17" i="53"/>
  <c r="L17" i="53" s="1"/>
  <c r="N17" i="53" s="1"/>
  <c r="D48" i="12" l="1"/>
  <c r="G539" i="65"/>
  <c r="G540" i="65" s="1"/>
  <c r="I540" i="65" s="1"/>
  <c r="E44" i="12" s="1"/>
  <c r="G44" i="12" s="1"/>
  <c r="G599" i="65"/>
  <c r="G523" i="65"/>
  <c r="I523" i="65" s="1"/>
  <c r="E43" i="12" s="1"/>
  <c r="G18" i="53"/>
  <c r="H18" i="53" s="1"/>
  <c r="I18" i="53" s="1"/>
  <c r="J18" i="53" s="1"/>
  <c r="G43" i="12" l="1"/>
  <c r="G600" i="65"/>
  <c r="I600" i="65" s="1"/>
  <c r="E45" i="12" s="1"/>
  <c r="G45" i="12" s="1"/>
  <c r="G675" i="65"/>
  <c r="K18" i="53"/>
  <c r="L18" i="53" s="1"/>
  <c r="N18" i="53" s="1"/>
  <c r="E19" i="53"/>
  <c r="F19" i="53" s="1"/>
  <c r="G714" i="65" l="1"/>
  <c r="G715" i="65" s="1"/>
  <c r="I715" i="65" s="1"/>
  <c r="E47" i="12" s="1"/>
  <c r="G47" i="12" s="1"/>
  <c r="G676" i="65"/>
  <c r="I676" i="65" s="1"/>
  <c r="E46" i="12" s="1"/>
  <c r="G46" i="12" s="1"/>
  <c r="G19" i="53"/>
  <c r="H19" i="53" s="1"/>
  <c r="I19" i="53" s="1"/>
  <c r="J19" i="53" s="1"/>
  <c r="G48" i="12" l="1"/>
  <c r="F7" i="12" s="1"/>
  <c r="F9" i="12" s="1"/>
  <c r="F5" i="23" s="1"/>
  <c r="E48" i="12"/>
  <c r="K19" i="53"/>
  <c r="L19" i="53" s="1"/>
  <c r="N19" i="53" s="1"/>
  <c r="E20" i="53"/>
  <c r="F20" i="53" s="1"/>
  <c r="G113" i="18" l="1"/>
  <c r="G117" i="18" s="1"/>
  <c r="F16" i="18" s="1"/>
  <c r="F9" i="23" s="1"/>
  <c r="F10" i="23" s="1"/>
  <c r="F13" i="23" s="1"/>
  <c r="G20" i="53"/>
  <c r="H20" i="53" s="1"/>
  <c r="I20" i="53" s="1"/>
  <c r="J20" i="53" s="1"/>
  <c r="D28" i="53" l="1"/>
  <c r="B29" i="53"/>
  <c r="D26" i="53"/>
  <c r="D27" i="53"/>
  <c r="F15" i="23"/>
  <c r="D25" i="53"/>
  <c r="E21" i="53"/>
  <c r="F21" i="53" s="1"/>
  <c r="K20" i="53"/>
  <c r="L20" i="53" s="1"/>
  <c r="N20" i="53" s="1"/>
  <c r="D29" i="53" l="1"/>
  <c r="G21" i="53"/>
  <c r="H21" i="53" s="1"/>
  <c r="I21" i="53" s="1"/>
  <c r="J21" i="53" s="1"/>
  <c r="E22" i="53" l="1"/>
  <c r="F22" i="53" s="1"/>
  <c r="K21" i="53"/>
  <c r="L21" i="53" s="1"/>
  <c r="N21" i="53" s="1"/>
  <c r="G22" i="53" l="1"/>
  <c r="H22" i="53" s="1"/>
  <c r="I22" i="53" s="1"/>
  <c r="J22" i="53" s="1"/>
  <c r="K22" i="53" l="1"/>
  <c r="L22" i="53" s="1"/>
  <c r="N22" i="53" s="1"/>
  <c r="E23" i="53"/>
  <c r="F23" i="53" s="1"/>
  <c r="G23" i="53" l="1"/>
  <c r="H23" i="53" s="1"/>
  <c r="I23" i="53" s="1"/>
  <c r="J23" i="53" s="1"/>
  <c r="E24" i="53" l="1"/>
  <c r="F24" i="53" s="1"/>
  <c r="K23" i="53"/>
  <c r="L23" i="53" s="1"/>
  <c r="N23" i="53" s="1"/>
  <c r="G24" i="53" l="1"/>
  <c r="H24" i="53" s="1"/>
  <c r="I24" i="53" s="1"/>
  <c r="J24" i="53" s="1"/>
  <c r="K24" i="53" l="1"/>
  <c r="L24" i="53" s="1"/>
  <c r="N24" i="53" s="1"/>
  <c r="E25" i="53"/>
  <c r="F25" i="53" s="1"/>
  <c r="G25" i="53" s="1"/>
  <c r="H25" i="53" s="1"/>
  <c r="I25" i="53" l="1"/>
  <c r="J25" i="53" s="1"/>
  <c r="E26" i="53" s="1"/>
  <c r="F26" i="53" s="1"/>
  <c r="G26" i="53" s="1"/>
  <c r="H26" i="53" s="1"/>
  <c r="K25" i="53" l="1"/>
  <c r="L25" i="53" s="1"/>
  <c r="N25" i="53" s="1"/>
  <c r="I26" i="53"/>
  <c r="J26" i="53" s="1"/>
  <c r="E27" i="53" s="1"/>
  <c r="F27" i="53" s="1"/>
  <c r="G27" i="53" s="1"/>
  <c r="H27" i="53" s="1"/>
  <c r="K26" i="53" l="1"/>
  <c r="L26" i="53" s="1"/>
  <c r="N26" i="53" s="1"/>
  <c r="I27" i="53" l="1"/>
  <c r="J27" i="53" s="1"/>
  <c r="E28" i="53" s="1"/>
  <c r="F28" i="53" s="1"/>
  <c r="G28" i="53" l="1"/>
  <c r="H28" i="53" s="1"/>
  <c r="K27" i="53"/>
  <c r="L27" i="53" s="1"/>
  <c r="N27" i="53" s="1"/>
  <c r="I28" i="53" l="1"/>
  <c r="J28" i="53" s="1"/>
  <c r="E29" i="53" s="1"/>
  <c r="F29" i="53" s="1"/>
  <c r="G29" i="53" l="1"/>
  <c r="H29" i="53" s="1"/>
  <c r="K28" i="53"/>
  <c r="L28" i="53" s="1"/>
  <c r="N28" i="53" s="1"/>
  <c r="I29" i="53" l="1"/>
  <c r="J29" i="53" s="1"/>
  <c r="K29" i="53" l="1"/>
  <c r="L29" i="53" s="1"/>
  <c r="N29" i="53" s="1"/>
  <c r="F1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lk04218</author>
  </authors>
  <commentList>
    <comment ref="D9" authorId="0" shapeId="0" xr:uid="{0C70A8EF-CFF3-471D-A9A9-82099FEF5440}">
      <text>
        <r>
          <rPr>
            <sz val="9"/>
            <color indexed="81"/>
            <rFont val="Tahoma"/>
            <family val="2"/>
          </rPr>
          <t xml:space="preserve">Current year beginning 06/01/2021 based on 2020 data. </t>
        </r>
      </text>
    </comment>
    <comment ref="D11" authorId="0" shapeId="0" xr:uid="{9E59A65F-62F7-4F4D-9ED4-77B6F7FEBDD4}">
      <text>
        <r>
          <rPr>
            <sz val="9"/>
            <color indexed="81"/>
            <rFont val="Tahoma"/>
            <family val="2"/>
          </rPr>
          <t xml:space="preserve">Prior year beginning 06/01/2025 based on 2024 data. </t>
        </r>
      </text>
    </comment>
    <comment ref="D21" authorId="0" shapeId="0" xr:uid="{C8480919-3C6D-4C5C-8298-380883DD1286}">
      <text>
        <r>
          <rPr>
            <sz val="9"/>
            <color indexed="81"/>
            <rFont val="Tahoma"/>
            <family val="2"/>
          </rPr>
          <t xml:space="preserve">Current year beginning 06/01/2026 based on 2025 data. </t>
        </r>
      </text>
    </comment>
    <comment ref="D25" authorId="0" shapeId="0" xr:uid="{7AD07845-46D4-4E59-A364-F0FE2BEF0F61}">
      <text>
        <r>
          <rPr>
            <sz val="9"/>
            <color indexed="81"/>
            <rFont val="Tahoma"/>
            <family val="2"/>
          </rPr>
          <t xml:space="preserve">Current year beginning 06/01/2026 based on 2025 data. </t>
        </r>
      </text>
    </comment>
    <comment ref="D29" authorId="0" shapeId="0" xr:uid="{3B64D0CD-EB25-410F-974F-3733D7F8BA5C}">
      <text>
        <r>
          <rPr>
            <sz val="9"/>
            <color indexed="81"/>
            <rFont val="Tahoma"/>
            <family val="2"/>
          </rPr>
          <t xml:space="preserve">Current year beginning 06/01/2026 based on 2025 data. </t>
        </r>
      </text>
    </comment>
    <comment ref="D33" authorId="0" shapeId="0" xr:uid="{51EFA762-CC2D-4FED-A0EE-980EBC96C8F7}">
      <text>
        <r>
          <rPr>
            <sz val="9"/>
            <color indexed="81"/>
            <rFont val="Tahoma"/>
            <family val="2"/>
          </rPr>
          <t xml:space="preserve">Current year beginning 06/01/2026 based on 2025 data. </t>
        </r>
      </text>
    </comment>
    <comment ref="D35" authorId="0" shapeId="0" xr:uid="{E459765E-9F90-46B0-ADA0-46D12B24F7BA}">
      <text>
        <r>
          <rPr>
            <sz val="9"/>
            <color indexed="81"/>
            <rFont val="Tahoma"/>
            <family val="2"/>
          </rPr>
          <t xml:space="preserve">Prior year beginning 06/01/2025 based on 2024 data. </t>
        </r>
      </text>
    </comment>
    <comment ref="D38" authorId="0" shapeId="0" xr:uid="{77A6C6C3-EAA4-4239-9FA9-2500F4438104}">
      <text>
        <r>
          <rPr>
            <sz val="9"/>
            <color indexed="81"/>
            <rFont val="Tahoma"/>
            <family val="2"/>
          </rPr>
          <t xml:space="preserve">Prior year beginning 06/01/2025 based on 2024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AN79045</author>
    <author>Westar Energy</author>
  </authors>
  <commentList>
    <comment ref="D9" authorId="0" shapeId="0" xr:uid="{00000000-0006-0000-2200-000001000000}">
      <text>
        <r>
          <rPr>
            <b/>
            <sz val="9"/>
            <color indexed="81"/>
            <rFont val="Tahoma"/>
            <family val="2"/>
          </rPr>
          <t>AN79045:</t>
        </r>
        <r>
          <rPr>
            <sz val="9"/>
            <color indexed="81"/>
            <rFont val="Tahoma"/>
            <family val="2"/>
          </rPr>
          <t xml:space="preserve">
$250mm issued March 1, 2012
$300mm issued May 17, 2012</t>
        </r>
      </text>
    </comment>
    <comment ref="E9" authorId="1" shapeId="0" xr:uid="{00000000-0006-0000-2200-000002000000}">
      <text>
        <r>
          <rPr>
            <b/>
            <sz val="9"/>
            <color indexed="81"/>
            <rFont val="Tahoma"/>
            <family val="2"/>
          </rPr>
          <t>Westar Energy:</t>
        </r>
        <r>
          <rPr>
            <sz val="9"/>
            <color indexed="81"/>
            <rFont val="Tahoma"/>
            <family val="2"/>
          </rPr>
          <t xml:space="preserve">
$250mm issued 3/28/13
$180mm issued 5/19/2014
</t>
        </r>
      </text>
    </comment>
  </commentList>
</comments>
</file>

<file path=xl/sharedStrings.xml><?xml version="1.0" encoding="utf-8"?>
<sst xmlns="http://schemas.openxmlformats.org/spreadsheetml/2006/main" count="8933" uniqueCount="4244">
  <si>
    <t xml:space="preserve">     *ADITC = Accum. Def. Invest. Tax Credit [Wk. R]</t>
  </si>
  <si>
    <t>[Wk. C]</t>
  </si>
  <si>
    <t xml:space="preserve">Contract work for L5 Lower Slope and Seal Trough Replacement - This project is for the replacement of the horizontal portion of the lower slope above the bottom ash hoppers.  This project would also include new seal skirt and drip screens. </t>
  </si>
  <si>
    <t>LEC0802645</t>
  </si>
  <si>
    <t>L4 LTSH REPLACEMENT</t>
  </si>
  <si>
    <t>Contract work for L4 Low Temperature Superheater Replacement - This project is for the complete replacement of the Low Temperature Superheater in LEC4.  The LTSH is at the end of its useful life.  Not replacing this component will lead to more forced outages on Unit 4.</t>
  </si>
  <si>
    <t>LEC0803059</t>
  </si>
  <si>
    <t>INSTALLATION OF A CONTAINMENT SYSTEM</t>
  </si>
  <si>
    <t>Contract work for the Installation of a Containment System - This project is for the Installation of a Containment System and Double Walled Piping for the Emergency Generator and Diesel Fire Pump is required to meet Environmental Regulations.  This is new equipment that has not previously been installed at the plant.</t>
  </si>
  <si>
    <t>LEC0803658</t>
  </si>
  <si>
    <t>2008 MISC SAFETY PROJECT</t>
  </si>
  <si>
    <t>LEC0804393</t>
  </si>
  <si>
    <t>L3 CIRC WATER LINE REPL</t>
  </si>
  <si>
    <t>Contract work for J3 Circulating Water Discharge Pipe Upgrade and Replacement - On 02/06/07 the circulating water line ruptured between the condenser and the cooling tower on Unit 3.  Failure was caused by Hydrogen Embrittlement and corrosion of the high tensil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</si>
  <si>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Total Account 501</t>
  </si>
  <si>
    <t>Identifier</t>
  </si>
  <si>
    <t>DEMAND CHARGE DIVISOR AND ENERGY</t>
  </si>
  <si>
    <t xml:space="preserve">   B)  Energy (MWh)</t>
  </si>
  <si>
    <t>VOM Energy (Energy less VOM Energy Credit)</t>
  </si>
  <si>
    <t>VOM</t>
  </si>
  <si>
    <t>DEMAND CHARGE CALCULATION</t>
  </si>
  <si>
    <t>DEMAND RELATED O &amp; M EXPENSES</t>
  </si>
  <si>
    <t xml:space="preserve">        Total</t>
  </si>
  <si>
    <t>ITEM 6 - WEIGHTED COST OF CAPITAL</t>
  </si>
  <si>
    <t xml:space="preserve"> [ to Item 3, Footnote 3 ]</t>
  </si>
  <si>
    <t xml:space="preserve"> [Item 3, Footnote 3 ]</t>
  </si>
  <si>
    <t>Contract work for Jcom 3a/3b Conveyor Idler Replacement - This project covers the need to reduce unplanned idler roller replacement.  Some of the conveyor idlers are coming close to 30 years of service.  Old idlers are known to lock up and wear against the conveyor belt.</t>
  </si>
  <si>
    <t>JEC0812008</t>
  </si>
  <si>
    <t>JCOM PLANT LIGHTING UPGRADE</t>
  </si>
  <si>
    <t>J2 LOW NOX AND SOFA UPGRADE PHASE 1</t>
  </si>
  <si>
    <t>N CASCADE DUST CLTR CREW CONVEYOR</t>
  </si>
  <si>
    <t>Contract work for the replacement of both screw conveyors with new housings on the North Cascade Conveyor.</t>
  </si>
  <si>
    <t xml:space="preserve"> 7009236</t>
  </si>
  <si>
    <t>SOFTWARE FOR LC COMMON</t>
  </si>
  <si>
    <t>To purchase and install CHECWORKS software for use in predicting where areas of piping failures are most likely to occur.</t>
  </si>
  <si>
    <t xml:space="preserve"> 7009244</t>
  </si>
  <si>
    <t>CONVEYOR GUARDS</t>
  </si>
  <si>
    <t>Contract work to install OSHA compliant guards on conveyors.</t>
  </si>
  <si>
    <t xml:space="preserve"> 7009272</t>
  </si>
  <si>
    <t>CONV 8, 9 PLUS 2A AG BELT REPLACEMENT</t>
  </si>
  <si>
    <t>Contract work for the L5 Condenser Water Box Upgrades - Replace existing condenser inlet/outlet and return water boxes.  Coat the existing tube sheet with epoxy.  Add sacrificial anodes to the water boxes.  Replace liners in inlet and outlet valves and expansion joints.</t>
  </si>
  <si>
    <t>SCRUBBER UPGRADES</t>
  </si>
  <si>
    <t>Contract work for the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t>
  </si>
  <si>
    <t xml:space="preserve">Contract work for the L4 Scrubber Upgrades - This project includes the engineering, procurement, and construction of a baghouse (fabric filter) on L4 to control particulate emissions and upgrade the FGD scrubber as required.  </t>
  </si>
  <si>
    <t>Contract work to continue LEC-Ash Handling/Landfill Upgrade - Continued construction efforts to fulfill all required activities necessary to construct the ash site at LEC.  This project includes removal of existing structures, engineering project management support, landfill area Stage 1, closure of Existing Ash Site and permit compliance.</t>
  </si>
  <si>
    <t>A30062</t>
  </si>
  <si>
    <t>LEC0704585</t>
  </si>
  <si>
    <t>LCOM BOILER CHEMISTRY MONITORING</t>
  </si>
  <si>
    <t>Contract work for L0 Boiler Chemistry Monitoring Upgrades - This project is to improve the plant's ability to monitor the boiler process water chemistry.  The project includes the purchase and installation of a new sample conditioning system for L3 and several new boiler and turbine chemistry analyzers.</t>
  </si>
  <si>
    <t>LEC0710069</t>
  </si>
  <si>
    <t>L4 SCRUBBER UPGRADES</t>
  </si>
  <si>
    <t>Contract work for L4 Scrubber Upgrades - Perform preliminary engineering studies and develop a Project Definition Report to define the L4 Baghouse addition and FGD scrubber upgrades project.</t>
  </si>
  <si>
    <t>JEC1 LOW NOX &amp; SOFA UPGRADE PHASE 1</t>
  </si>
  <si>
    <t>J2 BOILER CIRCULATING PUMP FILTERS</t>
  </si>
  <si>
    <t>J3 BOILER  CIRCULATING PUMPS</t>
  </si>
  <si>
    <t>J2 HRH ACOUSTIC INSPECTION SYSTEM</t>
  </si>
  <si>
    <t>J3 INTELLIGENT SOOTBLOWERS UPGRADE</t>
  </si>
  <si>
    <t>Contract work for J3 Intelligent Sootblowers Retract Upgrade - Replace the old existing 3R, 4R, 5R, 6R, 7R, 8AR, 8BR, 9R, 10BR, 11R retracts, as well as the 3L, 4L, 5L, 6L, 7L, 8AL, 8BL, 9L, 10BL, 11L retracts.  The new retracts will be Clyde-Bergemann intelligent blowers with variable speed travel and rotation.</t>
  </si>
  <si>
    <t>Accumulated Deferred Income Tax Accelerated Amortization Property</t>
  </si>
  <si>
    <t xml:space="preserve">     a. Ancillary Service Rate ($/MW-Yr.)</t>
  </si>
  <si>
    <t xml:space="preserve">J3 ESP Rebuild Phase 1 - J3 left side gas outlet duct support bracing shield installation.  Contract work to clean and a clamshell type shield installed over numerous support struts for both erosion resistance and to assist in structural support.  </t>
  </si>
  <si>
    <t>J3 ESP Rebuild Phase 1 - Contract work for the engineering, design, and procurement of the materials and equipment necessary for the rebuild of the Unit 3 Electrostatic Precipitator at the Jeffrey Energy Center.</t>
  </si>
  <si>
    <t>JEC0819882</t>
  </si>
  <si>
    <t xml:space="preserve">Contract work for the JEC 123 FGD Upgrade - As part of the Flue Gas Desulfurization System Rebuild project, the dewatering building separates the gypsum byproduct of the scrubber process from the water.  Contract work includes the engineering, procurement, and construction of the dewatering building.  JEC Common, the Flue Gas Desulfurization System (FGD) on Jeffrey Units 1, 2, 3 need to have major upgrades and modifications in order to remove 95% of the SO2.  This FGD upgrade will also help in mercury removal.  This project will require new agitators, ball mill system, vacuum filters, primary dewatering, material handling, tanks and slurry pumps.  </t>
  </si>
  <si>
    <t>JEC0820631</t>
  </si>
  <si>
    <t>ETAPRO CONTINUOUS PERFORMANCE MONITOR</t>
  </si>
  <si>
    <t>Continuous Performance Monitoring System - Purchase and install the EtaPro Continuous Performance Monitor for JEC Units 1, 2, and 3.</t>
  </si>
  <si>
    <t>LEC01807601</t>
  </si>
  <si>
    <t>LEC01807602</t>
  </si>
  <si>
    <t>LEC01807603</t>
  </si>
  <si>
    <t>JEC01802402</t>
  </si>
  <si>
    <t>JEC01805401</t>
  </si>
  <si>
    <t>M08170 - CSS Software</t>
  </si>
  <si>
    <t>Engineering services for the JEC Unit 3 FGD.  See JEC0605973 for more information.</t>
  </si>
  <si>
    <t>WCNOC - Automated Performance Monitoring</t>
  </si>
  <si>
    <t>WCNOC - EIS Software upgrade</t>
  </si>
  <si>
    <t>WCNOC - Asset Suite Software</t>
  </si>
  <si>
    <t>WCNOC - Workforce Software</t>
  </si>
  <si>
    <t xml:space="preserve">CSS </t>
  </si>
  <si>
    <t>Balance 4471000</t>
  </si>
  <si>
    <t>Total OSSM</t>
  </si>
  <si>
    <t>Energy (MWh)</t>
  </si>
  <si>
    <t>Revenue ($)</t>
  </si>
  <si>
    <t>ESWS INTL PIPE CTG/ACS VAULTS &amp; PIPE</t>
  </si>
  <si>
    <t>YTM BOND</t>
  </si>
  <si>
    <t>WORKSHEET C, ALLOCATION RATIOS</t>
  </si>
  <si>
    <t>Note to Energy Charge</t>
  </si>
  <si>
    <t>The dollar amount of contract buyout cost amortization calculated in accordance with the On-Going Benefits Test outlined below.</t>
  </si>
  <si>
    <t>OSSM  =</t>
  </si>
  <si>
    <t>C         =</t>
  </si>
  <si>
    <t>S         =</t>
  </si>
  <si>
    <t>Q        =</t>
  </si>
  <si>
    <t>Day &amp; Time</t>
  </si>
  <si>
    <t xml:space="preserve"> =WCLDT</t>
  </si>
  <si>
    <t xml:space="preserve"> =R</t>
  </si>
  <si>
    <r>
      <t xml:space="preserve">Energy Charge  =    VOM    +    </t>
    </r>
    <r>
      <rPr>
        <u/>
        <sz val="12"/>
        <rFont val="Times New Roman"/>
        <family val="1"/>
      </rPr>
      <t>F + P + NI + Q + C</t>
    </r>
    <r>
      <rPr>
        <sz val="12"/>
        <rFont val="Times New Roman"/>
        <family val="1"/>
      </rPr>
      <t xml:space="preserve">    -    OSSM</t>
    </r>
  </si>
  <si>
    <t xml:space="preserve">                                              S</t>
  </si>
  <si>
    <t xml:space="preserve">Average amount outstanding for each issuance is the average daily, monthly (13 monthly balances for a year with 12/31 of prior year as 1st balance) or quarterly (5 quarter balances) outstanding balances for the test year, with zero in periods that the issuance is </t>
  </si>
  <si>
    <t>not outstanding in the period day, month, or quarter, as applicable.</t>
  </si>
  <si>
    <t>Environmental</t>
  </si>
  <si>
    <t>Book accrual for environmental reserve vs. actual costs for tax</t>
  </si>
  <si>
    <t>Vacation Pay Accrual</t>
  </si>
  <si>
    <t>Accrued vacation pay per books vs. vacations paid within 2 1/2 months of year end for tax</t>
  </si>
  <si>
    <t>Legal Expenses</t>
  </si>
  <si>
    <r>
      <t xml:space="preserve">The Energy Charge shall be determined monthly according to the method described in the </t>
    </r>
    <r>
      <rPr>
        <u/>
        <sz val="12"/>
        <rFont val="Times New Roman"/>
        <family val="1"/>
      </rPr>
      <t>ENERGY CHARGE</t>
    </r>
    <r>
      <rPr>
        <sz val="12"/>
        <rFont val="Times New Roman"/>
        <family val="1"/>
      </rPr>
      <t xml:space="preserve"> section below.</t>
    </r>
  </si>
  <si>
    <r>
      <t xml:space="preserve">The Applicable Taxes shall be determined as set forth in the </t>
    </r>
    <r>
      <rPr>
        <u/>
        <sz val="12"/>
        <rFont val="Times New Roman"/>
        <family val="1"/>
      </rPr>
      <t>APPLICABLE TAXES</t>
    </r>
    <r>
      <rPr>
        <sz val="12"/>
        <rFont val="Times New Roman"/>
        <family val="1"/>
      </rPr>
      <t xml:space="preserve"> section below.</t>
    </r>
  </si>
  <si>
    <t>Where:</t>
  </si>
  <si>
    <t>J2 NEW FLY ASH CONVEYING SYSTEM</t>
  </si>
  <si>
    <t>J1 &amp; J3 ELECTROSTATIC PRECIPITATOR REBUILD PH1</t>
  </si>
  <si>
    <t>JCOM COAL FIRE PROTECTION</t>
  </si>
  <si>
    <t>Notes:</t>
  </si>
  <si>
    <t>YEAR ENDED</t>
  </si>
  <si>
    <t>t=N</t>
  </si>
  <si>
    <t>(a)</t>
  </si>
  <si>
    <t>(b)</t>
  </si>
  <si>
    <t>(c)</t>
  </si>
  <si>
    <t>Recoverable</t>
  </si>
  <si>
    <t>JEC2 SCRUBBERS, ENGINEER</t>
  </si>
  <si>
    <t>JEC3 SCRUBBERS, ENGINEER</t>
  </si>
  <si>
    <t>JEC COMMON - ENG SERV FOR DESIGN/UPGR FGD FACILITIES</t>
  </si>
  <si>
    <t>JEC2 SCRUBBERS, DESIGN AND</t>
  </si>
  <si>
    <t>J2 FLY ASH SYSTEM REPLACEMENT</t>
  </si>
  <si>
    <t>JEC1 ELECTROSTATIC PRECIPITATOR REBUILD PH 1</t>
  </si>
  <si>
    <t>JEC2 ELECTROSTATIC PRECIPITATOR REBUILD PH 1</t>
  </si>
  <si>
    <t>JEC3 CIRC WATER PIPE</t>
  </si>
  <si>
    <t>JEC0704873</t>
  </si>
  <si>
    <t>JCOM REBUILD #22 DEEPWELL</t>
  </si>
  <si>
    <t>Contract work for J3 Circulating Water Discharge Pipe Upgrade and Replacement - On 02/06/07 the circulating water line ruptured between the condenser and the cooling tower on Unit 3.  Failure was caused by Hydrogen Embrittlement and corrosion of the high tensile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</si>
  <si>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Contract work for the J2 ESP Rebuild Phase 1 - Rebuild of the Unit 2 Electricstatic precipitator, including materials and labor.</t>
  </si>
  <si>
    <t>Contract work to replace various 7 Kv breakers at LaCygne</t>
  </si>
  <si>
    <t>actuals and forecasted cashflows consistent with updated capital budgets and debt/equity infusions accepted by the lenders.  There will be a macro true-up of the loan cost subject to review and refund.</t>
  </si>
  <si>
    <t>Contract work to continue TCOM Landfill Construction -  Project will involve the construction/raising the dike of the bottom and fly ash landfill, drainage ditches, and constructing final cover and final seeding.  This work is necessary to comply with the revised permit documents for this landfill.</t>
  </si>
  <si>
    <t>TEC0804719</t>
  </si>
  <si>
    <t>HILTI GRATING GUN PURCHASE FOR GRATING FASTENERS</t>
  </si>
  <si>
    <t>Hilti Grating Gun purchase for grating fasteners - Purchase Hilti Grating tool model DX460-GR powder actuated tool.</t>
  </si>
  <si>
    <t>LEC0801112</t>
  </si>
  <si>
    <t>LEC-ASH HANDLING/LANDFILL UPGRD</t>
  </si>
  <si>
    <t>PIPE HANGER REPLACEMENT</t>
  </si>
  <si>
    <t>Selective replacement of the main steam and hot reheat pipe hangers on LaCygne Unit 1.</t>
  </si>
  <si>
    <t xml:space="preserve"> 7103199</t>
  </si>
  <si>
    <t>FURNACE WALL AND FLOOR REPLACEMENT</t>
  </si>
  <si>
    <r>
      <t>1</t>
    </r>
    <r>
      <rPr>
        <sz val="12"/>
        <rFont val="Times New Roman"/>
        <family val="1"/>
      </rPr>
      <t xml:space="preserve"> PBOPs amounts are booked to Account No. 926, except Workers Compensation, which is booked to Account 925. The</t>
    </r>
  </si>
  <si>
    <t>ENVIRONMENTAL INSTRUMENTATION</t>
  </si>
  <si>
    <t>Contract work for the replacement of 18 cyclones, burners, re-entrant throats, and corresponding water wall tubing.</t>
  </si>
  <si>
    <t xml:space="preserve"> 7103196</t>
  </si>
  <si>
    <t>Contract work for J3 Boiler Circulating Pumps - Install filters in the motor cooling loop for each BCP (301, 302, 303, 304).  Pipe is under up to 3,000 psi of pressure.  Temperature could reach as high as 700 deg. F in a worst case excursion.  Pipe is all P22 (2 1/4 chrome) schedule 160.  1" purge lines also need to be piped up.  Filters will need a vent and a differential pressure transmitter installed and ran to the DCS.  Clean pressure drop of filters should not be more than 4 psid.</t>
  </si>
  <si>
    <t>JEC0716993</t>
  </si>
  <si>
    <t>REPLACE THE DELUGE VALVE &amp; CONTROL PANEL</t>
  </si>
  <si>
    <t>Contract work to replace the deluge valve and control panel on the Unit 1 and 2 Reserve Transformer fire protection system.</t>
  </si>
  <si>
    <t>JEC0719212</t>
  </si>
  <si>
    <t>J1 INTELLIGENT SOOTBLOWERS UPGRADE</t>
  </si>
  <si>
    <t>Jcom Coal Fire Protection - Upgrade of the fire protection systems on 1A, 1B, 3A, 3B, 1A Track hopper feeder, 1B track hopper feeder, and #4 Dust Collector.</t>
  </si>
  <si>
    <t>JEC0801636</t>
  </si>
  <si>
    <t>J3 FLY ASH SYSTEM REPLACEMENT</t>
  </si>
  <si>
    <t xml:space="preserve">Contract work for the J3 Fly Ash System Replacement - This project involves the replacement of the existing system (vacuum powered with hydroveyors) with a system that employs a set of air slides that are connected directly to the bottoms of each fly ash hopper.  These air slides are sloped at a 6 degree angle and have a polyester woven fabric in them on which the fly ash drops.  The system will be transporting fly ash continually and will employ very few moving parts (unlike the present system).  The new system will require a new type of vent filter on the fly ash silo.  </t>
  </si>
  <si>
    <t xml:space="preserve">The consent decree requires Westar to construct a baghouse (fabric filter) to control particulate emissions and upgrade the FGD scrubbers on Unit 4 &amp; 5.  Upgrading the FGD scrubbers requires additional limestone capacity.  This work order includes the engineering, procurement, and construction of the project. </t>
  </si>
  <si>
    <t>THE CONSENT DECREE REQUIRES  LEC COMMON BAGHOUSE &amp; SCRUBBER UPGRADES.</t>
  </si>
  <si>
    <t>E2 BOILER FLOOR REFRACTORY REPLACEMENT</t>
  </si>
  <si>
    <t>Contract work for the E2 Boiler Floor Refractory Replacement - This project includes Boiler Archway Floor Tube Ceramic Coating, and Floor Tube Repair, Removal of Debris from E2 Deflection Arch (Boiler Nose) and Boiler Floor.  Contractor to install new refractory.</t>
  </si>
  <si>
    <t>EEC0804390</t>
  </si>
  <si>
    <t>SCARPELLI E2 ECONOMIZER ADJUSTABLE SUPPORT INSTALLATION</t>
  </si>
  <si>
    <t>Contract work for J3 ESP Rebuild Phase 1 - This project requests funds to perform the first phase of the rebuild of J3 electrostatic precipitator at the Jeffrey Energy Center.</t>
  </si>
  <si>
    <t>Bad Debts</t>
  </si>
  <si>
    <t>Injuries and Damages</t>
  </si>
  <si>
    <t>CHANGE LEVEL SWITCHES ON DETERGENT</t>
  </si>
  <si>
    <t>WCNOC - Change level switches on detergent drain tank.</t>
  </si>
  <si>
    <t>WCNOC - ESWS Intl Pipe CTG/ACS Vaults &amp; Pipe SPS system.</t>
  </si>
  <si>
    <t>SNUBBER REDUCTION USING LIMITED STOP</t>
  </si>
  <si>
    <t>WCNOC - Snubber reduction using limited stop.</t>
  </si>
  <si>
    <t>QF EMERGENCY POWER SUPPLY</t>
  </si>
  <si>
    <t>WCNOC - QF Emergency power supply.</t>
  </si>
  <si>
    <t>HIGH/LOW TDS FLOWMETER</t>
  </si>
  <si>
    <t>WCNOC - High/low TDS flowmeter.</t>
  </si>
  <si>
    <t>TURBINE/TURBINE GENERATOR STUDY</t>
  </si>
  <si>
    <t>BIOCIDE LOW PRESSURE NEAT FEED TO SW/CW</t>
  </si>
  <si>
    <t>CAN01A&amp;B REPLACEMENTS</t>
  </si>
  <si>
    <t>CAMERA ADDITION FOR SAF OUTSIDE ISO</t>
  </si>
  <si>
    <t>DCS CONVERSION OF SECONDARY PLANT</t>
  </si>
  <si>
    <t>SUPERVISORY SYSTEM REPLACEMENT</t>
  </si>
  <si>
    <t>WCNOC Reactor Building - Replacement of degraded feedwater (AE) check valve(s).</t>
  </si>
  <si>
    <t>WCNOC Reactor Building - Reactor head vessel forging.</t>
  </si>
  <si>
    <t>WCNOC Reactor Building - Replace actuator on valve #EPHV8879C.</t>
  </si>
  <si>
    <t>WCNOC Control Building - Seimic monitoring system replacement.</t>
  </si>
  <si>
    <t>WCNOC Control Building - Load shedder and emergency load sequencer (LSELS) replacement.</t>
  </si>
  <si>
    <t>WCNOC Control Building - Obsolete part - replace existing valves in plant heating system with new model.</t>
  </si>
  <si>
    <t>WCNOC Control Building - XNB01/XNB02 replacement.</t>
  </si>
  <si>
    <t>WCNOC Control Building - Replace 2 1/2" valve #CEV00019.</t>
  </si>
  <si>
    <t>WCNOC Control Building - Replace check valve #LBV0001.</t>
  </si>
  <si>
    <t>L5 BAGHOUSE AND SCRUBBER UPGRADES</t>
  </si>
  <si>
    <t>CP - Wind</t>
  </si>
  <si>
    <t>FR - Wind</t>
  </si>
  <si>
    <t>The estimated energy to be delivered to all customers during the Billing Month, equal to the sum of estimated net kWh generated, plus kWh purchased, less kWh of off-system sales associated with NI.</t>
  </si>
  <si>
    <t xml:space="preserve">    Less:  CWIP AFUDC Offset</t>
  </si>
  <si>
    <t>Contract work to purchase and install G4 Generator Monitoring Equipment - These are required as part of a fleet wide partial discharge monitoring program that allows for surveillance and diagnosis of generator winding problems.</t>
  </si>
  <si>
    <r>
      <t>1</t>
    </r>
    <r>
      <rPr>
        <sz val="12"/>
        <rFont val="Times New Roman"/>
        <family val="1"/>
      </rPr>
      <t xml:space="preserve"> Contract Year in which the error first affected rates paid by customers.</t>
    </r>
  </si>
  <si>
    <r>
      <t xml:space="preserve">Interest </t>
    </r>
    <r>
      <rPr>
        <u/>
        <vertAlign val="superscript"/>
        <sz val="12"/>
        <rFont val="Times New Roman"/>
        <family val="1"/>
      </rPr>
      <t>2</t>
    </r>
  </si>
  <si>
    <r>
      <t xml:space="preserve">Year </t>
    </r>
    <r>
      <rPr>
        <u/>
        <vertAlign val="superscript"/>
        <sz val="12"/>
        <rFont val="Times New Roman"/>
        <family val="1"/>
      </rPr>
      <t>1</t>
    </r>
  </si>
  <si>
    <t xml:space="preserve">     Account 501 [Wk. N, col. a &amp; d]</t>
  </si>
  <si>
    <t xml:space="preserve">     Less: Account 501 [Wk. N, col. b &amp; e]</t>
  </si>
  <si>
    <t>Account 221 [Form 1, pg. 112, ln. 18, col. c]</t>
  </si>
  <si>
    <t xml:space="preserve">  Less: Account 222 [Form 1, pg. 112, ln. 19, col. c]</t>
  </si>
  <si>
    <t>Account 224 [Form 1, pg. 112, ln. 21, col. c]</t>
  </si>
  <si>
    <r>
      <t>3.  VOM Revenue Requirement (ln. 1  -  ln. 2)</t>
    </r>
    <r>
      <rPr>
        <sz val="10"/>
        <rFont val="Arial"/>
        <family val="2"/>
      </rPr>
      <t/>
    </r>
  </si>
  <si>
    <t>4.  VOM Energy (MWh) [ Wk. D, B) ]</t>
  </si>
  <si>
    <t xml:space="preserve">5.  VOM, $/MWh (ln. 3 / ln. 4 ) [Item 1, para. 2] </t>
  </si>
  <si>
    <t>6.  OSSM Amount [ Wk. V ]</t>
  </si>
  <si>
    <t>7.  Energy (MWh) [ Wk. D, B) ]</t>
  </si>
  <si>
    <t>8.  OSSM, $/MWh (ln. 6 / ln. 7) [Item 1, para. 2]</t>
  </si>
  <si>
    <r>
      <t xml:space="preserve">1.  VOM Cost </t>
    </r>
    <r>
      <rPr>
        <vertAlign val="superscript"/>
        <sz val="14"/>
        <rFont val="Times New Roman"/>
        <family val="1"/>
      </rPr>
      <t>1</t>
    </r>
  </si>
  <si>
    <t xml:space="preserve">     Account 555 [Item 4, Footnote 3]</t>
  </si>
  <si>
    <t xml:space="preserve">     Less: Account 555, Dem. Charges [Item 4, Footnote 3]</t>
  </si>
  <si>
    <r>
      <t>1</t>
    </r>
    <r>
      <rPr>
        <u/>
        <sz val="12"/>
        <rFont val="Times New Roman"/>
        <family val="1"/>
      </rPr>
      <t xml:space="preserve"> Long Term Debt</t>
    </r>
    <r>
      <rPr>
        <sz val="12"/>
        <rFont val="Times New Roman"/>
        <family val="1"/>
      </rPr>
      <t xml:space="preserve"> [Form 1, pg. 112, lns. 18 - 21, col. c]</t>
    </r>
  </si>
  <si>
    <r>
      <t xml:space="preserve">Ratio </t>
    </r>
    <r>
      <rPr>
        <vertAlign val="superscript"/>
        <sz val="14"/>
        <rFont val="Times New Roman"/>
        <family val="1"/>
      </rPr>
      <t>4</t>
    </r>
  </si>
  <si>
    <r>
      <t xml:space="preserve">Cost </t>
    </r>
    <r>
      <rPr>
        <vertAlign val="superscript"/>
        <sz val="14"/>
        <rFont val="Times New Roman"/>
        <family val="1"/>
      </rPr>
      <t>4</t>
    </r>
  </si>
  <si>
    <r>
      <t xml:space="preserve">Long Term Debt </t>
    </r>
    <r>
      <rPr>
        <vertAlign val="superscript"/>
        <sz val="14"/>
        <rFont val="Times New Roman"/>
        <family val="1"/>
      </rPr>
      <t>1</t>
    </r>
  </si>
  <si>
    <r>
      <t xml:space="preserve">Preferred Stock </t>
    </r>
    <r>
      <rPr>
        <vertAlign val="superscript"/>
        <sz val="14"/>
        <rFont val="Times New Roman"/>
        <family val="1"/>
      </rPr>
      <t>2</t>
    </r>
  </si>
  <si>
    <r>
      <t xml:space="preserve">Common Stock </t>
    </r>
    <r>
      <rPr>
        <vertAlign val="superscript"/>
        <sz val="14"/>
        <rFont val="Times New Roman"/>
        <family val="1"/>
      </rPr>
      <t>3</t>
    </r>
  </si>
  <si>
    <t xml:space="preserve">       Long Term Debt cost  =  Weighted Debt Cost.  [Wk. U]</t>
  </si>
  <si>
    <t>[Wk. F]</t>
  </si>
  <si>
    <t>[Wk. H]</t>
  </si>
  <si>
    <t xml:space="preserve">          Total Production Plant in Service /  Total Plant in Service   =   GP   =</t>
  </si>
  <si>
    <t xml:space="preserve">          Production Plant in Service  - Production Accumulated Depreciation  =  Prod. NP  =         </t>
  </si>
  <si>
    <t xml:space="preserve">          Total Plant in Service  -  Total Accumulated  Depreciation  =  Total NP  =   </t>
  </si>
  <si>
    <t xml:space="preserve">          Prod. NP  /  Total NP   =   NP   =  </t>
  </si>
  <si>
    <t xml:space="preserve">          Total Production Plant in Service [Gross Plant above]</t>
  </si>
  <si>
    <t xml:space="preserve">          Total Plant in Service [Gross Plant above]</t>
  </si>
  <si>
    <t>Contract work for the JEC Unit 2 FGD.  See JEC0605973 for more information.</t>
  </si>
  <si>
    <t>JEC0611677</t>
  </si>
  <si>
    <t>J1 HOT REHEAT PIPING INSPECTION</t>
  </si>
  <si>
    <t>Contract work for J1 Hot Reheat Piping Inspection.</t>
  </si>
  <si>
    <t xml:space="preserve">JEC0704873  </t>
  </si>
  <si>
    <t>J3 COAL SILO 301 BEAM SLOPING</t>
  </si>
  <si>
    <t>Contract work for J3 Coal Silo 301 Beam Sloping - Install studs and wire mesh on beams in upper half of Plan Hopper 301.  Then spray gunite to create a greater than 45 degree angle slope to prevent coal accumulation on beams.</t>
  </si>
  <si>
    <t>JEC0706539</t>
  </si>
  <si>
    <t>JCOM TRANSFER HOPPER 2 BEAM SLOPING</t>
  </si>
  <si>
    <t>Contract work for Jcom Transfer Hopper 2 Beam Sloping - Install studs and wire mesh on beams in upper half of Yard Hopper 2.  Then spray gunite to create a greater than 45 degree angle slope to prevent coal accumulation on beams.</t>
  </si>
  <si>
    <t>JEC0707476</t>
  </si>
  <si>
    <t>JCOM SIMULATOR HYBRID CONVERSION</t>
  </si>
  <si>
    <t xml:space="preserve">   Preferred Stock [Form 1, pg. 112, ln. 3, col. c] </t>
  </si>
  <si>
    <t xml:space="preserve">   Preferred Div. [Form 1, pg. 118, ln. 29, col. c] </t>
  </si>
  <si>
    <t xml:space="preserve">          Total Plant in Service [Form 1, pg. 207, ln. 104, col.g]</t>
  </si>
  <si>
    <t xml:space="preserve">          Production Accumulated Depreciation [Item 3, ln 2]</t>
  </si>
  <si>
    <t xml:space="preserve">          Total Production Plant in Service [Item 3, ln. 1]</t>
  </si>
  <si>
    <t xml:space="preserve">          Total Accumulated Depreciation [Form 1, pg. 219, ln. 29, col. c]</t>
  </si>
  <si>
    <t xml:space="preserve">          Tran. [Form 1, pg. 354, ln. 21, col. b]</t>
  </si>
  <si>
    <t xml:space="preserve">          Dist. [Form 1, pg. 354, ln. 23, col. b]</t>
  </si>
  <si>
    <t>W-2 Wages</t>
  </si>
  <si>
    <t>Allowed</t>
  </si>
  <si>
    <t>Section 199</t>
  </si>
  <si>
    <t xml:space="preserve">of </t>
  </si>
  <si>
    <t>Deduction</t>
  </si>
  <si>
    <t>Consolidated Group</t>
  </si>
  <si>
    <t>QPAI</t>
  </si>
  <si>
    <t>Allocated</t>
  </si>
  <si>
    <t>Section 467 Railcar Lease</t>
  </si>
  <si>
    <t>Terminal Net Salvage - Refund</t>
  </si>
  <si>
    <t>Book accrual for CSS billings for retail energy in excess of retail fuel costs; not recognized for tax</t>
  </si>
  <si>
    <t xml:space="preserve">AFUDC recorded on books not subject to tax requirements for capitalization per Code Sec 263A.  </t>
  </si>
  <si>
    <t>Removal Costs</t>
  </si>
  <si>
    <t>Short Term Incentive</t>
  </si>
  <si>
    <t>Severance Benefit</t>
  </si>
  <si>
    <t>Contract work for J1 Low NOx and SOFA Upgrade (Phase I) - Low NOx burners and separated over fire air will be required to meet coming EPA air quality regulations.  The benefit of installing them now is the boiler furnace and boiler convection pass cleanliness and the ability to take advantage of a long outage in 2008 related to the scrubber project.  The benefit of boiler cleanliness is improved efficiency (small) and decreased slagging derates and decreased furnace pluggage outages for cleaning.</t>
  </si>
  <si>
    <t>JEC0806127</t>
  </si>
  <si>
    <t>J3 TVR TO DIGITAL VOLTAGE REGULATOR</t>
  </si>
  <si>
    <t>J3 TVR to Digital Voltage Regulator - Unit 3 Replace Thristor Voltage Regulator.  Retire original equipment for Unit #3, VY 1983.</t>
  </si>
  <si>
    <t>JEC0806734</t>
  </si>
  <si>
    <t>J3 RADIAL SEAL AND T-BAR REPLACEMENT</t>
  </si>
  <si>
    <t>Contract work for J3 Radial Seal and T-Bar Replacement - This project involves the changing of both the 301 and 302 RAH T-Bar and Radial Seals on the J3 air heaters due to both the age of the seals, as well as the current condition.</t>
  </si>
  <si>
    <t xml:space="preserve">   -                                                         -                                                               -</t>
  </si>
  <si>
    <t>General Tax - Reserve</t>
  </si>
  <si>
    <t>Long Term Rail Car Lease</t>
  </si>
  <si>
    <t>OSSM (OFF-SYSTEM SALES MARGINS) CALCULATION</t>
  </si>
  <si>
    <t>JEC01806001</t>
  </si>
  <si>
    <t>LAEC1 AQC HYDROCONE REPLACE</t>
  </si>
  <si>
    <t>Perform engineering study and replacement of the two hydroclones in the AQC.</t>
  </si>
  <si>
    <t xml:space="preserve"> 7103177</t>
  </si>
  <si>
    <t>7KV AND 480V BREAKERS</t>
  </si>
  <si>
    <t>Contract work to replace the failed 7 KV and 480 V electrical breakers as necessary.</t>
  </si>
  <si>
    <t xml:space="preserve"> 7103186</t>
  </si>
  <si>
    <t>LAEC1 FGD &amp; BAGHOUSE</t>
  </si>
  <si>
    <t>Engineering costs associated with the development, issue and award of the LaCygne Unit 1 FGD plus baghouse.</t>
  </si>
  <si>
    <t xml:space="preserve"> 7103194</t>
  </si>
  <si>
    <t>L1 HOT REHEAT STEAM LINE REPLACEMENT</t>
  </si>
  <si>
    <t>Engineering study for the hot reheat steam line future replacement.</t>
  </si>
  <si>
    <t xml:space="preserve"> 7103195</t>
  </si>
  <si>
    <t>CYCLONE REPLACEMENT</t>
  </si>
  <si>
    <r>
      <t>2</t>
    </r>
    <r>
      <rPr>
        <sz val="12"/>
        <rFont val="Times New Roman"/>
        <family val="1"/>
      </rPr>
      <t xml:space="preserve"> Each amount shall include interest based on Section 35.19(a) of the Commission's Regulations.</t>
    </r>
  </si>
  <si>
    <t>Contract work for Jcom Simulator Hybrid Conversion - JCOMM Simulator hybrid conversion and unit control coordination to bring simulator features in line with unit control additions of switchgear, SOFA, heater level controls, FGA, unit transmitter addition, and other improved logic configurations and tuning spec changes that are currently in our place in our operating units but have not been added to the JEC CRO training simulator.</t>
  </si>
  <si>
    <t>JEC0713521</t>
  </si>
  <si>
    <t>J3 BOILER CIRCULATING PUMPS</t>
  </si>
  <si>
    <r>
      <t xml:space="preserve">1.  Return  [ Item 3, ln. 5   x   Item 6, "R" ] </t>
    </r>
    <r>
      <rPr>
        <vertAlign val="superscript"/>
        <sz val="12"/>
        <rFont val="Times New Roman"/>
        <family val="1"/>
      </rPr>
      <t>1</t>
    </r>
  </si>
  <si>
    <t>EEC0800294</t>
  </si>
  <si>
    <t>GEEC SOUTH PLANT MISC TOOLS AND SMALL PROJECTS</t>
  </si>
  <si>
    <t xml:space="preserve">    Total Plant in Service</t>
  </si>
  <si>
    <t xml:space="preserve">    Total Accumulated Depreciation</t>
  </si>
  <si>
    <t xml:space="preserve">    Total Other Rate Base Items</t>
  </si>
  <si>
    <t>to Ratebase</t>
  </si>
  <si>
    <t>and Justification</t>
  </si>
  <si>
    <t>Accumulated Deferred Income Tax Utility Oper Other</t>
  </si>
  <si>
    <t>Form 1, pg 278, col. f</t>
  </si>
  <si>
    <t>Actual</t>
  </si>
  <si>
    <t>Form 1</t>
  </si>
  <si>
    <t>Rev. Req. Rate</t>
  </si>
  <si>
    <t xml:space="preserve">lesser of </t>
  </si>
  <si>
    <t>Data</t>
  </si>
  <si>
    <t>B  /  C  /  12</t>
  </si>
  <si>
    <t>D  or  E</t>
  </si>
  <si>
    <t>($000)</t>
  </si>
  <si>
    <t>($/kW-Mo.)</t>
  </si>
  <si>
    <t>($/kW)</t>
  </si>
  <si>
    <t>G  -  B</t>
  </si>
  <si>
    <t>FERC</t>
  </si>
  <si>
    <t>110% of</t>
  </si>
  <si>
    <t>J  x  1.10</t>
  </si>
  <si>
    <t>F  x  C  x  12</t>
  </si>
  <si>
    <t>F  +  I</t>
  </si>
  <si>
    <t>(J  x  C  x  12) - B</t>
  </si>
  <si>
    <r>
      <t>Divisor</t>
    </r>
    <r>
      <rPr>
        <b/>
        <vertAlign val="superscript"/>
        <sz val="10"/>
        <rFont val="Times New Roman"/>
        <family val="1"/>
      </rPr>
      <t>2</t>
    </r>
  </si>
  <si>
    <r>
      <t>Adjustment</t>
    </r>
    <r>
      <rPr>
        <b/>
        <vertAlign val="superscript"/>
        <sz val="10"/>
        <rFont val="Times New Roman"/>
        <family val="1"/>
      </rPr>
      <t>3</t>
    </r>
  </si>
  <si>
    <t>(kk)</t>
  </si>
  <si>
    <t>(ll)</t>
  </si>
  <si>
    <t>Coupon Annual</t>
  </si>
  <si>
    <t>Where all components are for the third month preceding the Billing Month and C’ is the C for the third month preceding the current Billing Month.</t>
  </si>
  <si>
    <t>Billing Month's Energy Charge.  If the Current Price is greater than the Contract Price, then the Monthly Amortization for buyout cost included in the Billing Month’s Energy Charge will be adjusted, subject to any net savings previously made available, so the Current Price equals the Contract Price on a $/MMBtu basis.  Any remaining unrecovered Monthly Amortization will be carried forward to be recovered in subsequent Billing Months in the event the Current Price is greater than the Contract Price.  In no event will the amortization be faster than the remaining life of the cancelled contract.  The calculation will be available to Customer for inspection and audit upon reasonable request during normal business hours.</t>
  </si>
  <si>
    <t>XNB01/XNB02 REPLACEMENT</t>
  </si>
  <si>
    <t>VELAN 3 INCH GATE VALVE CHANGES</t>
  </si>
  <si>
    <t>HIGH PRESSURE NITROGEN PRESSURE CONTROL</t>
  </si>
  <si>
    <t>WCNOC ESWS system - "B" ESW strainer change out.</t>
  </si>
  <si>
    <t>WCNOC ESW pumphouse &amp; chlorine building - Velan 3 inch gate valve changes.</t>
  </si>
  <si>
    <t>VIDEO RECORDING SYSTEM UPGRADE</t>
  </si>
  <si>
    <t>REPLACE AE CHECK VALVES IN CONTAINMENT</t>
  </si>
  <si>
    <t>EKJ06A/B REPLACEMENT HEAT EXCHANGER</t>
  </si>
  <si>
    <t>WCNOC D/G building - EKJ06A/B replacement heat exchangers.</t>
  </si>
  <si>
    <t>REPLACEMENT OF DEGRADED FEEDWATER</t>
  </si>
  <si>
    <t>XPB03 SECONDARY POWER CABLE REPLACEMENT</t>
  </si>
  <si>
    <t>S/G BLOWDOWN DISCHARGE PUMPS BYPASS</t>
  </si>
  <si>
    <t>PERMANENT PLATFORMS FOR POST FIRE</t>
  </si>
  <si>
    <t>UNIT 2 TEE ELIMINATION OF ESW BURIED</t>
  </si>
  <si>
    <t>WCNOC ESWS system - Unit 2 tee elimination of ESW buried piping.</t>
  </si>
  <si>
    <t>REPLACE AIR CONDITIONING (A/C) UNITS</t>
  </si>
  <si>
    <t>SECURITY BUILDING MATTING</t>
  </si>
  <si>
    <t>REPLACE PUMP SHAFT ON #1WM003PA</t>
  </si>
  <si>
    <t>REPLACE 4" CHECK VALVE, #KCV-478</t>
  </si>
  <si>
    <t>REACTOR HEAD VESSEL FORGING</t>
  </si>
  <si>
    <t>HOMELAND SECURITY MODIFICATION 2007</t>
  </si>
  <si>
    <t>SAFETY RELATED ROOM COOLER CHANGEOUT</t>
  </si>
  <si>
    <t>REPLACE VALVE KH7926</t>
  </si>
  <si>
    <t>REPLACE VALVE #BLV0021</t>
  </si>
  <si>
    <t>SIMULATOR COMPUTER UPGRADE</t>
  </si>
  <si>
    <t>ATOMS WELD SHOP VENTILATORS AND CONFINED</t>
  </si>
  <si>
    <t>WCNONC V05 pipe shop - Atoms weld shop ventilators and confined space sniffers and safety quick shut off table saw.</t>
  </si>
  <si>
    <t>REPLACE 2 1/2" VALVE, #CEV0019</t>
  </si>
  <si>
    <t>REPLACE ACTUATOR ON VALVE #EPHV8879C</t>
  </si>
  <si>
    <r>
      <t xml:space="preserve">2 </t>
    </r>
    <r>
      <rPr>
        <u/>
        <sz val="12"/>
        <rFont val="Times New Roman"/>
        <family val="1"/>
      </rPr>
      <t>Accumulated Depreciation</t>
    </r>
  </si>
  <si>
    <r>
      <t xml:space="preserve">4 </t>
    </r>
    <r>
      <rPr>
        <u/>
        <sz val="12"/>
        <rFont val="Times New Roman"/>
        <family val="1"/>
      </rPr>
      <t>Working Capital</t>
    </r>
  </si>
  <si>
    <t xml:space="preserve">   Cash Working Capital</t>
  </si>
  <si>
    <t xml:space="preserve">x 1/8  </t>
  </si>
  <si>
    <t>Prepmts. (Form 1, pg. 111, ln. 57, col. d &amp; c)</t>
  </si>
  <si>
    <t>Fuel Stk. (Form 1, pg. 110, ln. 45, col. d &amp; c)</t>
  </si>
  <si>
    <t>Cumulative Total</t>
  </si>
  <si>
    <r>
      <t>1</t>
    </r>
    <r>
      <rPr>
        <sz val="12"/>
        <rFont val="Times New Roman"/>
        <family val="1"/>
      </rPr>
      <t xml:space="preserve">  Collection of depreciation will end when the associated investment is retired; amortization amounts shall cease once the amount is fully amortized.</t>
    </r>
  </si>
  <si>
    <t>J2 LOW NOX &amp; SOFA UPGRADE PH1</t>
  </si>
  <si>
    <t>Contract work for J2 Low NOx &amp; Sofa Upgrade Ph1 - J2 Low Nox Conversion which includes the addition of low NOx burners, SOFA air locations, a NeuralNet, as well as ETC and CADM systems from Foster-Wheeler.</t>
  </si>
  <si>
    <t>JEC0809051</t>
  </si>
  <si>
    <t>REPLACE TRANSFER BUILDING 1 WIRE ROPE HOIST</t>
  </si>
  <si>
    <t>Replace transfer building 1 wire rope hoist.</t>
  </si>
  <si>
    <t>JEC0810415</t>
  </si>
  <si>
    <t>PURCHASE ERGONOMIC CHAIRS</t>
  </si>
  <si>
    <t>Purchase Ergonomic Chairs</t>
  </si>
  <si>
    <t>JEC0810709</t>
  </si>
  <si>
    <t>JCOM DUMPER BUILDING HVAC IMPROVEMENTS</t>
  </si>
  <si>
    <t>Contract work for Jcom Dumper building HVAC Improvements - Retrofit to diminish the quantity of coal dust infiltrating specific areas.</t>
  </si>
  <si>
    <t>JEC0810728</t>
  </si>
  <si>
    <t>JCOM 3A/3B CONVEYOR IDLER REPLACEMENT</t>
  </si>
  <si>
    <t>G08424K - WCNOC - Intangible Misc.</t>
  </si>
  <si>
    <t>G08424Q - WCNOC - KEPL Transformer Addition</t>
  </si>
  <si>
    <t>G08424R - WCNOC - Electronic Management Ops Sys</t>
  </si>
  <si>
    <t>Contract work for JCom Rebuild #22 Deepwell - JEC deepwell #22 is marginally usable.  The well case has been cleaned chemically several times in the last few years.  The last time operations personnel tried to start it, it was pumping more air than water.  Water pumped from the river costs 7 cents more per 1000 gallons than does water from the wells.  This well is rated at 2400 gpm so the cost is $10 per ours less to pump water at this well's rate capacity than from our river allocated water supply. Monitoring of the ground table indicate the local water table has dropped 4 feet since these pumps were installed in the 1980's and this has contributed to a lower NPSH available to the pump.  With the river having changed course, water pumped from the well contained more silt, was warmer, and had increased in oxygen content.</t>
  </si>
  <si>
    <t>[Note 6]</t>
  </si>
  <si>
    <t>JEC0813049</t>
  </si>
  <si>
    <t>J3 REA ARC FLASH PROTECTION PROJECT</t>
  </si>
  <si>
    <t>-</t>
  </si>
  <si>
    <t xml:space="preserve"> Absent interim partial retirements or applications of G/L to active issuances that are not refunding issuances or FERC-approved intermittent hedge gains/losses, YTM at issuance also equals YTM in test year. </t>
  </si>
  <si>
    <t xml:space="preserve">Cost of removal charged to accumulated depreciation reserve for book purposes but expensed for tax </t>
  </si>
  <si>
    <t>Note:</t>
  </si>
  <si>
    <t>Generator Predictive Maintenance Pr. GEEC #1 - Purchase and install generator monitoring equipment.  These are required as part of a fleet wide partial discharge monitoring program that allows for surveillance and diagnosis of generator winding problems.</t>
  </si>
  <si>
    <t>EEC0600758</t>
  </si>
  <si>
    <t>Generator Predictive Maintenance Pr. GEEC #2 - Purchase and install generator monitoring equipment.  These are required as part of a fleet wide partial discharge monitoring program that allows for surveillance and diagnosis of generator winding problems.</t>
  </si>
  <si>
    <t>EEC0705347</t>
  </si>
  <si>
    <t xml:space="preserve">INSTALLATION OF ACCELEROMETERS   </t>
  </si>
  <si>
    <t>Contract work for the installation of accelerometers on GEEC E2 cooling tower.</t>
  </si>
  <si>
    <t>GEEC2 LP1 TURBINE BLADE REPLACEMENT</t>
  </si>
  <si>
    <t>EEC0800120</t>
  </si>
  <si>
    <t>GEEC E2 GENERATOR UPGRADE</t>
  </si>
  <si>
    <t xml:space="preserve">   filing, debt and equity caps shall be re-opened simultaneously.  The cost of each component shall be as follows:</t>
  </si>
  <si>
    <t>L  x  M</t>
  </si>
  <si>
    <t xml:space="preserve">Accrued book expense for lease payments vs actual lease payments for tax. </t>
  </si>
  <si>
    <t xml:space="preserve">Nuclear refueling expenses amortized on books vs. actual expenses deducted for tax.  </t>
  </si>
  <si>
    <t>Bond Premium/discount</t>
  </si>
  <si>
    <t>JEC SCRUBBERS</t>
  </si>
  <si>
    <t>JEC COM, FLUE GAS DESULFURIZATION</t>
  </si>
  <si>
    <t>Environmental Instrumentation - Temperature Application - Purchase and installation of a General Purpose Indicator, Thermostat house with integral Type-K thermocouple and cover for panel mounting.</t>
  </si>
  <si>
    <t>Book accrual railcar lease expense vs. prescribed costs for tax per IRC Sec 467</t>
  </si>
  <si>
    <t xml:space="preserve">   The procedure for determining the AFUDC credit is outlined in Attachment E, Section I, para.5, to the Agreement.</t>
  </si>
  <si>
    <t>Contract work for Emporia Energy Center Unit 5 Frame Combustion Turbine.  New combustion turbines are needed to meet the Company's anticipated generation capacity requirements.  This project includes procurement of a new frame combustion turbine and labor to install.</t>
  </si>
  <si>
    <t>902001</t>
  </si>
  <si>
    <t>Contract work for J3 Upgrade 6.9 Kv Switchgear to DCS - Unit 3 Switchgear relaying and control - convert to DCS installation.</t>
  </si>
  <si>
    <t>JCOM 6.9 KV BREAKER REMOTE RACKING JEC #1</t>
  </si>
  <si>
    <t>JCOM 6.9 KV BREAKER REMOTE RACKING JEC #3</t>
  </si>
  <si>
    <t>J2 LOW NOX &amp; SOFA UPGRD PH1</t>
  </si>
  <si>
    <t>Contract work for J2 Low NOx &amp; Sofa Upgrade Phase 1 - This project includes the addition of low NOx burners, SOFA air locations, a NeuralNet, as well as ETC and CADM systems from Foster-Wheeler.</t>
  </si>
  <si>
    <t>J2 COOLING TOWER SUS BUILDING AND SWITCHGEAR REPLACEMENT</t>
  </si>
  <si>
    <t>UNIT 3 - REPLACE THRISTOR VOLTAGE REGULATOR</t>
  </si>
  <si>
    <t>ERGONOMIC CHAIRS</t>
  </si>
  <si>
    <t>JCOM DUMPER BUILDING HVAC IMPR</t>
  </si>
  <si>
    <t>3B CONVEYOR IDLER REPLACEMENT</t>
  </si>
  <si>
    <t>JCOM FUEL YARD DUST SURFACTANT UPGR</t>
  </si>
  <si>
    <t>CONTINUOUS PERFORMANCE MONITORING SYSTEM</t>
  </si>
  <si>
    <t>A30042</t>
  </si>
  <si>
    <t>ENVIRONMENTAL INSTRUMENTS</t>
  </si>
  <si>
    <t>EEC0600757</t>
  </si>
  <si>
    <t>GENERATOR PREDICTIVE MAINTENANCE PR</t>
  </si>
  <si>
    <t>2.  Operation and Maintenance Expenses [ Item 4, ln. 6 ]</t>
  </si>
  <si>
    <t>3.  Depreciation Expenses [ Item 4, ln. 7 ]</t>
  </si>
  <si>
    <t>4.  Taxes, Other Than Income [ Item 4, ln. 8 ]</t>
  </si>
  <si>
    <t>5.  Income Tax [ Item 4, ln. 9 ]</t>
  </si>
  <si>
    <t>[ to Item 6 ]</t>
  </si>
  <si>
    <t>[to Item 5, ln. 6]</t>
  </si>
  <si>
    <t>10.  Divisor (MW) [ Wk. D, Demand Charge Divisor..., A) ]</t>
  </si>
  <si>
    <r>
      <t>Line No.</t>
    </r>
    <r>
      <rPr>
        <sz val="12"/>
        <rFont val="Times New Roman"/>
        <family val="1"/>
      </rPr>
      <t xml:space="preserve">                                    </t>
    </r>
    <r>
      <rPr>
        <u/>
        <sz val="12"/>
        <rFont val="Times New Roman"/>
        <family val="1"/>
      </rPr>
      <t>Applicable Tax</t>
    </r>
    <r>
      <rPr>
        <sz val="12"/>
        <rFont val="Times New Roman"/>
        <family val="1"/>
      </rPr>
      <t xml:space="preserve">                                          </t>
    </r>
    <r>
      <rPr>
        <u/>
        <sz val="12"/>
        <rFont val="Times New Roman"/>
        <family val="1"/>
      </rPr>
      <t>Rate or Amount</t>
    </r>
  </si>
  <si>
    <t xml:space="preserve">      [Actual (F+P+NI+Q+C’)] - [((F+P+NI+Q+C’) / S)  x  Actual S]</t>
  </si>
  <si>
    <t>TGO0700048</t>
  </si>
  <si>
    <t>TGO0700049</t>
  </si>
  <si>
    <t>EEC0801360</t>
  </si>
  <si>
    <t>S805706</t>
  </si>
  <si>
    <t>TGO0600049</t>
  </si>
  <si>
    <t>TGO0600058</t>
  </si>
  <si>
    <t>TGO0600059</t>
  </si>
  <si>
    <t>TGO0600060</t>
  </si>
  <si>
    <t>TGO0600062</t>
  </si>
  <si>
    <t>TGO0800057</t>
  </si>
  <si>
    <t>EEC0800297</t>
  </si>
  <si>
    <t>A11735</t>
  </si>
  <si>
    <t>A23702</t>
  </si>
  <si>
    <t>A23703</t>
  </si>
  <si>
    <t>003467</t>
  </si>
  <si>
    <t>003812</t>
  </si>
  <si>
    <t>004581</t>
  </si>
  <si>
    <t>005657</t>
  </si>
  <si>
    <t xml:space="preserve"> 7203203</t>
  </si>
  <si>
    <t xml:space="preserve"> 7203206</t>
  </si>
  <si>
    <t>LOW NOX BURNERS</t>
  </si>
  <si>
    <t>Contract work for T8 MS HRH CRH HEP Acoustic Baseline Inspection - A non-destructive, Acoustic Emission detection system will be installed during construction on the Unit Main Steam, Cold Reheat, and Hot Reheat (from the Boiler to the Turbine) piping systems.  The contractor will provide a Turnkey Baseline condition analysis for this piping system.  Main Steam, and Hot Reheat lines operate at (or above) 1000 degrees are subject to creep damage.  This inspection method uses Acoustic Emission technology to determine flaw location and crack growth during Unit operation.  This project will provide funds to complete the initial assessment of the piping using the Acoustic Emission system.</t>
  </si>
  <si>
    <t>TEC0801432</t>
  </si>
  <si>
    <t>T7 CRH ACOUSTIC EQUIPMENT</t>
  </si>
  <si>
    <t>Contract work for T7 CRH Acoustic Equipment - A Quantitative Acoustic Emission (QAE) Non-Destructive Inspection (NDI) Method monitoring system will be installed on T7 Cold Reheat (top-end only).  Contractor will provide installation of their Acoustic Emission technology and a baseline condition analysis for this piping system.  Main Steam, Cold Reheat, and Hot Reheat lines operate at (or above) 1000 degrees and are subject to creep damage.  This inspection method uses proprietary acoustic emission technology to determine flaw location and crack growth during Unit operation.  This system will be installed during normal unit operation.</t>
  </si>
  <si>
    <t>T7/9 TURBINE WATER INDUCTION PROTECTION</t>
  </si>
  <si>
    <t xml:space="preserve">Contract work for T7/9 Turbine Water Induction Protection - This project will install new valves, controls, instrumentation, and piping as required to conform unit turbine water induction protection to ASME code.  This is a multiyear project with final installation to be conducted in conjunction with the Spring 2011 T7/9 outage.  This initial phase will include an engineering study &amp; design of the various TWIP systems. </t>
  </si>
  <si>
    <t>TEC0802112</t>
  </si>
  <si>
    <t>TCOM CINDER PIT OVERFLOW</t>
  </si>
  <si>
    <t>Contract work for Tcom Cinder Pit Overflow - This project will be to design and install a Cinder Pit Overflow system in 2008.</t>
  </si>
  <si>
    <t>JEC WATER SUPPLY UPGRADES</t>
  </si>
  <si>
    <t>JEC Water Supply Upgrades.</t>
  </si>
  <si>
    <t>J2 COOLING TOWER SWITCHGEAR UPGRADE</t>
  </si>
  <si>
    <t>Total</t>
  </si>
  <si>
    <t>Beginning</t>
  </si>
  <si>
    <t>Dollars</t>
  </si>
  <si>
    <t>Percent</t>
  </si>
  <si>
    <t>Weighted</t>
  </si>
  <si>
    <t xml:space="preserve">         Common Stock</t>
  </si>
  <si>
    <t xml:space="preserve">     Total</t>
  </si>
  <si>
    <t>Less:</t>
  </si>
  <si>
    <t xml:space="preserve"> </t>
  </si>
  <si>
    <t xml:space="preserve">Plant </t>
  </si>
  <si>
    <t>Labor</t>
  </si>
  <si>
    <t>Related</t>
  </si>
  <si>
    <t>(A)</t>
  </si>
  <si>
    <t>(B)</t>
  </si>
  <si>
    <t>(C)</t>
  </si>
  <si>
    <t>(D)</t>
  </si>
  <si>
    <t>(E)</t>
  </si>
  <si>
    <t>(G)</t>
  </si>
  <si>
    <t>Description</t>
  </si>
  <si>
    <t>YE Balance</t>
  </si>
  <si>
    <t>M</t>
  </si>
  <si>
    <t>N</t>
  </si>
  <si>
    <t>Interest</t>
  </si>
  <si>
    <t>Annual</t>
  </si>
  <si>
    <t>Charge</t>
  </si>
  <si>
    <t>JEC0610127</t>
  </si>
  <si>
    <t>Line</t>
  </si>
  <si>
    <t>Distribution</t>
  </si>
  <si>
    <t>Transmission</t>
  </si>
  <si>
    <t>Customer Accounts</t>
  </si>
  <si>
    <t>Customer Service and Informational</t>
  </si>
  <si>
    <t>Sales</t>
  </si>
  <si>
    <t>Emission Allowances</t>
  </si>
  <si>
    <t>Excluded</t>
  </si>
  <si>
    <t>Book accrual for Salary Continuation Plan vs. actual payments for tax</t>
  </si>
  <si>
    <t>Charitable contributions expensed on books - deductible for tax subject to limitation of 10% of taxable income</t>
  </si>
  <si>
    <t>Accumulated Deferred Income Tax Non Utility</t>
  </si>
  <si>
    <t>Power Marketing Incentives</t>
  </si>
  <si>
    <t>Deferred Compensation KGE</t>
  </si>
  <si>
    <t>Less FASB 109 Above if not separately removed</t>
  </si>
  <si>
    <t>Less FASB 106 Above if not separately removed</t>
  </si>
  <si>
    <t>Accumulated Deferred Income Tax Other Property</t>
  </si>
  <si>
    <t>Prior Year</t>
  </si>
  <si>
    <t xml:space="preserve">   planning process, unless the demand revenue from the customer is included as a revenue credit</t>
  </si>
  <si>
    <t>Total $</t>
  </si>
  <si>
    <r>
      <t>5</t>
    </r>
    <r>
      <rPr>
        <sz val="12"/>
        <rFont val="Times New Roman"/>
        <family val="1"/>
      </rPr>
      <t xml:space="preserve"> Only include long term indebtedness in this account.</t>
    </r>
  </si>
  <si>
    <t xml:space="preserve">   will flow through the formula rate is 65%.  If the return on common equity (ROE) is re-opened through a 205 or 206</t>
  </si>
  <si>
    <t>Retirements</t>
  </si>
  <si>
    <t>Adjustment</t>
  </si>
  <si>
    <t xml:space="preserve">                 Wolf Creek Decom. Exp. (current year)</t>
  </si>
  <si>
    <t xml:space="preserve">       Other Power Generation Accounts [Form 1, pg. 321, ln. 74, col. b]</t>
  </si>
  <si>
    <t xml:space="preserve">       A&amp;G O&amp;M [Form 1, pg. 323, ln. 197, col. b]</t>
  </si>
  <si>
    <t>Current PBOPs</t>
  </si>
  <si>
    <t xml:space="preserve">    General [Form 1, pg. 336, ln. 10, col. f]</t>
  </si>
  <si>
    <t xml:space="preserve">    Intangible [Form 1, pg. 336, ln. 1, col. f]</t>
  </si>
  <si>
    <t xml:space="preserve">       Where: WCLTD = Weighted cost of long term debt. [Item 6]</t>
  </si>
  <si>
    <t xml:space="preserve">                    R = Rate of return. [Item 6]</t>
  </si>
  <si>
    <t xml:space="preserve">     Less: Impact of domestic manufacturing tax deduction under IRC Section 199 [Wk. Q, ln. 30]</t>
  </si>
  <si>
    <t>VOM   =</t>
  </si>
  <si>
    <t>F          =</t>
  </si>
  <si>
    <t>P          =</t>
  </si>
  <si>
    <t>NI        =</t>
  </si>
  <si>
    <t>Line No.</t>
  </si>
  <si>
    <r>
      <t xml:space="preserve">1 </t>
    </r>
    <r>
      <rPr>
        <u/>
        <sz val="12"/>
        <rFont val="Times New Roman"/>
        <family val="1"/>
      </rPr>
      <t>Plant in Service</t>
    </r>
  </si>
  <si>
    <r>
      <t xml:space="preserve">3 </t>
    </r>
    <r>
      <rPr>
        <u/>
        <sz val="12"/>
        <rFont val="Times New Roman"/>
        <family val="1"/>
      </rPr>
      <t>Other Rate Base Items</t>
    </r>
  </si>
  <si>
    <t>Allocator</t>
  </si>
  <si>
    <t xml:space="preserve">     b. Percent Obligation</t>
  </si>
  <si>
    <t>(c)  =  (a)  *  (b)</t>
  </si>
  <si>
    <t>(e)  =  (a)  *  (d)</t>
  </si>
  <si>
    <t xml:space="preserve">   C)  Salaries and Wages (SW)</t>
  </si>
  <si>
    <t>Allocator SW</t>
  </si>
  <si>
    <t>Direct Allocator</t>
  </si>
  <si>
    <t>Allocator GP</t>
  </si>
  <si>
    <t>Allocator NP</t>
  </si>
  <si>
    <t xml:space="preserve">     Less: ADITC adjustment ( ADITC*  x  1/(1-T) )</t>
  </si>
  <si>
    <t xml:space="preserve">         1 / (1 - T)  = </t>
  </si>
  <si>
    <t xml:space="preserve">      Subtotal -- Labor Related</t>
  </si>
  <si>
    <t xml:space="preserve">      Total Other Taxes</t>
  </si>
  <si>
    <t xml:space="preserve">      Subtotal -- Plant Related</t>
  </si>
  <si>
    <t>Title</t>
  </si>
  <si>
    <t>Variable O&amp;M, which shall be equal to the latest VOM produced by the formula included in this Attachment D, Item 5.</t>
  </si>
  <si>
    <t>This project requests funds to perform the first phase of the rebuild of Jeffrey  Energy Center Unit 2 electrostatic precipitator.  The first phase of this project requests funds for the engineering, procurement, and design of the materials and equipment necessary for the rebuild of the Unit 2 Electrostatic Precipitator.  In addition to this, funds are requested for the procurement of the materials necessary for the strengthening of the structural members as recommended from a study conducted to determine the needs created by the installation of the new I.D. Fans and the possible induced vacuum on the system by as much as -45" H2O resulting from a full load trip.</t>
  </si>
  <si>
    <t>PHASE 1 J2 ESP REBUILD</t>
  </si>
  <si>
    <t>Allowable</t>
  </si>
  <si>
    <t>Principal</t>
  </si>
  <si>
    <t>(Discount)</t>
  </si>
  <si>
    <t xml:space="preserve">Gain(Loss) on </t>
  </si>
  <si>
    <t>Over(Under)</t>
  </si>
  <si>
    <t>Recovery</t>
  </si>
  <si>
    <t>Year</t>
  </si>
  <si>
    <t>Cummulative</t>
  </si>
  <si>
    <t>A</t>
  </si>
  <si>
    <t>B</t>
  </si>
  <si>
    <t>C</t>
  </si>
  <si>
    <t>D</t>
  </si>
  <si>
    <t>E</t>
  </si>
  <si>
    <t>F</t>
  </si>
  <si>
    <t>G</t>
  </si>
  <si>
    <t>H</t>
  </si>
  <si>
    <t>I</t>
  </si>
  <si>
    <t>J</t>
  </si>
  <si>
    <t>K</t>
  </si>
  <si>
    <t>L</t>
  </si>
  <si>
    <t>Current-Year</t>
  </si>
  <si>
    <t>Preliminary</t>
  </si>
  <si>
    <t>Unamortized debt issue costs, discount/premium, and loss on reacquired debt deducted for tax vs. for books, these costs are added to and amortized over the life of the new issue</t>
  </si>
  <si>
    <t>Regulatory Commission Expense</t>
  </si>
  <si>
    <t>Book amortization of regulatory commission expenses previously deducted for tax</t>
  </si>
  <si>
    <t>Integration Costs</t>
  </si>
  <si>
    <t>Acquisition related costs disallowed for tax purposes</t>
  </si>
  <si>
    <t>Contract work for T-7 CEM Replacement - This project to replace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</si>
  <si>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TEC0800625</t>
  </si>
  <si>
    <t>T8 CEM REPLACEMENT PROJECT</t>
  </si>
  <si>
    <t>Contract work for T8 CEM Replacement - This project involves replacing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</si>
  <si>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TEC0800881</t>
  </si>
  <si>
    <t>COOLING TOWER CROSSTIE-L3-LEC</t>
  </si>
  <si>
    <t>Contract work for Cooling Tower Crosstie-L3-LEC - This project will include waste water treatment facility replacement options and feasibility study, design engineering and STP replacement, as well as, to complete the replacement of the sewage treatment plant in 2008.</t>
  </si>
  <si>
    <t>TEC0800915</t>
  </si>
  <si>
    <t>T8 HEP ACOUSTIC EQUIPMENT</t>
  </si>
  <si>
    <t>WORKSHEET L, WOLF CREEK DECOMMISSIONING</t>
  </si>
  <si>
    <t>WORKSHEET N, ACCOUNT NO. 501, FUEL</t>
  </si>
  <si>
    <t>WORKSHEET Q, DOMESTIC MANUFACTURING DEDUCTION</t>
  </si>
  <si>
    <t>WORKSHEET R, ALLOCATED INVESTMENT TAX CREDIT</t>
  </si>
  <si>
    <t>WORKSHEET S, DEPRECIATION RATES</t>
  </si>
  <si>
    <t>WORKSHEET T, POST-EMPLOYMENT BENEFITS OTHER THAN PENSIONS</t>
  </si>
  <si>
    <t>WORKSHEET U, LTD COST</t>
  </si>
  <si>
    <t>Contract work for the GEEC Ecom Backup Air Compressor Upgrade - Purchase and install a new station backup air compressor.  This would require the removal of two large piston type air compressors and replace both of them with one screw type air compressor.</t>
  </si>
  <si>
    <t>EEC0803796</t>
  </si>
  <si>
    <t>E1 REHEAT REPLACEMENT</t>
  </si>
  <si>
    <t>Contract work for the E1 Reheat Replacement - Evans 1 Reheat Terminal Tube and Bank 1 Replacement/Upgrade to T22.  Includes purchasing materials, removal, and labor for installation.</t>
  </si>
  <si>
    <t>EEC0804389</t>
  </si>
  <si>
    <t>WCNOC Turbine Building - EAD05C HP condenser tube replacement.</t>
  </si>
  <si>
    <t>WCNOC Turbine Building - High pressure nitrogen pressure control station.</t>
  </si>
  <si>
    <t>WCNOC Turbine Building - XPB03 Secondary power cable replacement.</t>
  </si>
  <si>
    <t>WCNOC Auxiliary Building - Improved valve design for KCHV0253 containment isolation valve.</t>
  </si>
  <si>
    <t>WCNOC Auxiliary Building - Permanent platforms for post fire safe shutdown manual actions.</t>
  </si>
  <si>
    <t>WCNOC Auxiliary Building - Safety related room cooler changeout.  #SGL09A, #SGL11B, #SGL12A, #SGG04A and #SGG04B.</t>
  </si>
  <si>
    <t>WCNOC Auxiliary Building - Replace valve #BLV0021 a 4" gate valve.</t>
  </si>
  <si>
    <t>WCNOC Site Security Building - Camera addition for SAF outside isolation zone.</t>
  </si>
  <si>
    <t>WCNOC Site Security Building - Video recording system upgrade.</t>
  </si>
  <si>
    <t>WCNOC Site Security Building - replace air conditioning (a/c) units in 7 BRES (bullet resistant enclosures).</t>
  </si>
  <si>
    <t>WCNOC Site Security Building - Provide Homeland security modifications in 2007.</t>
  </si>
  <si>
    <t>WCNOC Site Security Building - Install warning barriers at Main Gate North.</t>
  </si>
  <si>
    <t>WCNOC Reactor Building - Permanent refueling outage power.</t>
  </si>
  <si>
    <t>WCNOC Reactor Building - Permanent containment outage power.</t>
  </si>
  <si>
    <t>WCNOC Reactor Building - Replace valves GNV0039, 40, 41, 42.</t>
  </si>
  <si>
    <t>WCNOC Reactor Building - Evaluation of new seal table maintenance fitting assembly.</t>
  </si>
  <si>
    <t>WCNOC Reactor Building - Replace AE check valves in containment.</t>
  </si>
  <si>
    <t>Contract work to install 4 switches at LaCygne station.</t>
  </si>
  <si>
    <t xml:space="preserve"> 7081745</t>
  </si>
  <si>
    <t>REPLACE PHONE CABLE WITH FIBER OPTIC</t>
  </si>
  <si>
    <t>Emporia Energy Center Accrual.</t>
  </si>
  <si>
    <t>WIND TURBINES ACCOUNTING ACCRUAL</t>
  </si>
  <si>
    <t>Flat Ridge Wind Farm Turbines - Accounting purpose only to record quarterly accrual.</t>
  </si>
  <si>
    <t>Central Plains Wind Farm - For accounting purpose only to record quarterly accrual.</t>
  </si>
  <si>
    <t>ENGINEERING SERVICES, LAND PURCHASE, AND PERMITTING FOR NEW COMBUSTION TURBINES</t>
  </si>
  <si>
    <t>New combustion turbines are needed to meet the Company's anticipated generation capacity requirements.  This project includes procurement of land for the new gas turbine site, procurement of required permits, engineering to design the gas turbine facility, and engineering to write specifications required for equipment, materials and construction contracts for the facility.</t>
  </si>
  <si>
    <t>EMPORIA ENERGY CENTER UNIT 5 FRAME COMBUSTION TURBINE</t>
  </si>
  <si>
    <t>Year End</t>
  </si>
  <si>
    <t>Contract work for Central Plains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</si>
  <si>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Flat Ridge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</si>
  <si>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Emporia Energy Center Gas Turbine Unit 3 - Troubleshoot cause of unit trip 7/1 at 7PM.</t>
  </si>
  <si>
    <t>Ad Valorem Tax R/L</t>
  </si>
  <si>
    <t>Regulatory liability recorded for ad valorem taxes not recognized for tax purposes.</t>
  </si>
  <si>
    <t>Deferred taxes associated with Kansas High Performance Incentives Tax Credits.</t>
  </si>
  <si>
    <t>Post-Ret Med Expense Tracker</t>
  </si>
  <si>
    <t>Reg Liab - KS Tax Credit Grossup</t>
  </si>
  <si>
    <t>Deferred taxes on the Regulatory Liability associated with Kansas High Performance Incentive Program Credits</t>
  </si>
  <si>
    <t>Deferred income tax associated with the regulatory asset for Energy Efficiency Education Programs.</t>
  </si>
  <si>
    <t>Pension Tracker Expense</t>
  </si>
  <si>
    <t>Deferred income taxes related to the WattSaver Program regulatory asset</t>
  </si>
  <si>
    <t>BLDG Operator Cert</t>
  </si>
  <si>
    <t>Deferred income taxes related to the Building Operator Certificate regulatory asset</t>
  </si>
  <si>
    <t>Post-Ret-Med expense Tracker</t>
  </si>
  <si>
    <t xml:space="preserve">Deferred income taxes on amounts recorded to the Pension Expense Tracker </t>
  </si>
  <si>
    <t>L5 Replace Cooling Tower -  This project will replace the cooling tower on Unit 5.  The cooling tower will be replaced with a 16 cell fiberglass, crossflow, splashfill design that fits into the existing basin.  The tower will be constructed with new switchgear including VFD fan motor starters and new transformers.</t>
  </si>
  <si>
    <t>LEC0801068</t>
  </si>
  <si>
    <t>L3 GENERATOR OVERHAUL</t>
  </si>
  <si>
    <t>LEC0802635</t>
  </si>
  <si>
    <t>L5 LOWER SLOPE REPLACEMENT</t>
  </si>
  <si>
    <t>Contract work for the L3 Turbine Vibration and Expansion - This is original equipment furnished by General Electric in 1955 and repair parts are no longer available.  Present vibration, eccentricity, and differential expansion equipment has only single probes and no longer function.  Project is to replace non-functioning equipment with dual probes reading absolute vibration as well as eccentricity and differential expansion.  All readings will be brought into the Bailey DCS system and alarmed.  This project will upgrade to X-Y proximity probes and includes a key phaser.</t>
  </si>
  <si>
    <t>LEC0805848</t>
  </si>
  <si>
    <t>L5 CONDENSER WATER BOX UPGRADES</t>
  </si>
  <si>
    <t>Hutchinson Energy Center or Abilene Energy Center or Spring Creek</t>
  </si>
  <si>
    <t>Fuel Burn Information</t>
  </si>
  <si>
    <t>Balance</t>
  </si>
  <si>
    <t>Current Year</t>
  </si>
  <si>
    <r>
      <t>(D)</t>
    </r>
    <r>
      <rPr>
        <b/>
        <i/>
        <vertAlign val="superscript"/>
        <sz val="10"/>
        <rFont val="Arial"/>
        <family val="2"/>
      </rPr>
      <t>1</t>
    </r>
  </si>
  <si>
    <t>T7 &amp; T8    MERCURY CEM</t>
  </si>
  <si>
    <t>T7/9 &amp; T8/10 REAL TIME PERFORMANCE</t>
  </si>
  <si>
    <t>Westar Generation Power Purchase</t>
  </si>
  <si>
    <t xml:space="preserve">Regulatory liability recorded for power purchased from Westar Generating; not recognized for tax.  </t>
  </si>
  <si>
    <t>Restricted Stock Expenses</t>
  </si>
  <si>
    <t>6.  Total Current - Year Capacity Rev. Req. (Sum of Lines 1 Through 5)</t>
  </si>
  <si>
    <t>11.  Current - Year Cap. Rev. Req. Rate, $/kW-Month (ln. 9 / ln. 10 / 12 )</t>
  </si>
  <si>
    <r>
      <t xml:space="preserve">1. Plant in Service </t>
    </r>
    <r>
      <rPr>
        <vertAlign val="superscript"/>
        <sz val="14"/>
        <rFont val="Times New Roman"/>
        <family val="1"/>
      </rPr>
      <t>1</t>
    </r>
  </si>
  <si>
    <r>
      <t xml:space="preserve">2. Accumulated Depreciation </t>
    </r>
    <r>
      <rPr>
        <vertAlign val="superscript"/>
        <sz val="14"/>
        <rFont val="Times New Roman"/>
        <family val="1"/>
      </rPr>
      <t>2</t>
    </r>
  </si>
  <si>
    <r>
      <t xml:space="preserve">3. Other Rate Base Items </t>
    </r>
    <r>
      <rPr>
        <vertAlign val="superscript"/>
        <sz val="14"/>
        <rFont val="Times New Roman"/>
        <family val="1"/>
      </rPr>
      <t>3</t>
    </r>
  </si>
  <si>
    <r>
      <t xml:space="preserve">4. Working Capital </t>
    </r>
    <r>
      <rPr>
        <vertAlign val="superscript"/>
        <sz val="14"/>
        <rFont val="Times New Roman"/>
        <family val="1"/>
      </rPr>
      <t>4</t>
    </r>
  </si>
  <si>
    <t>5. Rate Base ( Sum lns. 1 - 4 )</t>
  </si>
  <si>
    <t xml:space="preserve">    Production [Form 1, pg. 205, ln. 46, col.g]</t>
  </si>
  <si>
    <t xml:space="preserve">    General [Form 1, pg. 207, ln. 99, col.g]</t>
  </si>
  <si>
    <t xml:space="preserve">    General [Form 1, pg. 219, ln. 28, col. c]</t>
  </si>
  <si>
    <t>Contract work to replace Low NOX burners as part of La Cygne Unit 2 AQCS upgrade.</t>
  </si>
  <si>
    <t xml:space="preserve"> 7207459</t>
  </si>
  <si>
    <t>SEWAGE LIFT STATION</t>
  </si>
  <si>
    <t>YTM BOND - EARLY REDEMPTION DETAILS</t>
  </si>
  <si>
    <t xml:space="preserve">  the life of the refunding vehicle. </t>
  </si>
  <si>
    <t xml:space="preserve">Transmission </t>
  </si>
  <si>
    <t>Revenue</t>
  </si>
  <si>
    <t>Direct-Assigned</t>
  </si>
  <si>
    <t>Notes to Direct Assigned Transmission</t>
  </si>
  <si>
    <t>LACEC - #2</t>
  </si>
  <si>
    <t>WCEC</t>
  </si>
  <si>
    <r>
      <t xml:space="preserve">WORKSHEET T, POST-EMPLOYMENT BENEFITS OTHER THAN PENSIONS </t>
    </r>
    <r>
      <rPr>
        <b/>
        <vertAlign val="superscript"/>
        <sz val="16"/>
        <rFont val="Times New Roman"/>
        <family val="1"/>
      </rPr>
      <t>1</t>
    </r>
  </si>
  <si>
    <r>
      <t xml:space="preserve">Total FAS 106 </t>
    </r>
    <r>
      <rPr>
        <vertAlign val="superscript"/>
        <sz val="12"/>
        <rFont val="Times New Roman"/>
        <family val="1"/>
      </rPr>
      <t>2</t>
    </r>
  </si>
  <si>
    <t>Postretirement Welfare Exp.</t>
  </si>
  <si>
    <r>
      <t xml:space="preserve">Total FAS 112 </t>
    </r>
    <r>
      <rPr>
        <vertAlign val="superscript"/>
        <sz val="12"/>
        <rFont val="Times New Roman"/>
        <family val="1"/>
      </rPr>
      <t>3</t>
    </r>
  </si>
  <si>
    <t>LT Disability Expense</t>
  </si>
  <si>
    <t>Workers Compensation Exp.</t>
  </si>
  <si>
    <t>Account No.</t>
  </si>
  <si>
    <t xml:space="preserve">Interest </t>
  </si>
  <si>
    <t>Yield</t>
  </si>
  <si>
    <t>Issue Amount</t>
  </si>
  <si>
    <t>Coupon</t>
  </si>
  <si>
    <t>Net Proceeds</t>
  </si>
  <si>
    <t>YTM</t>
  </si>
  <si>
    <t>Time Period</t>
  </si>
  <si>
    <t>TEST YEAR ENDED</t>
  </si>
  <si>
    <t>(aa)</t>
  </si>
  <si>
    <t>(bb)</t>
  </si>
  <si>
    <t>(cc)</t>
  </si>
  <si>
    <t>(dd)</t>
  </si>
  <si>
    <t>(ee)</t>
  </si>
  <si>
    <t>(jj)</t>
  </si>
  <si>
    <t>(ff)</t>
  </si>
  <si>
    <t>(gg)</t>
  </si>
  <si>
    <t>(hh)</t>
  </si>
  <si>
    <t>(ii)</t>
  </si>
  <si>
    <t>Energy Center:</t>
  </si>
  <si>
    <r>
      <t xml:space="preserve">Basis for Calculated Depreciation Expense </t>
    </r>
    <r>
      <rPr>
        <vertAlign val="superscript"/>
        <sz val="12"/>
        <rFont val="Times New Roman"/>
        <family val="1"/>
      </rPr>
      <t>1</t>
    </r>
  </si>
  <si>
    <t>Dec</t>
  </si>
  <si>
    <t>Jan</t>
  </si>
  <si>
    <t>Feb</t>
  </si>
  <si>
    <t>Mar</t>
  </si>
  <si>
    <t>Apr</t>
  </si>
  <si>
    <t>May</t>
  </si>
  <si>
    <t>Jun</t>
  </si>
  <si>
    <t>Jul</t>
  </si>
  <si>
    <t>Aug</t>
  </si>
  <si>
    <t>Sep</t>
  </si>
  <si>
    <t>Oct</t>
  </si>
  <si>
    <t>Nov</t>
  </si>
  <si>
    <t>Depr.</t>
  </si>
  <si>
    <r>
      <t xml:space="preserve">Calculated Depreciation Expense </t>
    </r>
    <r>
      <rPr>
        <vertAlign val="superscript"/>
        <sz val="12"/>
        <rFont val="Times New Roman"/>
        <family val="1"/>
      </rPr>
      <t>3</t>
    </r>
  </si>
  <si>
    <r>
      <t xml:space="preserve">Rate </t>
    </r>
    <r>
      <rPr>
        <u/>
        <vertAlign val="superscript"/>
        <sz val="12"/>
        <rFont val="Times New Roman"/>
        <family val="1"/>
      </rPr>
      <t>2</t>
    </r>
  </si>
  <si>
    <t>Prior Year's</t>
  </si>
  <si>
    <r>
      <t xml:space="preserve">Calculated Accumulated Reserve for Depreciation </t>
    </r>
    <r>
      <rPr>
        <vertAlign val="superscript"/>
        <sz val="12"/>
        <rFont val="Times New Roman"/>
        <family val="1"/>
      </rPr>
      <t>4</t>
    </r>
  </si>
  <si>
    <r>
      <t xml:space="preserve">Dec Balance </t>
    </r>
    <r>
      <rPr>
        <u/>
        <vertAlign val="superscript"/>
        <sz val="12"/>
        <rFont val="Times New Roman"/>
        <family val="1"/>
      </rPr>
      <t>1</t>
    </r>
  </si>
  <si>
    <t>6   Form 1 amount is lower due to netting of purchases and sales, as required by Order 668.</t>
  </si>
  <si>
    <t>J2 &amp; J3 CRH ACOUSTIC INSPECTION SYSTEM</t>
  </si>
  <si>
    <t>L3 SUPER HEATER REPLACEMENT</t>
  </si>
  <si>
    <t>L3 TURBINE WATER INDUCTION PROTECTION SYSTEM</t>
  </si>
  <si>
    <t>T7 TURBINE PROTECTIVE DEVICES UPGRADE</t>
  </si>
  <si>
    <t>T8 SOFA PURCHASE SPEC &amp; ENGINEERING STUDY</t>
  </si>
  <si>
    <t>ITEM 1 - MONTHLY BILLING AND ENERGY CHARGE</t>
  </si>
  <si>
    <r>
      <t xml:space="preserve">1.   </t>
    </r>
    <r>
      <rPr>
        <u/>
        <sz val="12"/>
        <rFont val="Times New Roman"/>
        <family val="1"/>
      </rPr>
      <t>Net Monthly Bill.</t>
    </r>
    <r>
      <rPr>
        <sz val="12"/>
        <rFont val="Times New Roman"/>
        <family val="1"/>
      </rPr>
      <t xml:space="preserve">  Customer's monthly bill shall be the total of:</t>
    </r>
  </si>
  <si>
    <t>MONTHLY BILLING AND ENERGY CHARGE</t>
  </si>
  <si>
    <t>RATE BASE</t>
  </si>
  <si>
    <t>DEMAND RELATED EXPENSES</t>
  </si>
  <si>
    <t>TABLE OF CONTENTS</t>
  </si>
  <si>
    <r>
      <t xml:space="preserve">2.   </t>
    </r>
    <r>
      <rPr>
        <u/>
        <sz val="12"/>
        <rFont val="Times New Roman"/>
        <family val="1"/>
      </rPr>
      <t>Energy Charge.</t>
    </r>
    <r>
      <rPr>
        <sz val="12"/>
        <rFont val="Times New Roman"/>
        <family val="1"/>
      </rPr>
      <t xml:space="preserve">  Each month, the Energy Charge shall be determined as follows:</t>
    </r>
  </si>
  <si>
    <r>
      <t xml:space="preserve">3.  </t>
    </r>
    <r>
      <rPr>
        <u/>
        <sz val="12"/>
        <rFont val="Times New Roman"/>
        <family val="1"/>
      </rPr>
      <t>Applicable Taxes</t>
    </r>
  </si>
  <si>
    <t>ITEM 2 - DEMAND CHARGE CALCULATION</t>
  </si>
  <si>
    <t>ITEM 3 - RATE BASE</t>
  </si>
  <si>
    <r>
      <t xml:space="preserve">7 </t>
    </r>
    <r>
      <rPr>
        <u/>
        <sz val="12"/>
        <rFont val="Times New Roman"/>
        <family val="1"/>
      </rPr>
      <t>Income Tax Calculation</t>
    </r>
  </si>
  <si>
    <t xml:space="preserve">  accepted by FERC in a Section 205 or 206 filing.</t>
  </si>
  <si>
    <t>Year-End</t>
  </si>
  <si>
    <t>Average</t>
  </si>
  <si>
    <t>(d)</t>
  </si>
  <si>
    <t>(e)</t>
  </si>
  <si>
    <t>(f)</t>
  </si>
  <si>
    <t>(g)</t>
  </si>
  <si>
    <t>WCNOC Education Center - Upgrade simulator computer.</t>
  </si>
  <si>
    <t>WCNOC Education Center - Replace air conditioner compressors for Cessna, Eisenhower and Earhard buildings.</t>
  </si>
  <si>
    <t>WCNOC Radwaste Building - S/G blowdown discharge pumps bypass line.</t>
  </si>
  <si>
    <t>WCNOC Radwaste Building - Replace valve #KH7926.</t>
  </si>
  <si>
    <t>WCNOC Turbine Building - Replace 4" check valve, #KCV-478.</t>
  </si>
  <si>
    <t>WCNOC Start-up Transformer Structure - Main transformers uprate.</t>
  </si>
  <si>
    <t>WCNOC Security Building - replace carpeting/matting.</t>
  </si>
  <si>
    <t>WCNOC Shop Building and Chlorine House - Replace pump shaft on #1WM003PA.</t>
  </si>
  <si>
    <t>WCNOC ESW Pumphouse &amp; Chlorine Building - Replace 3" gate valve #EFPV0019.</t>
  </si>
  <si>
    <t>NEW WIND TURBINES ARE NEEDED TO MEET</t>
  </si>
  <si>
    <t>AEC MISC TOOLS AND SMALL PROJECTS</t>
  </si>
  <si>
    <t>Abilene Energy Center Gas Turbine - Misc Tools and Small Projects.</t>
  </si>
  <si>
    <t>EMPORIA ENERGY CENTER UNIT 3 EQUIPMENT</t>
  </si>
  <si>
    <t>CONSTRUCTION COSTS FOR EMPORIA CT</t>
  </si>
  <si>
    <t>CONSTRUCTION COSTS FOR EMPORIA ENERGY CENTER</t>
  </si>
  <si>
    <t>COMMON EQUIPMENT FOR EMPORIA ENERGY CENTER</t>
  </si>
  <si>
    <t>Emporia Energy Center Gas Turbine - Common Equipment for Emporia EC such as tools, etc., Phase II.</t>
  </si>
  <si>
    <t>Emporia Energy Center Gas Turbine Unit 7 - Construction Costs for Emporia CT #7.</t>
  </si>
  <si>
    <t>Emporia Energy Center Gas Turbine - Construction costs for Emporia Energy Center Common equipment and labor to install.</t>
  </si>
  <si>
    <t>SPRING CREEK - SOUTH PLANT MISC TOOLS</t>
  </si>
  <si>
    <t>Spring Creek Energy Center GT - South Plant misc tools and small projects.</t>
  </si>
  <si>
    <t>EMPORIA ENERGY CENTER ACCRUAL</t>
  </si>
  <si>
    <t>Development of Effective Cost Rates For Bonds and Other Traditional Front-Loaded Debt Issuances:</t>
  </si>
  <si>
    <t>Contract work for TEC7 and 8 Real Time Performance Monitoring - This is a computer server based, software driven system that takes operating data from the plant PI server, uses it to calculate unit, equipment and system performance monitoring analysis data, and then stores the results of the performance calculations on the plant performance PI server.  This PI data can then be accessed and used throughout the company, utilizing existing PI Processbook and DataLink tools.</t>
  </si>
  <si>
    <t>Contract work for T8 SOFA Purchase Spec and Eng. Study - Install low NOx burners, SOFA and neural net on T8 to meet environmental requirements.</t>
  </si>
  <si>
    <t>t = time</t>
  </si>
  <si>
    <t>Individual Redemptions</t>
  </si>
  <si>
    <t xml:space="preserve">Issuance </t>
  </si>
  <si>
    <t xml:space="preserve">Date </t>
  </si>
  <si>
    <t>Gain (Loss)</t>
  </si>
  <si>
    <t>Book accrual for bad debts vs direct write off method for tax</t>
  </si>
  <si>
    <t>Acquisition related costs disallowed for tax purposes.</t>
  </si>
  <si>
    <t>100%</t>
  </si>
  <si>
    <r>
      <t xml:space="preserve">Adjustment </t>
    </r>
    <r>
      <rPr>
        <vertAlign val="superscript"/>
        <sz val="12"/>
        <rFont val="Times New Roman"/>
        <family val="1"/>
      </rPr>
      <t>1</t>
    </r>
  </si>
  <si>
    <r>
      <t>1</t>
    </r>
    <r>
      <rPr>
        <sz val="12"/>
        <rFont val="Times New Roman"/>
        <family val="1"/>
      </rPr>
      <t xml:space="preserve">  -</t>
    </r>
  </si>
  <si>
    <t>1   The Production Cost of Sales is developed as outlined in the definition of OSSM found in Item 1.</t>
  </si>
  <si>
    <t>Capacity</t>
  </si>
  <si>
    <t>Prior-Year</t>
  </si>
  <si>
    <t>Rev. Req. using</t>
  </si>
  <si>
    <t>Contract work for J1 ESP Rebuild Phase I - This project requests funds to perform the first phase of the rebuild of J1 electrostatic precipitator at the Jeffrey Energy Center.</t>
  </si>
  <si>
    <t>ONEOK Special Agreements</t>
  </si>
  <si>
    <t>Miscellaneous Accrual</t>
  </si>
  <si>
    <t>A11736</t>
  </si>
  <si>
    <t>JEFFREY SCRUBBERS ACCRUAL</t>
  </si>
  <si>
    <t>JEC0700624</t>
  </si>
  <si>
    <t>JEC0701131</t>
  </si>
  <si>
    <t>JEC0701132</t>
  </si>
  <si>
    <t>JEC0709637</t>
  </si>
  <si>
    <t>JEC0704255</t>
  </si>
  <si>
    <t>JEC0706838</t>
  </si>
  <si>
    <t>JEC0713055</t>
  </si>
  <si>
    <t>JEC0713578</t>
  </si>
  <si>
    <t>LEC0504104</t>
  </si>
  <si>
    <t>LEC0601996</t>
  </si>
  <si>
    <t>TEC0700036</t>
  </si>
  <si>
    <t>TEC0700121</t>
  </si>
  <si>
    <t>TEC0700571</t>
  </si>
  <si>
    <t>TEC0701293</t>
  </si>
  <si>
    <r>
      <t>2</t>
    </r>
    <r>
      <rPr>
        <u/>
        <sz val="12"/>
        <rFont val="Times New Roman"/>
        <family val="1"/>
      </rPr>
      <t xml:space="preserve"> Other Power Generation O&amp;M</t>
    </r>
  </si>
  <si>
    <r>
      <t>3</t>
    </r>
    <r>
      <rPr>
        <u/>
        <sz val="12"/>
        <rFont val="Times New Roman"/>
        <family val="1"/>
      </rPr>
      <t xml:space="preserve"> Other Power Supply O&amp;M</t>
    </r>
  </si>
  <si>
    <t xml:space="preserve">    Corporate Franchise</t>
  </si>
  <si>
    <t>012513</t>
  </si>
  <si>
    <t>012520</t>
  </si>
  <si>
    <t>012548</t>
  </si>
  <si>
    <t>012648</t>
  </si>
  <si>
    <t>012649</t>
  </si>
  <si>
    <t>012760</t>
  </si>
  <si>
    <t>012774</t>
  </si>
  <si>
    <t>012792</t>
  </si>
  <si>
    <t>012812</t>
  </si>
  <si>
    <t>012814</t>
  </si>
  <si>
    <t>012819</t>
  </si>
  <si>
    <t>012833</t>
  </si>
  <si>
    <t>012874</t>
  </si>
  <si>
    <t>500836</t>
  </si>
  <si>
    <t>500897</t>
  </si>
  <si>
    <t>500917</t>
  </si>
  <si>
    <t>500931</t>
  </si>
  <si>
    <t>500933</t>
  </si>
  <si>
    <t>500944</t>
  </si>
  <si>
    <t>500967</t>
  </si>
  <si>
    <t>500969</t>
  </si>
  <si>
    <t>500975</t>
  </si>
  <si>
    <t>500984</t>
  </si>
  <si>
    <t>500999</t>
  </si>
  <si>
    <t>501000</t>
  </si>
  <si>
    <t>501001</t>
  </si>
  <si>
    <t>501004</t>
  </si>
  <si>
    <t>501005</t>
  </si>
  <si>
    <t>501007</t>
  </si>
  <si>
    <t>501013</t>
  </si>
  <si>
    <t>501033</t>
  </si>
  <si>
    <t>501034</t>
  </si>
  <si>
    <t>Contract work for J2 CRH Acoustic Inspection System - A non-destructive, acoustic emission system will be installed on JEC's unit 2 Cold reheat piping system from the HP turbine exhaust to the boiler CRH inlet Header.  This inspection method uses acoustic emission technology to determine flaw location and crack growth during unit operation.  This system will be installed during normal unit operation.</t>
  </si>
  <si>
    <t>Date that item was:</t>
  </si>
  <si>
    <t>J2 BOILER CIRCULATING PUMPS</t>
  </si>
  <si>
    <t xml:space="preserve">   The letter designations used in the Work Requests and elsewhere in this workpaper mean as follows:</t>
  </si>
  <si>
    <t>EEC</t>
  </si>
  <si>
    <t>JEC</t>
  </si>
  <si>
    <t>LEC</t>
  </si>
  <si>
    <t>TEC</t>
  </si>
  <si>
    <t>TGO</t>
  </si>
  <si>
    <t>Jeffrey Energy Center</t>
  </si>
  <si>
    <t>Lawrence Energy Center</t>
  </si>
  <si>
    <t>Tecumseh Energy Center</t>
  </si>
  <si>
    <r>
      <t>Identifier</t>
    </r>
    <r>
      <rPr>
        <b/>
        <i/>
        <vertAlign val="superscript"/>
        <sz val="10"/>
        <rFont val="Arial"/>
        <family val="2"/>
      </rPr>
      <t>1</t>
    </r>
  </si>
  <si>
    <t>GEEC or MGEC</t>
  </si>
  <si>
    <t>GEEC</t>
  </si>
  <si>
    <t>Gordon Evans Energy Center</t>
  </si>
  <si>
    <t>LAEC</t>
  </si>
  <si>
    <t>LaCygne Energy Center</t>
  </si>
  <si>
    <t>MGEC</t>
  </si>
  <si>
    <t>Murray Gill Energy Center</t>
  </si>
  <si>
    <t>WCNOC</t>
  </si>
  <si>
    <t>Wolf Creek Nuclear Operating Company, operator of Wolf Creek Energy Center</t>
  </si>
  <si>
    <t xml:space="preserve">     d. Estimated Cost  ( a  x  b  x  c)</t>
  </si>
  <si>
    <t>Topeka General Office (work requests are assigned TGO before official names are given to the facilities)</t>
  </si>
  <si>
    <t>Yield to Maturity Calculation</t>
  </si>
  <si>
    <t>n/a</t>
  </si>
  <si>
    <t>CONSTRUCTION PRORATION BLANKET</t>
  </si>
  <si>
    <t>WCNOC General Office Building, Clyde Cessna - Construction proration blanket.</t>
  </si>
  <si>
    <t>Starting</t>
  </si>
  <si>
    <t>Page</t>
  </si>
  <si>
    <t>Identification</t>
  </si>
  <si>
    <t>Total Capacity Revenue Credit ( A + B )</t>
  </si>
  <si>
    <t>Amount at</t>
  </si>
  <si>
    <t>Date of</t>
  </si>
  <si>
    <t>(F)</t>
  </si>
  <si>
    <t>PL M8170AA</t>
  </si>
  <si>
    <t>Deferred income taxes related to the WattSaver Program regulatory asset.</t>
  </si>
  <si>
    <t>Deferred income taxes on amounts recorded to the WCNOC Pension Tracker Expense</t>
  </si>
  <si>
    <t>7.  Total Capacity Revenue Credit [ Wk. D, Revenue Credit, A) + B) ]</t>
  </si>
  <si>
    <r>
      <t>4</t>
    </r>
    <r>
      <rPr>
        <sz val="14"/>
        <rFont val="Times New Roman"/>
        <family val="1"/>
      </rPr>
      <t xml:space="preserve">  The annual interest rate shall be the average of the Electric Interest Rates, calculated in accordance with Section 35.19a of FERC's regulations, for the FERC Form 1 Data Year.</t>
    </r>
  </si>
  <si>
    <t>Contract work for J2 Fly Ash System Replacement - This project is to request approval for a new fly ash conveying system for J2.  It employs a set of air slides that are connected directly to the bottoms of each fly ash hopper.  These air slides are sloped at an angle and have a polyester woven fabric in them on which the fly ash drops.</t>
  </si>
  <si>
    <t>J1 J2 &amp; J3 LOW NOX AND SOFA UPGRADE</t>
  </si>
  <si>
    <t>J3 CIRCULATING WATER PIPE</t>
  </si>
  <si>
    <t>JCOM REBUILD  #22 DEEPWELL</t>
  </si>
  <si>
    <t>JEC0605973</t>
  </si>
  <si>
    <t>JEC0605975</t>
  </si>
  <si>
    <t>JEC0605977</t>
  </si>
  <si>
    <t>Contract work to replace conveyor belts at  La Cygne station including conveyor 8 and 9 plus Cascade conveyors 2A thru 2G.</t>
  </si>
  <si>
    <t xml:space="preserve"> 7009274</t>
  </si>
  <si>
    <t>LACYGNE MISC TOOLS - 2008</t>
  </si>
  <si>
    <t>Purchase of miscellaneous tools over $500 each for 2008.</t>
  </si>
  <si>
    <t xml:space="preserve"> 7009277</t>
  </si>
  <si>
    <t>DUST COLLECTOR BAGS REPLACEMENT</t>
  </si>
  <si>
    <t>Replace bags due to damage in LaCygne South Cascade dust collector and for TT#3 dust collector.</t>
  </si>
  <si>
    <t xml:space="preserve"> 7009286</t>
  </si>
  <si>
    <t>REPLACE 7KV BREAKERS</t>
  </si>
  <si>
    <t xml:space="preserve"> 7009287</t>
  </si>
  <si>
    <t>480V BREAKERS REPLACEMENT</t>
  </si>
  <si>
    <t>Contract work to replace various 480v. Breakers at LaCygne.</t>
  </si>
  <si>
    <t xml:space="preserve"> 7009313</t>
  </si>
  <si>
    <t>DIESEL FIRE PUMP ENGINE REPLACEMENT</t>
  </si>
  <si>
    <t>Replace Diesel Fire Pump Engine.</t>
  </si>
  <si>
    <t xml:space="preserve"> 7009321</t>
  </si>
  <si>
    <t>ECONOMIZER OUTLET EXP JT</t>
  </si>
  <si>
    <t>Contract work to replace LaCygne economizer outlet expansion joint.</t>
  </si>
  <si>
    <t xml:space="preserve"> 7009324</t>
  </si>
  <si>
    <t>DUST COLLECTOR FIRE PROT ADD</t>
  </si>
  <si>
    <t>Additional fire protection for LaCygne dust collectors.</t>
  </si>
  <si>
    <t xml:space="preserve"> 7081001</t>
  </si>
  <si>
    <t>INSTALL SWITCHES AT LACYGNE</t>
  </si>
  <si>
    <t>JEC0802554</t>
  </si>
  <si>
    <t>JCOM 6.9 KV BREAKER REMOTE RACKING</t>
  </si>
  <si>
    <t>Contract work for Jcom 6.9 Kv Breaker Remote Racking - Replace the trip units on the SUS Mains and Ties for J1.</t>
  </si>
  <si>
    <t>JEC0802555</t>
  </si>
  <si>
    <t xml:space="preserve">Contract work for Jcom Plant Lighting Upgrade - Upgrade the plant lighting at JEC.  Replacing current light fixture with newer ones that will provide better luminescent lighting for the areas for safety reasons.  In addition to this, we will be installing new lighting fixtures in areas of inadequate lighting such as the 5th floor behind the boiler and the coal handling areas of the plant where mobile lighting has to be brought in to perform their work.  </t>
  </si>
  <si>
    <t>JEC0812402</t>
  </si>
  <si>
    <t>JCOM FUEL YARD DUST SURFACTANT UPGRADE</t>
  </si>
  <si>
    <t>Pensions</t>
  </si>
  <si>
    <t>No.</t>
  </si>
  <si>
    <t>Contract work to install fiber-optic main phone line from LaCygne Station across 2200 County Road to The People's Company control house.</t>
  </si>
  <si>
    <t xml:space="preserve"> 7100025</t>
  </si>
  <si>
    <t>LAEC1 SCR RETENTION</t>
  </si>
  <si>
    <t>Project to be used for capturing contract retentions for SCR environmental upgrade.</t>
  </si>
  <si>
    <t xml:space="preserve"> 7100026</t>
  </si>
  <si>
    <t>L1 AQC ACCRUALS</t>
  </si>
  <si>
    <t>Project to be used for capturing accruals for SCR environmental upgrade.</t>
  </si>
  <si>
    <t xml:space="preserve"> 7103090</t>
  </si>
  <si>
    <t>WCNOC Turbine Building - Turbine/Turbine Generator Study.</t>
  </si>
  <si>
    <t>WCNOC Turbine Building - Biocide low pressure neat feed to SW/CW.</t>
  </si>
  <si>
    <t>WCNOC Auxiliary Building - Can01A&amp;B replacements.</t>
  </si>
  <si>
    <t>WCNOC Turbine Building - DCS conversion of secondary plant performance systems and feedwater heater control.</t>
  </si>
  <si>
    <t>WCNOC Turbine Building - Supervisory system replacement.</t>
  </si>
  <si>
    <t>WCNOC Turbine Building - Turbine supervisory instrumentation (TSI) upgrade.</t>
  </si>
  <si>
    <t>WCNOC Turbine Building - MCC PG19G and PG19N cubicle replacements.</t>
  </si>
  <si>
    <t>Book accrual for refunds to customers for amounts previously collected in rates for terminal net salvage; not recognized for tax.</t>
  </si>
  <si>
    <t>Miscellaneous Accruals</t>
  </si>
  <si>
    <t>Section 199 Domestic Manufacturing Deduction</t>
  </si>
  <si>
    <t>Total Electric Operating Revenue</t>
  </si>
  <si>
    <t>Power Marketing Revenue</t>
  </si>
  <si>
    <t xml:space="preserve">    Total Income</t>
  </si>
  <si>
    <t>Total Operations and Maintenance Expense</t>
  </si>
  <si>
    <t>Depreciation and Amortization</t>
  </si>
  <si>
    <t>Taxes Other Than Income</t>
  </si>
  <si>
    <t>Power Marketing Expenses</t>
  </si>
  <si>
    <t xml:space="preserve">    Total Expenses </t>
  </si>
  <si>
    <t>Income before Interest and Taxes</t>
  </si>
  <si>
    <t>Interest Charges</t>
  </si>
  <si>
    <t>Income before Income State Taxes</t>
  </si>
  <si>
    <t>State Income Taxes</t>
  </si>
  <si>
    <t>Income before Federal Taxes</t>
  </si>
  <si>
    <t xml:space="preserve">Schedule Ms </t>
  </si>
  <si>
    <t>Federal Taxable Income - Qualified Production Activities Income (QPAI)</t>
  </si>
  <si>
    <t>Income Limitation:</t>
  </si>
  <si>
    <t>Consolidated Taxable Income</t>
  </si>
  <si>
    <t>Wage Limitation:</t>
  </si>
  <si>
    <t xml:space="preserve">          Plus: Accs. 503 - 513 [Item 4]</t>
  </si>
  <si>
    <t xml:space="preserve">          Plus: Accs. 521 - 531 [Item 4]</t>
  </si>
  <si>
    <t xml:space="preserve">          Total O&amp;M Dem. Cost [Item 4]</t>
  </si>
  <si>
    <t xml:space="preserve">          Less: Acc. 555 Dem. Cost [Item 4]</t>
  </si>
  <si>
    <r>
      <t xml:space="preserve">1.  Steam &amp; Nuclear Power Generation O&amp;M </t>
    </r>
    <r>
      <rPr>
        <vertAlign val="superscript"/>
        <sz val="14"/>
        <rFont val="Times New Roman"/>
        <family val="1"/>
      </rPr>
      <t>1</t>
    </r>
  </si>
  <si>
    <r>
      <t xml:space="preserve">2.  Other Power Generation O&amp;M </t>
    </r>
    <r>
      <rPr>
        <vertAlign val="superscript"/>
        <sz val="14"/>
        <rFont val="Times New Roman"/>
        <family val="1"/>
      </rPr>
      <t>2</t>
    </r>
  </si>
  <si>
    <r>
      <t xml:space="preserve">3.  Other Power Supply O&amp;M </t>
    </r>
    <r>
      <rPr>
        <vertAlign val="superscript"/>
        <sz val="14"/>
        <rFont val="Times New Roman"/>
        <family val="1"/>
      </rPr>
      <t xml:space="preserve">3 </t>
    </r>
    <r>
      <rPr>
        <sz val="14"/>
        <rFont val="Times New Roman"/>
        <family val="1"/>
      </rPr>
      <t xml:space="preserve">           </t>
    </r>
  </si>
  <si>
    <r>
      <t>4.  Direct-Assigned Transmission [Wk. W]</t>
    </r>
    <r>
      <rPr>
        <vertAlign val="superscript"/>
        <sz val="14"/>
        <rFont val="Times New Roman"/>
        <family val="1"/>
      </rPr>
      <t xml:space="preserve"> </t>
    </r>
    <r>
      <rPr>
        <sz val="14"/>
        <rFont val="Times New Roman"/>
        <family val="1"/>
      </rPr>
      <t xml:space="preserve">           </t>
    </r>
  </si>
  <si>
    <r>
      <t xml:space="preserve">5.  A&amp;G O&amp;M </t>
    </r>
    <r>
      <rPr>
        <vertAlign val="superscript"/>
        <sz val="14"/>
        <rFont val="Times New Roman"/>
        <family val="1"/>
      </rPr>
      <t>4</t>
    </r>
  </si>
  <si>
    <t xml:space="preserve">6.  Total Demand Related O&amp;M Expenses  (Sum lns. 1 - 5 )                </t>
  </si>
  <si>
    <r>
      <t xml:space="preserve">7.  Depreciation Expense </t>
    </r>
    <r>
      <rPr>
        <vertAlign val="superscript"/>
        <sz val="14"/>
        <rFont val="Times New Roman"/>
        <family val="1"/>
      </rPr>
      <t xml:space="preserve">5 </t>
    </r>
    <r>
      <rPr>
        <sz val="14"/>
        <rFont val="Times New Roman"/>
        <family val="1"/>
      </rPr>
      <t>[to Item 2, ln. 3]</t>
    </r>
  </si>
  <si>
    <r>
      <t xml:space="preserve">8.  Taxes, Other Than Income </t>
    </r>
    <r>
      <rPr>
        <vertAlign val="superscript"/>
        <sz val="14"/>
        <rFont val="Times New Roman"/>
        <family val="1"/>
      </rPr>
      <t>6</t>
    </r>
    <r>
      <rPr>
        <sz val="14"/>
        <rFont val="Times New Roman"/>
        <family val="1"/>
      </rPr>
      <t xml:space="preserve"> [to Item 2, ln. 4]</t>
    </r>
  </si>
  <si>
    <t>2.  VOM Revenue Credit [ Wk. D, C) ]</t>
  </si>
  <si>
    <t>KCC portion of depreciation expense difference for the period 04/01/02 through 12/21/04 resulting from KCC approved depreciation rates as of 07/01/01 vs the longer life pre-07/01/01 rates for Wolf Creek Generating Station and LaCygne Unit 2.</t>
  </si>
  <si>
    <t>Accumulated Deferred Income Tax Other Prop FASB109</t>
  </si>
  <si>
    <t xml:space="preserve"> [to Item 4, Footnote 1]</t>
  </si>
  <si>
    <t xml:space="preserve">     c. Divisor (Revenue Credits page)</t>
  </si>
  <si>
    <t xml:space="preserve">   source document used for the loads included in Form 1, pg. 401b, cols. d, e and f.  The</t>
  </si>
  <si>
    <t xml:space="preserve">   on the Wk. D, Revenue Credits.</t>
  </si>
  <si>
    <t>(mm)</t>
  </si>
  <si>
    <t>Contract work for J1 Intelligent Sootblowers Retract Upgrade - Replace the old existing 3R, 4R, 5R, 6R, 7R, 8AR, 8BR, 9R, 10BR, 11R retracts, as well as the 3L, 4L, 5L, 6L, 7L, 8AL, 8BL, 9L, 10BL, 11L retracts.  The new retracts will be Clyde-Bergemann intelligent blowers with variable speed travel and rotation.</t>
  </si>
  <si>
    <t>JEC0719280</t>
  </si>
  <si>
    <t>J1 REPLACE INVERTER POWER SUPPLIES</t>
  </si>
  <si>
    <t>J1 Replace Inverter Power Supplies (Spring 2008 Outage) - This project will replace 101 and 102 Solid State Control continuous AC power supply inverter equipment with two new Solid State Control 30 KVA, 120 VAC, 250 ampere output, 336 ampere at 105 Vdc input inverts, static transfer switches and manual bypass switches.  A flat panel operator console is provided instead of the individual hard panel buttons and switches.  The original static inverter battery chargers are essentially obsolete, difficult to obtain service, and will be replaced as part of this project to provide an improved charger for the inverter batteries that supply the inverter.</t>
  </si>
  <si>
    <t>JEC0720833</t>
  </si>
  <si>
    <t>J3 UPGRADE 6.9 KV SWITCHGEAR TO DCS</t>
  </si>
  <si>
    <t>JEC0800819</t>
  </si>
  <si>
    <t>JCOM MAGNETIC SEPARATORS</t>
  </si>
  <si>
    <t>Contract work for Jcom Magnetic Separators - Coal conveyor magnetic separator replacements.</t>
  </si>
  <si>
    <t>JEC0800940</t>
  </si>
  <si>
    <t>Item</t>
  </si>
  <si>
    <t>Number</t>
  </si>
  <si>
    <t>(kW)</t>
  </si>
  <si>
    <t>transferred</t>
  </si>
  <si>
    <t xml:space="preserve">The consent decree requires Westar to construct a baghouse (fabric filter) on L4 to control particulate emissions and upgrade the FGD scrubber.  This work order includes the engineering, procurement, and construction of the project.  </t>
  </si>
  <si>
    <t>THE CONSENT DECREE REQUIRES L4 BAGHOUSE AND SCRUBBER UPGRADES.</t>
  </si>
  <si>
    <t>Westar will sign a Consent Agreement on Regional Haze which will require L5 Scrubber Upgrades and the addition of a baghouse for particulate removal.  The consent decree requires Westar to construct a baghouse (fabric filter) on L5 to control particulate emissions and upgrade the FGD scrubber.  This work order includes the engineering, procurement, and construction of the project.</t>
  </si>
  <si>
    <t>Low NOx burners and separated over fire air (SOFA) will be required to meet coming EPA air quality regulations.  This project is the least costly option to meet these regulatory requirements for Nox.  As the lowest cost option the low NOx burners and SOFA system will be required within the next 3-5 years to meet regulatory requirements.</t>
  </si>
  <si>
    <t>BI 018610--T7 REPLACE CIRCULATING WATER LINES</t>
  </si>
  <si>
    <t xml:space="preserve">Tecumseh 7/9 circulating water lines will be replaced.  This 2008 project will involve slip-lining the existing 60" piping from east of the condenser to south of the 8/10 ID fans.  The 2009 portion will involve lining the remainder of the piping to the cooling tower and the 42" piping branches to the condenser waterboxes. </t>
  </si>
  <si>
    <t>Contract work for the Jcom 6.9 Kv Breaker Remote Racking - Replace the trip units on the SUS Mains and Ties for J3.</t>
  </si>
  <si>
    <t>JEC0802916</t>
  </si>
  <si>
    <t>J2 ESP REBUILD PHASE 1</t>
  </si>
  <si>
    <t>G08424S - WCNOC - Business Planning Software</t>
  </si>
  <si>
    <t>G08424T - WCNOC  - Corrective Action Software</t>
  </si>
  <si>
    <t>G08424V - WCNOC - Access Screening Software</t>
  </si>
  <si>
    <t>Contract work to replace LaCygne U2 Isophase Bus with 24,000 Amp Self-Cooled System.</t>
  </si>
  <si>
    <t xml:space="preserve">Evans Two Generator Stator, Generator Predictive Maintenance Initiative Project - Purchase and install IRIS Slot Couplers.  A penetration will need to be bored through the generator as well as fitting welded up for the termination box.  Install six slot couplers on the Exciter End of the Generator and route the wires off of these six couplers out to a termination box.  A coax cable will need to be pulled form the existing bus coupler termination box to the new stator slot coupler termination box, conduit will need to be run as well.  </t>
  </si>
  <si>
    <t>EEC0800569</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</si>
  <si>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</si>
  <si>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</si>
  <si>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</si>
  <si>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</si>
  <si>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</si>
  <si>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 xml:space="preserve">     Total Income Tax</t>
  </si>
  <si>
    <t xml:space="preserve">   Total Working Capital</t>
  </si>
  <si>
    <t xml:space="preserve">       Cash Working Capital</t>
  </si>
  <si>
    <t>ITEM 4 - DEMAND RELATED EXPENSES</t>
  </si>
  <si>
    <t>* This calculation ensures that these expenses remain fixed until changes are accepted by FERC in a 205 or 206 filing.</t>
  </si>
  <si>
    <t xml:space="preserve">        Less: Account 501</t>
  </si>
  <si>
    <t xml:space="preserve">                 Account 503</t>
  </si>
  <si>
    <t xml:space="preserve">                 Account 504</t>
  </si>
  <si>
    <t xml:space="preserve">                 Account 510</t>
  </si>
  <si>
    <t xml:space="preserve">                 Account 512</t>
  </si>
  <si>
    <t xml:space="preserve">                 Account 513</t>
  </si>
  <si>
    <t xml:space="preserve">                 Account 518</t>
  </si>
  <si>
    <t xml:space="preserve">                 Account 521</t>
  </si>
  <si>
    <t xml:space="preserve">                 Account 522</t>
  </si>
  <si>
    <t xml:space="preserve">                 Account 528</t>
  </si>
  <si>
    <t xml:space="preserve">                 Account 530</t>
  </si>
  <si>
    <t xml:space="preserve">                 Account 531</t>
  </si>
  <si>
    <t xml:space="preserve">    Steam &amp; Nuclear Accounts [Form 1, pg. 320, ln 21 + ln 41, col. b]</t>
  </si>
  <si>
    <r>
      <t xml:space="preserve">4 </t>
    </r>
    <r>
      <rPr>
        <u/>
        <sz val="12"/>
        <rFont val="Times New Roman"/>
        <family val="1"/>
      </rPr>
      <t>A&amp;G O&amp;M</t>
    </r>
  </si>
  <si>
    <t xml:space="preserve"> Total</t>
  </si>
  <si>
    <r>
      <t xml:space="preserve">5 </t>
    </r>
    <r>
      <rPr>
        <u/>
        <sz val="12"/>
        <rFont val="Times New Roman"/>
        <family val="1"/>
      </rPr>
      <t>Depreciation Expense</t>
    </r>
  </si>
  <si>
    <t xml:space="preserve">     Current Income Tax Calculation ( Return  x  CIT ) [Return is from Item 2, line 1]</t>
  </si>
  <si>
    <r>
      <t>1</t>
    </r>
    <r>
      <rPr>
        <u/>
        <sz val="12"/>
        <rFont val="Times New Roman"/>
        <family val="1"/>
      </rPr>
      <t xml:space="preserve"> VOM Cost</t>
    </r>
  </si>
  <si>
    <t>VOM (VARIABLE O&amp;M) CALCULATION</t>
  </si>
  <si>
    <t>ECOM RO MEMBRANE REPLACEMENT/UPGRAD</t>
  </si>
  <si>
    <t>Contract work for the GEEC Ecom RO Membrane Replacement/Upgrade -  Gordon Evans has a 400 gallon, two pass, Osmonics - Reverse Osmosis (RO) system for filtration of water used for the boiler make up water and for power augmentation in the Combustion Turbines.  The RO system is made up of two - 200 gallon units.  There are sixty six - first pass membranes in each unit for a total of 132 membranes in the first pass.  The 132 first pass membranes will be replaced with an upgraded membrane that offers greater filtration.</t>
  </si>
  <si>
    <t>EEC0800914</t>
  </si>
  <si>
    <t>E2 CONTROL VALVE UPGRADES</t>
  </si>
  <si>
    <t>Contract work for the E2 Control Valve Upgrades GEC #2 - Replace control valves for Superheat spray valves, reheat spray valves and gland steam control valves and add tri-loops for positive valve position indication.</t>
  </si>
  <si>
    <t>EEC0800947</t>
  </si>
  <si>
    <t>ECOM BACKUP AIR COMPRESSOR UPGRADE</t>
  </si>
  <si>
    <t xml:space="preserve">  See "YTM Bond Workpaper."</t>
  </si>
  <si>
    <t>Book accrual for long term incentives vs. actual payments for tax</t>
  </si>
  <si>
    <t>Reg Liab #6 Oil Sale</t>
  </si>
  <si>
    <t xml:space="preserve">Book accrual for refund to customers for gain on sale of #6 oil; not recognized for tax </t>
  </si>
  <si>
    <t>Property Insurance -Transm</t>
  </si>
  <si>
    <t>Book accrual for property insurance vs. actual costs for tax - Transmission allocation</t>
  </si>
  <si>
    <t>Environmental Reserve - Transm</t>
  </si>
  <si>
    <t>Book accrual for environmental reserve vs. actual costs for tax - Transmission allocation</t>
  </si>
  <si>
    <t>Inj &amp; Damages R/L Transm</t>
  </si>
  <si>
    <t>Book accrual for 3rd party injuries and damages vs. actual costs for tax - Transmission allocation</t>
  </si>
  <si>
    <t>Alma, KS</t>
  </si>
  <si>
    <t>Robinson, KS</t>
  </si>
  <si>
    <t>Troy, KS</t>
  </si>
  <si>
    <t>Vermillion, KS</t>
  </si>
  <si>
    <t>Wathena, KS</t>
  </si>
  <si>
    <t>Kansas Electric Power Cooperative, Inc.</t>
  </si>
  <si>
    <t>Mulberry, KS</t>
  </si>
  <si>
    <t>Bronson, KS</t>
  </si>
  <si>
    <t>suspended</t>
  </si>
  <si>
    <t>cancelled</t>
  </si>
  <si>
    <t>REPLACE CHECK VALVE #LBV0001</t>
  </si>
  <si>
    <t>WARNING BARRIERS AT MAIN GATE NORTH</t>
  </si>
  <si>
    <t>RIP RAP AT EISENHOWER LAGOON</t>
  </si>
  <si>
    <t>(15)</t>
  </si>
  <si>
    <t>(16)</t>
  </si>
  <si>
    <t>(17)</t>
  </si>
  <si>
    <t>N/A</t>
  </si>
  <si>
    <t>Work Request</t>
  </si>
  <si>
    <t>Account</t>
  </si>
  <si>
    <t>Added</t>
  </si>
  <si>
    <t xml:space="preserve">    Account 281</t>
  </si>
  <si>
    <t>EEC0705349</t>
  </si>
  <si>
    <t>(h)</t>
  </si>
  <si>
    <t>(i)</t>
  </si>
  <si>
    <t>Choose</t>
  </si>
  <si>
    <t>Effective</t>
  </si>
  <si>
    <t>Is Issuer /Lender</t>
  </si>
  <si>
    <t>Net Amount</t>
  </si>
  <si>
    <t>Days/Mos/Qtrs</t>
  </si>
  <si>
    <t>Average Net</t>
  </si>
  <si>
    <t>Debt Cost</t>
  </si>
  <si>
    <t>an</t>
  </si>
  <si>
    <t>ORIGINAL</t>
  </si>
  <si>
    <t>Outstanding</t>
  </si>
  <si>
    <t>Affiliate?</t>
  </si>
  <si>
    <t>Issue Date</t>
  </si>
  <si>
    <t>Maturity Date</t>
  </si>
  <si>
    <t>ISSUANCE</t>
  </si>
  <si>
    <t>within Year</t>
  </si>
  <si>
    <t>Ratios</t>
  </si>
  <si>
    <t>(g) * (h)</t>
  </si>
  <si>
    <t>Long Term Debt Cost at Year Ended:</t>
  </si>
  <si>
    <t>(1)</t>
  </si>
  <si>
    <t>No</t>
  </si>
  <si>
    <t>(2)</t>
  </si>
  <si>
    <t>(3)</t>
  </si>
  <si>
    <t>(4)</t>
  </si>
  <si>
    <t>(5)</t>
  </si>
  <si>
    <t>(6)</t>
  </si>
  <si>
    <t>(7)</t>
  </si>
  <si>
    <t>(8)</t>
  </si>
  <si>
    <t>(9)</t>
  </si>
  <si>
    <t>(10)</t>
  </si>
  <si>
    <t>(11)</t>
  </si>
  <si>
    <t>(12)</t>
  </si>
  <si>
    <t>(13)</t>
  </si>
  <si>
    <t>(14)</t>
  </si>
  <si>
    <t xml:space="preserve">     T =  1 - ( ( ( 1 - SIT ) * ( 1 - FIT ) ) / ( 1 - SIT * FIT * p ) )  =</t>
  </si>
  <si>
    <t xml:space="preserve">     CIT = ( T / ( 1-T ) ) * ( 1 -  WCLTD / R  ) =</t>
  </si>
  <si>
    <t>Depreciation - Non Cost of Services</t>
  </si>
  <si>
    <t>ENERGY CENTER MISC TOOLS &amp; SMALL PR</t>
  </si>
  <si>
    <t>Energy Center Misc Tools &amp; Small Pr - Required to cover the installation of accelerometers on Murray Gill Energy Center #3 cooling tower.</t>
  </si>
  <si>
    <t>EEC0800290</t>
  </si>
  <si>
    <t>MISC TOOLS AND SMALL PROJECTS</t>
  </si>
  <si>
    <t>Misc Tools and Small Projects</t>
  </si>
  <si>
    <t>EEC0800701</t>
  </si>
  <si>
    <t>MGEC4 CEM REPLACEMENT PROJECT</t>
  </si>
  <si>
    <t>Contract work for the G4 CEM Replacement - MGEC4 CEM Replacement Project includes a CO2 Analyzer, Stack Probe, Umbilical bundle, Absolute pressure transmitter and associated software changes.</t>
  </si>
  <si>
    <t>EEC0800709</t>
  </si>
  <si>
    <t>MGEC3 CEMS REPLACEMENT PROJECT</t>
  </si>
  <si>
    <t>Contract work for the G3 CEM Replacement Project - MGEC3 CEMS Replacement Project includes a CO2 Analyzer, Stack Probe, Umbilical bundle, Absolute pressure transmitter and associated software changes.</t>
  </si>
  <si>
    <t>EEC0801801</t>
  </si>
  <si>
    <t>GCOM AIR COMPRESSOR UPGRADE</t>
  </si>
  <si>
    <t>Contract work for the Gcom Air Compressor Upgrade - Upgrade the Control Air System by installing a 100 HP rotary screw type air compressor with a capacity of 500 SCFM @ 100 PSIG, Control Air Compressor #4 will be dismantled and the new compressor installed in its place.  New tie piping to be installed between the units and a new control air dryer as well.</t>
  </si>
  <si>
    <t>EEC0701220</t>
  </si>
  <si>
    <t>WATER QUALITY</t>
  </si>
  <si>
    <t>G08424A - WCNOC -Work Controls Software System Curator</t>
  </si>
  <si>
    <t>G08424B - WCNOC - Software for Engineering Info System</t>
  </si>
  <si>
    <t>G08424D - WCNOC - Miscrosoft Office 2000 Software</t>
  </si>
  <si>
    <t>G08424E - WCNOC - License renewal and plant aging</t>
  </si>
  <si>
    <t>G08424F - WCNOC - Effluent management software</t>
  </si>
  <si>
    <t>G08424G - WCNOC - Beacon Software</t>
  </si>
  <si>
    <t>G08424H - WCNOC - Health Physics Computer Software</t>
  </si>
  <si>
    <t>G08424J -  WCNOC - Engineering SER Software Pack</t>
  </si>
  <si>
    <t>G08424M - WCNOC - Intangible Misc.</t>
  </si>
  <si>
    <t>G08424N - WONOC - Oracle Network License</t>
  </si>
  <si>
    <t>G08424O - WCNOC - Intangible Misc.</t>
  </si>
  <si>
    <t>G08424P - WCNOC - Intangible Misc.</t>
  </si>
  <si>
    <t>G08424U - WCNOC - ETAP Power Systems Software</t>
  </si>
  <si>
    <t>Contract work for T8 LTSH Replacement - The TEC 8/10 boiler low temperature superheater has experienced several overheating related tube failures.  According to the sample analysis, the assemblies are at the end of their useful life and require replacement.</t>
  </si>
  <si>
    <t>TEC0800275</t>
  </si>
  <si>
    <t>T-7, A-5 WALLBLOWER: MODEL RW-2</t>
  </si>
  <si>
    <t>T-7, A-5 Wallblower:  Model RW-2, with a model RW-5 - Replacement of equipment as one becomes available.  Current equipment is no longer working and is unrepairable.</t>
  </si>
  <si>
    <t>TEC0800624</t>
  </si>
  <si>
    <t>T-7 CEM REPLACEMENT PROJECT</t>
  </si>
  <si>
    <t>Contract work for J2 BCP Filters - Boiler Circulating Pump (BCP) motor failures have been a big problem.  When a motor fails in operation, we are forced to derate to 90% MCR until an outage.  A 2 day outage is then required to replace the pump with a spare, to avoid a continued derate.  There is also the cost of about $80,000 to remove the failed pump, reinstall a spare pump, and have the failed pump/motor rebuilt/rewound.  Magnetite deposits (iron debris) are found in the motor cavity, which is believed to be the cause of much of the problem.</t>
  </si>
  <si>
    <t>LaCygne CO2 Emission Reduction - Preliminary engineering to determine the scope of projects to reduce CO2 by 711,000 tons companywide.</t>
  </si>
  <si>
    <t xml:space="preserve"> 7003204</t>
  </si>
  <si>
    <t>LACYGNE ENVIRONMENTAL UPGRADE</t>
  </si>
  <si>
    <t>1070002</t>
  </si>
  <si>
    <t>A27502</t>
  </si>
  <si>
    <t xml:space="preserve">ENERGY CENTER VOICE NETWORK SYSTEM </t>
  </si>
  <si>
    <t>Contract work to fix network to Fuel Crew equipment - This was a purchase of new network equipment and installation, one Nortel gig switch for TEC.</t>
  </si>
  <si>
    <t>A29962</t>
  </si>
  <si>
    <t>Allocated ITC for utility net income  (Sum lines 1 through 3)</t>
  </si>
  <si>
    <t>Counterparty</t>
  </si>
  <si>
    <t>Energy</t>
  </si>
  <si>
    <r>
      <t xml:space="preserve">WORKSHEET S, DEPRECIATION RATES </t>
    </r>
    <r>
      <rPr>
        <b/>
        <vertAlign val="superscript"/>
        <sz val="16"/>
        <rFont val="Times New Roman"/>
        <family val="1"/>
      </rPr>
      <t>1</t>
    </r>
  </si>
  <si>
    <t>NEC Water Quality equipment - Installation of water quality upgrade equipment.</t>
  </si>
  <si>
    <t>EEC0800296</t>
  </si>
  <si>
    <t xml:space="preserve">Misc Tools and Small Project for NEC - The purpose of this project is for the purchase of replacement tools and miscellaneous equipment at Neosho Energy Center.  </t>
  </si>
  <si>
    <t>EEC0805417</t>
  </si>
  <si>
    <t>NEC GSU TRANSFORMER REWIND</t>
  </si>
  <si>
    <t>005945</t>
  </si>
  <si>
    <t>009819</t>
  </si>
  <si>
    <t>009890</t>
  </si>
  <si>
    <t>010279</t>
  </si>
  <si>
    <t>011018</t>
  </si>
  <si>
    <t>011347</t>
  </si>
  <si>
    <t>011354</t>
  </si>
  <si>
    <t>011373</t>
  </si>
  <si>
    <t>011415</t>
  </si>
  <si>
    <t>011504</t>
  </si>
  <si>
    <t>011607</t>
  </si>
  <si>
    <t>011613</t>
  </si>
  <si>
    <t>011868</t>
  </si>
  <si>
    <t>011904</t>
  </si>
  <si>
    <t>012135</t>
  </si>
  <si>
    <t>012192</t>
  </si>
  <si>
    <t>012327</t>
  </si>
  <si>
    <t>012348</t>
  </si>
  <si>
    <t>012366</t>
  </si>
  <si>
    <t>012413</t>
  </si>
  <si>
    <t>012444</t>
  </si>
  <si>
    <t>012485</t>
  </si>
  <si>
    <t>012503</t>
  </si>
  <si>
    <t>012504</t>
  </si>
  <si>
    <r>
      <t xml:space="preserve">Work Request </t>
    </r>
    <r>
      <rPr>
        <vertAlign val="superscript"/>
        <sz val="10"/>
        <rFont val="Arial"/>
        <family val="2"/>
      </rPr>
      <t>1</t>
    </r>
  </si>
  <si>
    <r>
      <t xml:space="preserve">Customer </t>
    </r>
    <r>
      <rPr>
        <u/>
        <vertAlign val="superscript"/>
        <sz val="14"/>
        <rFont val="Times New Roman"/>
        <family val="1"/>
      </rPr>
      <t>1</t>
    </r>
  </si>
  <si>
    <r>
      <t xml:space="preserve">by GFR Customers </t>
    </r>
    <r>
      <rPr>
        <u/>
        <vertAlign val="superscript"/>
        <sz val="14"/>
        <rFont val="Times New Roman"/>
        <family val="1"/>
      </rPr>
      <t>2</t>
    </r>
  </si>
  <si>
    <r>
      <t xml:space="preserve">VOM Energy Credit </t>
    </r>
    <r>
      <rPr>
        <u/>
        <vertAlign val="superscript"/>
        <sz val="14"/>
        <rFont val="Times New Roman"/>
        <family val="1"/>
      </rPr>
      <t>3</t>
    </r>
  </si>
  <si>
    <t>[to Item 5 Footnote 1]</t>
  </si>
  <si>
    <t>Investment Tax Credit (Form 1, pg. 266, ln. 8, col. f)</t>
  </si>
  <si>
    <t>[to Item 4, ln. 4]</t>
  </si>
  <si>
    <t>[ to Item 2, ln. 8 ]</t>
  </si>
  <si>
    <t>VOM AND OSSM</t>
  </si>
  <si>
    <t>Contract work for L3 SH Replacement - Replace L3 SH including Final SH Assemblies, two banks of Initial Stage SH, Initial Stage inlet headers, Initial Stage SH outlet header, connecting link between initial stage SH outlet header and final SH inlet header including desuperheater, Final SH inlet header, Final SH outlet header, Final SH water cooled spacer tube, Roof Tubes at Final SH, and the roof casing at Final SH.  L3 SH is near the end of its useful life as indicated by air tube metallurgical analysis and tube temperature modeling (from the RH replacement project).  The SH is original and is 50 years old.</t>
  </si>
  <si>
    <t>Contract work for L3 TWIP's Equipment Phase 1 - Phase 1 will include engineering/design/purchasing functions of the project to install TWIP's equipment.  Turbine water induction is a major source of lost generation in the power industry.  This project will install Black and Veatch's priority 1 turbine water induction protection equipment during LEC Unit 3's major outage in 2006.  B&amp;V's priority 1 items address current areas where there are no provisions for water detection, no provisions to capture and drain water and the perceived risk of water induction is high.</t>
  </si>
  <si>
    <t>Account 547</t>
  </si>
  <si>
    <t>Plus:</t>
  </si>
  <si>
    <t xml:space="preserve">                    Total</t>
  </si>
  <si>
    <t>J3 REA Arc Flash Protection Project - Contract work for the installation of an REA Arc Flash protection system in addition to our current relay/breaker tripping system.  The new system will allow for faster tripping of the relays by using arc flash detection (Light Detection) in coordination with current sensing CT's that will be placed on the bus.  The new system will be retrofitted to work with our current Westinghouse DSP switchgear.</t>
  </si>
  <si>
    <t>JEC0814618</t>
  </si>
  <si>
    <t>JCOM COAL CONVEYOR CHUTE UPGRADES</t>
  </si>
  <si>
    <t>Jcom Coal Conveyor Chute Upgrades - Transfer Building 1 Chute Redundancy Study which is part of the coal chutes all being replaced in 2010.</t>
  </si>
  <si>
    <t>JEC0818019</t>
  </si>
  <si>
    <t>JCOM COAL CONVEYOR BELT REPLACEMENT</t>
  </si>
  <si>
    <t>Contract work for the Jcom Coal Conveyor Belt Replacement - 202 Cascade Conveyor Belting - Belt is to be replaced due to there being a deep groove in the middle of this conveyor belt.</t>
  </si>
  <si>
    <t>JEC0818640</t>
  </si>
  <si>
    <t>JEC 123 FGD UPGRADE</t>
  </si>
  <si>
    <t>Contract work for the JEC 123 Flue Gas Desulfurization Upgrade - As a result of the permitting process for the FGD Rebuild project, the blowdown water from the dewatering building is required to be treated.  Contract work includes the engineering, procurement, and construction of the Blowdown Treatment Building.</t>
  </si>
  <si>
    <t>JEC0818707</t>
  </si>
  <si>
    <t>J3 ESP REBUILD PHASE 1</t>
  </si>
  <si>
    <t>Contract work for T7 Turbine Protective Devices Upgrades - This project will replace the turbine trip bolt and upgrade the turbine trip devices with modern tridundent equipment.  This will also provide the ability to test the turbine protective tripping devices.  The pricing also includes training for the operators on the new system.</t>
  </si>
  <si>
    <t xml:space="preserve">AFUDC recorded on books not subject to tax requirements for capitalization per Code Sec 263A.   </t>
  </si>
  <si>
    <t>Cost of removal charged to accumulated depreciation reserve for book purposes but expensed for tax.</t>
  </si>
  <si>
    <t>Income Tax Audit Fees</t>
  </si>
  <si>
    <t>Balance of book vs. tax difference related to previous income tax audit fees</t>
  </si>
  <si>
    <t>Swap Fees</t>
  </si>
  <si>
    <t>Balance of book vs. tax difference related to swap fees (hedging fees)</t>
  </si>
  <si>
    <t>Accumulated Deferred Income Tax  Other Non Utility</t>
  </si>
  <si>
    <t>NonGeneration</t>
  </si>
  <si>
    <t>Generation</t>
  </si>
  <si>
    <t>Withheld and sold by EPA.  Recorded as regulatory liability on books; recognized as capital gain for tax.</t>
  </si>
  <si>
    <t>Legal expenses accrued on books vs. actual payments for tax</t>
  </si>
  <si>
    <t>Tax Credit Carryover</t>
  </si>
  <si>
    <t>General business credits to be utilized in future years</t>
  </si>
  <si>
    <t>TCOM FIRE PROTECTION SYSTEM UPGRADE</t>
  </si>
  <si>
    <t>Contract work for Tcom Fire Protection System Upgrade - Install fire protection deluge sprinkler system on start-up reserve transformer.  TX-81.</t>
  </si>
  <si>
    <t>TEC0802576</t>
  </si>
  <si>
    <t>T7 LOW NOX AND SOFA UPGRADE</t>
  </si>
  <si>
    <t xml:space="preserve"> [to Item 5, line 7]</t>
  </si>
  <si>
    <t xml:space="preserve">   C)  VOM Revenue Credit</t>
  </si>
  <si>
    <t>VOM Charges Paid</t>
  </si>
  <si>
    <r>
      <t>2</t>
    </r>
    <r>
      <rPr>
        <sz val="12"/>
        <rFont val="Times New Roman"/>
        <family val="1"/>
      </rPr>
      <t xml:space="preserve"> For each GFR customer, this amount shall be equal to the VOM component of the Energy Charge, multiplied by the GFR</t>
    </r>
  </si>
  <si>
    <t>(c = a - b)</t>
  </si>
  <si>
    <t>(f = d - e)</t>
  </si>
  <si>
    <r>
      <t>1</t>
    </r>
    <r>
      <rPr>
        <sz val="12"/>
        <rFont val="Times New Roman"/>
        <family val="1"/>
      </rPr>
      <t xml:space="preserve"> RECA = Retail Energy Cost Adjustment</t>
    </r>
  </si>
  <si>
    <t>Contract work for T7 Mercury CEM - (TEC0700117) The Clean Air Mercury Rule requires the installation and certification of a mercury continuous emission monitor (CEM) no later than 01/01/09.  This project also includes costs for start-up assistance from the mercury CEM vendor, reconfiguration of the existing DAHS software to receive output from the mercury CEM, and certification testing of the mercury CEM.</t>
  </si>
  <si>
    <t>TEC0705715</t>
  </si>
  <si>
    <t>T8 COAL MILL PLATFORMS</t>
  </si>
  <si>
    <t>Contract work for T8 Coal Mill Platforms - Permanent platforms to be installed on the TEC 8/10 coal mills to decrease the likelihood of falls while performing coal mill maintenance.</t>
  </si>
  <si>
    <t>[to Item 2, ln. 1] and</t>
  </si>
  <si>
    <t>[to Item 4, Footnote 7]</t>
  </si>
  <si>
    <r>
      <t xml:space="preserve">         ii)  Ancillary Services [Form 1, pg. 398, lns. 2 - 6, col. g</t>
    </r>
    <r>
      <rPr>
        <sz val="14"/>
        <rFont val="Times New Roman"/>
        <family val="1"/>
      </rPr>
      <t>]</t>
    </r>
  </si>
  <si>
    <t>Contract work for NEC GSU Transformer Rewind - Support for repair on NEC main transformer.  An internal inspection revealed the presence of insulating materials, verifying that the transformer had experienced a winding failure.  The failed transformer serves a dual purpose.  It is a 69kV/138kV auto transformer with a 12.5kV tertiary winding that serves as the Neosho GSU.  This project is to rewind the failed transformer and place it back in service.</t>
  </si>
  <si>
    <t xml:space="preserve"> 7003189</t>
  </si>
  <si>
    <t>CO2 EMISSION REDUCTION</t>
  </si>
  <si>
    <t xml:space="preserve">   1                                                         -                                                               -</t>
  </si>
  <si>
    <t xml:space="preserve">   2                                                         -                                                               -</t>
  </si>
  <si>
    <t>T7 REPLACE CIRCULATING WATER LINES</t>
  </si>
  <si>
    <t>TEC0705945</t>
  </si>
  <si>
    <t>T8 LTSH REPLACEMENT</t>
  </si>
  <si>
    <t xml:space="preserve">ITEM 5 - VOM AND OSSM </t>
  </si>
  <si>
    <t xml:space="preserve">   Long Term Debt</t>
  </si>
  <si>
    <t>Component</t>
  </si>
  <si>
    <t>WEIGHTED COST OF CAPITAL</t>
  </si>
  <si>
    <r>
      <t>2</t>
    </r>
    <r>
      <rPr>
        <u/>
        <sz val="12"/>
        <rFont val="Times New Roman"/>
        <family val="1"/>
      </rPr>
      <t xml:space="preserve"> Preferred Stock</t>
    </r>
  </si>
  <si>
    <t xml:space="preserve">       Preferred Stock cost  =  Preferred Dividends / Preferred Stock</t>
  </si>
  <si>
    <r>
      <t>3</t>
    </r>
    <r>
      <rPr>
        <u/>
        <sz val="12"/>
        <rFont val="Times New Roman"/>
        <family val="1"/>
      </rPr>
      <t xml:space="preserve"> Common Stock</t>
    </r>
  </si>
  <si>
    <t xml:space="preserve">   A)  Gross Plant (GP), Amounts in Thousands</t>
  </si>
  <si>
    <t xml:space="preserve">   B)  Net Plant (NP), Amounts in Thousands</t>
  </si>
  <si>
    <t>REVENUE CREDITS</t>
  </si>
  <si>
    <t xml:space="preserve">   A)  Demand Charge Divisor</t>
  </si>
  <si>
    <t>Property Insurance - Transm</t>
  </si>
  <si>
    <t>Inj &amp; Damages R/L - Transm</t>
  </si>
  <si>
    <t>EEC0707015</t>
  </si>
  <si>
    <t>Difference</t>
  </si>
  <si>
    <t xml:space="preserve">       Other Power Supply Accounts [Form 1, pg. 321, ln. 79, col. b]</t>
  </si>
  <si>
    <t>Account 555 [Form 1, pg. 321, ln. 76, col. b]</t>
  </si>
  <si>
    <t>GEEC South Plant Misc. Tools and Small Projects - Purchase and replacement of tools and miscellaneous equipment.  The  miscellaneous equipment includes:  Composer SCSI upgrade, DAS power supply upgrade, new electrical test panel in electrical shop and sand filtration for water supply.</t>
  </si>
  <si>
    <t>EEC0800491</t>
  </si>
  <si>
    <t>GENERATOR PREDICTIVE MAINTENANCE</t>
  </si>
  <si>
    <t>Contract work for an Environmental Upgrade - Continue the selection, design, and procurement processes to maintain the scope and timeframe for construction optionality.</t>
  </si>
  <si>
    <t xml:space="preserve"> 7003205</t>
  </si>
  <si>
    <t>AQCS LO PRJ MGMT 7 ADMIN</t>
  </si>
  <si>
    <t>LaCygne AQCS LO Project Management 7 Admin - Continue the selection, design, and procurement processes to maintain the scope and timeframe for construction optionality.</t>
  </si>
  <si>
    <t xml:space="preserve"> 7003206</t>
  </si>
  <si>
    <t>LACYGNE SITE PREPARATION</t>
  </si>
  <si>
    <t>Contract work to continue the selection, design, and procurement processes to maintain the scope and timeframe for construction optionality.</t>
  </si>
  <si>
    <t xml:space="preserve"> 7003208</t>
  </si>
  <si>
    <t>WAREHOUSE REPLACEMENT</t>
  </si>
  <si>
    <t>Contract work for the replacement of warehouse.</t>
  </si>
  <si>
    <t xml:space="preserve"> 7009195</t>
  </si>
  <si>
    <t>Contract work for the replacement of more than 10 percent of waterwalls including the floor.</t>
  </si>
  <si>
    <t xml:space="preserve"> 7103201</t>
  </si>
  <si>
    <t>REHEATER/SUPERHEATER REPLACEMENT</t>
  </si>
  <si>
    <t>Contract work to replace the L1 horizontal reheater (HRH) inlet header, the 206 horizontal reheater inlet, intermediate, and outlet elements, and the 207 primary superheater (PSH) elements.</t>
  </si>
  <si>
    <t xml:space="preserve"> 7103202</t>
  </si>
  <si>
    <t>AQCS PROJ MGT &amp; ADMIN</t>
  </si>
  <si>
    <t>Contract work for the La Cygne Unit 1 AQCS environmental upgrade administrative project.</t>
  </si>
  <si>
    <t xml:space="preserve"> 7103209</t>
  </si>
  <si>
    <t>L1 GAS RECIRCULATION</t>
  </si>
  <si>
    <t>Contract work to install new GR fan rotors for 'A' and 'C' GR fans and making modifications to the GR inlet flues to minimize ash carryover.</t>
  </si>
  <si>
    <t xml:space="preserve"> 7103210</t>
  </si>
  <si>
    <t>OSHA REQUIRED SAFETY GATES</t>
  </si>
  <si>
    <t>Contract work for the installation of OSHA required safety gates on landings.</t>
  </si>
  <si>
    <t xml:space="preserve"> 7103211</t>
  </si>
  <si>
    <t>MV CABLE REPLACEMENT</t>
  </si>
  <si>
    <t>Contract work to replace the medium voltage (MV-7kV) cable and associated control cables from the AQC switchgear building to the Clearwater return building.</t>
  </si>
  <si>
    <t xml:space="preserve"> 7103212</t>
  </si>
  <si>
    <t>L1 HOT REHEAT STEAM LINE REPL</t>
  </si>
  <si>
    <t>Contract work for the removal and replacement of the Hot Reheat Steam Line System and a corresponding hanger support system.</t>
  </si>
  <si>
    <t xml:space="preserve"> 7103225</t>
  </si>
  <si>
    <t>CATALYST FABRICATION MODIFICATION</t>
  </si>
  <si>
    <t>Contract work to replace LaCygne U1 Catalyst.</t>
  </si>
  <si>
    <t xml:space="preserve"> 7107489</t>
  </si>
  <si>
    <t>PIPING FOR PERFORMING HYDRO</t>
  </si>
  <si>
    <t>New 2" piping for performing hydro from level 10-1/2 to ground floor.</t>
  </si>
  <si>
    <t xml:space="preserve"> 7109229</t>
  </si>
  <si>
    <t>SEC PERSONNEL PROTECTION</t>
  </si>
  <si>
    <t>Contract work for the addition of pull cord switches and E-stops to the SFCs on LaCygne Unit 1 to comply with ASME B20.1.</t>
  </si>
  <si>
    <t xml:space="preserve"> 7109249</t>
  </si>
  <si>
    <t>L1 CEM ANALYZER REPL</t>
  </si>
  <si>
    <t>Purchase and install new dual range NOx and CO2 analyzers for the L1 CEM.</t>
  </si>
  <si>
    <t xml:space="preserve"> 7109252</t>
  </si>
  <si>
    <t>BALL MILL MOTOR</t>
  </si>
  <si>
    <t>Contract work to replace the 1B ball mill motor.</t>
  </si>
  <si>
    <t xml:space="preserve"> 7109253</t>
  </si>
  <si>
    <t>VACUUM PUMP REPLACEMENT</t>
  </si>
  <si>
    <t>Contract work to replace the 1B vacuum pump on the L1 waterbox.</t>
  </si>
  <si>
    <t xml:space="preserve"> 7109255</t>
  </si>
  <si>
    <t>STORAGE TANK MIXER</t>
  </si>
  <si>
    <t>Contract work to replace the #1B AQC storage tank mixer.</t>
  </si>
  <si>
    <t xml:space="preserve"> 7109256</t>
  </si>
  <si>
    <t>TRANSFER PUMP</t>
  </si>
  <si>
    <t>Contract work to replace the LaCygne Unit 1 clearwell transfer pump.</t>
  </si>
  <si>
    <t xml:space="preserve"> 7109257</t>
  </si>
  <si>
    <t>SOOTBLOWERS CABLES</t>
  </si>
  <si>
    <t>Contract work to replace the L1 IR sootblower control cable.</t>
  </si>
  <si>
    <t xml:space="preserve"> 7109258</t>
  </si>
  <si>
    <t>WINDBOX DRAIN PLATFORMS</t>
  </si>
  <si>
    <t>Contract work to install L1 windbox drain platforms.</t>
  </si>
  <si>
    <t xml:space="preserve"> 7109293</t>
  </si>
  <si>
    <t>AQC CABINETS REPLACE</t>
  </si>
  <si>
    <t>Contract work to replace the LaCygne Unit 1 AQC reheat bundles on two modules.</t>
  </si>
  <si>
    <t xml:space="preserve"> 7109296</t>
  </si>
  <si>
    <t>AQC PERSONNEL SAFETY SYSTEM</t>
  </si>
  <si>
    <t>Contract work to install a new personnel safety system in the AQC modules.</t>
  </si>
  <si>
    <t xml:space="preserve"> 7109297</t>
  </si>
  <si>
    <t>AQC BALL MILL LINER REPLACE</t>
  </si>
  <si>
    <t>Contract work to replace the LaCygne Unit 1 AQC ball mill liner.</t>
  </si>
  <si>
    <t xml:space="preserve"> 7109302</t>
  </si>
  <si>
    <t>L1 ECH FILTER UNIT</t>
  </si>
  <si>
    <t>Contract work to install a filter unit for the EHC fluid for turbine control valves.</t>
  </si>
  <si>
    <t xml:space="preserve"> 7109310</t>
  </si>
  <si>
    <t>B&amp;C ID FAN INLET DAMP DR CONTROL</t>
  </si>
  <si>
    <t>Contract work to replace B and C induced draft fan inlet damper drive control.</t>
  </si>
  <si>
    <t xml:space="preserve"> 7109318</t>
  </si>
  <si>
    <t>L1 BALL MILL FEEDER BELT REPL</t>
  </si>
  <si>
    <t>Contract work to replace the AQC ball mill "B" feeder belt.</t>
  </si>
  <si>
    <t xml:space="preserve"> 7109320</t>
  </si>
  <si>
    <t>BFP RECIRC VALVE REPLACE</t>
  </si>
  <si>
    <t>Contract work to replace the LaCygne 1 boiler feed pump recirculating valves.</t>
  </si>
  <si>
    <t xml:space="preserve"> 7109325</t>
  </si>
  <si>
    <t>SCR SONICE HORN HEAT TRACE</t>
  </si>
  <si>
    <t>Contract work to add heat trace to LaCygne Unit 1 SCR sonic horns.</t>
  </si>
  <si>
    <t xml:space="preserve"> 7109327</t>
  </si>
  <si>
    <t>SCR DRY EIGHT CONV PLATFORMS</t>
  </si>
  <si>
    <t xml:space="preserve"> 7109329</t>
  </si>
  <si>
    <t>MODULE DEMISTER TRAYS</t>
  </si>
  <si>
    <t>Contract work to replace C module AQC demister trays.</t>
  </si>
  <si>
    <t xml:space="preserve"> 7203187</t>
  </si>
  <si>
    <t>L2 ENVIRONMENTAL UPGRADES</t>
  </si>
  <si>
    <t>Engineering costs associated with the development, issue, and award of the contract to install the LaCygne Unit 2 SCR.</t>
  </si>
  <si>
    <t xml:space="preserve"> 7203190</t>
  </si>
  <si>
    <t>LAC #2 BUS COOLING SYSTEM</t>
  </si>
  <si>
    <t>Engineering services for the Jeffrey Energy Center (JEC) Unit 2 Fluidize Gas Desulfurization Systems (FGD).  The FGD on the Unit 2 needs to have major upgrades and modifications in order to remove 95% of the SO2.  This is important for New Source Review discussions with EPA.  Clean Air Visibility Rules will also require a reduction in SO2 emissions.  This FGD upgrade will also help in mercury removal.  The project will require new ID fan rotors and 8,500 horsepower motors.  New Slurry pumps, motors, piping, mist eliminators, absorber trays, agitators, alloy inlet duct, carbon steel inlet duct, cladded outlet duct, electric switchgear, transformers, motor control centers, substation equipment, CEMS, and tanks are required.  Chimney modifications and new reaction tank linings are also required.</t>
  </si>
  <si>
    <t>Engineering services for JEC FGD common facilities.  (JEC0610125 - Contract work for JEC FGD common facilities.  The project will require new ball mill system, vacuum filters, primary dewatering, material handling, tanks, agitators, slurry pumps and dewatering building.)  Also see JEC0605973.</t>
  </si>
  <si>
    <t>Contract work for the J2 ESP Rebuild Phase 1 - Rebuild of the Unit 2 Electrostatic precipitator, including materials and labor.</t>
  </si>
  <si>
    <t>J2 Cooling Tower SUS Building and Switchgear Replacement - This project would replace the cooling tower switchgear sheds along with the equipment inside for better productivity and future expandability that will ensure smooth operation of the cooling towers.  With these upgrades in place, there will be room for future improvements that increase the efficiency of the plant and also the power output.</t>
  </si>
  <si>
    <t>Contract work for Jcom Fuel Yard Dust Surfactant Upgrade - Install temporary dust surfactant at three different locations in the fuel yard.  One system will be located at the load zone of the ESO conveyor belt.  A second will be placed at ground level of the emergency reclaim conveyor.  The third will inject chemical into the existing water supply line of the dumper building dust processor.  The goal of the project is to reduce the amount of fugitive dust created at the ESO chute and stacker/reclaimers.  As stated in the new title five permit, the opacity from these three locations needs to remain under 20% opacity.</t>
  </si>
  <si>
    <t>Contract work for the GEEC E2 Generator Upgrade - This unit has maintenance issues which include rotor winding insulation material, rotor radial seals, end winding and parallel ring looseness, hydrogen coolers and seal oil system.  The scope of work for this generator overhaul is a complete inspection and electrical and mechanical testing of the generator rotor and stator rotorbore inspection (to verify forging integrity), replacement of the rotor retaining rings (18/18 rings) and modification of the retaining rings and refurbishment of exciter.</t>
  </si>
  <si>
    <t>Contract work for the Scarpelli E2 Economizer Adjustable Support Installation - Upgrade the support structure of the Evans 2 economizer by installing adjustable supports.  There are currently 15 I-beams providing support to the Evans 2 economizer.  Contract work to install 105 engineered and fabricated adjustable supports.  The economizer will be periodically checked and the adjustable supports adjusted as necessary to provide optimal support.</t>
  </si>
  <si>
    <t>LaCygne Unit 2 AQCS administrative project.</t>
  </si>
  <si>
    <t>Contract work to add work platforms to LaCygne Unit 1 SCR dry flight conveyors.</t>
  </si>
  <si>
    <t>Contract work for T7 Low NOx and SOFA Upgrade - Install low NOx burners, SOFA &amp; neural net on T7 to meet environmental requirements.  It will involve pulling control cable and configuring the controls to allow each fuel air and aux air damper to be controlled individually, and coal &amp; air flow to be measured at each compartment.  A neural net will be installed to further reduce NOx emissions.</t>
  </si>
  <si>
    <t>TEC0803513</t>
  </si>
  <si>
    <t>PURCHASE LAERDAL SUCTION UNIT FOR TEC MED ROOM</t>
  </si>
  <si>
    <t>Purchase Laerdal Suction Unit for use by TEC EMS Personnel.</t>
  </si>
  <si>
    <t>TEC0803710</t>
  </si>
  <si>
    <t>VALVELINK SOFTWARE FOR TEC</t>
  </si>
  <si>
    <t>Valvelink Software for TEC - Order and implement Valvelink software VL2005 with 5 tags, an additional 70 tags, a USB HART Modem and Experitec Training for software use.</t>
  </si>
  <si>
    <t>TEC0803936</t>
  </si>
  <si>
    <t>PURCHASE 1-1/2 INCH IMPACT WRENCH</t>
  </si>
  <si>
    <t>Purchase 1-1/2 inch air impact wrench for the TEC tool room.</t>
  </si>
  <si>
    <t>TEC0804550</t>
  </si>
  <si>
    <t>TCOM LANDFILL CONTINUING CONST</t>
  </si>
  <si>
    <t>[Item 4, Footnote 5]</t>
  </si>
  <si>
    <t>[Item 3, Footnote 2]</t>
  </si>
  <si>
    <r>
      <t>2</t>
    </r>
    <r>
      <rPr>
        <sz val="12"/>
        <rFont val="Times New Roman"/>
        <family val="1"/>
      </rPr>
      <t xml:space="preserve"> Depreciation rates are from Wk. S by account and energy center.</t>
    </r>
  </si>
  <si>
    <r>
      <t>3</t>
    </r>
    <r>
      <rPr>
        <sz val="12"/>
        <rFont val="Times New Roman"/>
        <family val="1"/>
      </rPr>
      <t xml:space="preserve"> The monthly depreciation expense is developed by multiplying the account-by-account depreciation rate by the prior month's account-by-account basis.</t>
    </r>
  </si>
  <si>
    <r>
      <t>4</t>
    </r>
    <r>
      <rPr>
        <sz val="12"/>
        <rFont val="Times New Roman"/>
        <family val="1"/>
      </rPr>
      <t xml:space="preserve"> The monthly accumulated reserve balances are determined by adding that month's depreciation expense to the prior month's accumulated reserve balance.</t>
    </r>
  </si>
  <si>
    <r>
      <t>5</t>
    </r>
    <r>
      <rPr>
        <sz val="12"/>
        <rFont val="Times New Roman"/>
        <family val="1"/>
      </rPr>
      <t xml:space="preserve"> This is the amount recorded on company records, as required by Attachment E, Section I, paragraph 5.</t>
    </r>
  </si>
  <si>
    <t>Deferred Compensation Plan</t>
  </si>
  <si>
    <t>Book accrual for deferred compensation vs. actual payments for tax</t>
  </si>
  <si>
    <t>Inventory Valuation</t>
  </si>
  <si>
    <t>Book accrual for inventory reserve vs. actual losses for tax</t>
  </si>
  <si>
    <t>Non-utility related</t>
  </si>
  <si>
    <t>Contract work for E2 LP1 Turbine Blade Replacement - The replacement of the Evans #2 LP1 turbine last row blades on the governor end.  This project includes: disassembly and inspection of the LP1 turbine, sending the rotor to shop for blade replacement, inspection and repair of any other blades and lashing lugs, low speed balance, and turbine reassembly.</t>
  </si>
  <si>
    <t>Days/Mo/Qtr</t>
  </si>
  <si>
    <t>Annual Interest</t>
  </si>
  <si>
    <t>Cost Rate*</t>
  </si>
  <si>
    <t>Issue</t>
  </si>
  <si>
    <t>Maturity</t>
  </si>
  <si>
    <t>Amount</t>
  </si>
  <si>
    <t>Premium</t>
  </si>
  <si>
    <t>Issuance</t>
  </si>
  <si>
    <t>Reacquired</t>
  </si>
  <si>
    <t>Net</t>
  </si>
  <si>
    <t>(Expense)</t>
  </si>
  <si>
    <t>to maturity at</t>
  </si>
  <si>
    <t xml:space="preserve">Outstanding in </t>
  </si>
  <si>
    <t>Yield to Maturity</t>
  </si>
  <si>
    <t xml:space="preserve">Long Term Debt Issuances </t>
  </si>
  <si>
    <t>Date</t>
  </si>
  <si>
    <t>Issued</t>
  </si>
  <si>
    <t>at Issuance</t>
  </si>
  <si>
    <t>Proceeds</t>
  </si>
  <si>
    <t>Rate</t>
  </si>
  <si>
    <t>at t=0</t>
  </si>
  <si>
    <t xml:space="preserve">M &amp; S  (Form 1, pg. 227, ln. 7, col. b &amp; c)    </t>
  </si>
  <si>
    <t xml:space="preserve">Stores (Form 1, pg. 227, ln. 16, col. b &amp; c)    </t>
  </si>
  <si>
    <r>
      <t>1</t>
    </r>
    <r>
      <rPr>
        <u/>
        <sz val="12"/>
        <rFont val="Times New Roman"/>
        <family val="1"/>
      </rPr>
      <t xml:space="preserve"> Steam &amp; Nuclear Power Generation O&amp;M</t>
    </r>
  </si>
  <si>
    <t>LaCygne Dismantling Cost</t>
  </si>
  <si>
    <t>Schedule 3</t>
  </si>
  <si>
    <t>Schedule 5</t>
  </si>
  <si>
    <t>Schedule 6</t>
  </si>
  <si>
    <t>MAIN FEEDWATER PUMP - DCS CONVERSION</t>
  </si>
  <si>
    <t>WCNOC Turbine Building - Main feedwater pump - DCS conversion.</t>
  </si>
  <si>
    <t>Emporia Energy Center Gas Turbine Unit 6 - Construction Costs for Emporia CT #6.</t>
  </si>
  <si>
    <t>SECURITY X-RAY REPLACEMENT</t>
  </si>
  <si>
    <t>WCNOC Site Security Building - Security X-Ray replacement.</t>
  </si>
  <si>
    <t>Adding a fourth pump and associated electrical equipment as well as providing remote start and indication of key parameters.  Add a second line from the aux lake to both the make-up lake and plant.  Piping will be re-configured at the aux lake pump house.  Five make-up lake pumps will be replaced and the pressure control system will be upgraded.  The two 30 inch lines from the make-up lake will be cross-tied to reduce the frictional head loss.  The SCUs on units 1 and 2 will be cross tied to the units 3 and 4 SCUs to provide adequate softening capabilities.  The internal of the SCUs will be modernized.</t>
  </si>
  <si>
    <t>2008 Misc. Safety Project - This project included the following:  water cannon platforms, main steam valve access platforms, conveyor tail pulley access, and plant ladders extensions required per OSHA.</t>
  </si>
  <si>
    <t>Contract work for L3 Generator overhaul and rotor rewind - This project is for the rewind of the L3 GE generator rotor during the next turbine generator outage.  This project includes labor to open the generator and remove the rotor, inspect and test the stator, ship the rotor offsite, complete electrical and mechanical testing, remove and inspect retaining, wedge and winding removal, TIL 1292 inspection (rotor wedge dovetail inspection), clean and inspect all components, reinsulate winding with modern insulation, perform TIL 1005, reassemble wedges, retaining rings, rotorbore inspection, and reassembly of the generator.</t>
  </si>
  <si>
    <t xml:space="preserve">Contract work for L4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  </t>
  </si>
  <si>
    <t>LEC0800820</t>
  </si>
  <si>
    <t>L5 REPLACE COOLING TOWER</t>
  </si>
  <si>
    <t>WORKSHEET D, REVENUE CREDITS, DEMAND CHARGE DIVISOR AND ENERGY</t>
  </si>
  <si>
    <t>WORKSHEET E, REVENUE REQUIREMENTS SHORTFALL, ACCUMULATION AND DEMAND CHARGE ANALYSIS</t>
  </si>
  <si>
    <t>WORKSHEET V, OFF-SYSTEM SALES MARGIN AMOUNT</t>
  </si>
  <si>
    <t>WORKSHEET W, DIRECT ASSIGNED TRANSMISSION</t>
  </si>
  <si>
    <t xml:space="preserve">Contract work for the L4 Scrubber Upgrades - This project includes the engineering, procurement, and construction of a baghouse (fabric filter) to control particulate emissions and upgrade the FGD scrubbers on Units 4 &amp; 5 as required.  Upgrading the FGD scrubbers requires additional limestone capacity.  </t>
  </si>
  <si>
    <t>A30002</t>
  </si>
  <si>
    <t>EEC0800295</t>
  </si>
  <si>
    <t>HEC SOUTH PLANT MISC TOOLS AND SMALL PROJECT</t>
  </si>
  <si>
    <t>HEC - South Plant Misc. Tools and Small Project</t>
  </si>
  <si>
    <t>EEC0800678</t>
  </si>
  <si>
    <t>H4 CEM REPLACEMENT PROJECT</t>
  </si>
  <si>
    <t>Contract work for the HEC CEMS Replacement -  This project includes CO2 Analyzer, Stack Probe, Umbilical bundle, Absolute pressure transmitter and associated software changes.</t>
  </si>
  <si>
    <t>EEC0804574</t>
  </si>
  <si>
    <t>HCOM GUARDRAIL AND GUARDING COMPLIANCE</t>
  </si>
  <si>
    <t>Hcom Guardrail and Guarding Compliance - Upgrade sub-standard guardrails at HEC for pre-application of VPP.</t>
  </si>
  <si>
    <t>The Demand Charge shall be the latest Demand Charge produced by the formula included in this Attachment D.  The Demand Charge shall be capped at 110% of the prior Contract Year’s Demand Charge produced by the formula included in this Attachment D (the "Cap"); provided, however, that any amount above the Cap shall be recovered in the subsequent Contract Year(s), with interest determined in accordance with 18 C.F.R. § 35.19a, as provided in Worksheet E, and that the Cap shall not apply in the final Calendar Year of this Agreement.</t>
  </si>
  <si>
    <t>JEC Scrubbers Accrual - Bills Westar has received for JEC items, but have not yet paid by the end of the year.</t>
  </si>
  <si>
    <t>Contract work to remove the unit 2 expelsor and replace it with a lift station. / Project has been cancelled.</t>
  </si>
  <si>
    <t xml:space="preserve"> 7209247</t>
  </si>
  <si>
    <t>SAFETY DISCONNECTS REPLACEMENT</t>
  </si>
  <si>
    <t>Contract work to replace safety disconnects for L2 with updated equipment.</t>
  </si>
  <si>
    <t xml:space="preserve"> 7209251</t>
  </si>
  <si>
    <t>FLYASH EXHAUSTER MOTOR REPLACEMENT</t>
  </si>
  <si>
    <t>Contract work to replace the LaCygne Unit 2 fly ash exhauster motor.</t>
  </si>
  <si>
    <t xml:space="preserve"> 7209259</t>
  </si>
  <si>
    <t>PRIMARY AIR HEATER GEARBOX REPLACEMENT</t>
  </si>
  <si>
    <t>Contract work to replace the 2A primary air heater gearbox .</t>
  </si>
  <si>
    <t xml:space="preserve"> 7209260</t>
  </si>
  <si>
    <t>PULVERIZER FEEDER BELT</t>
  </si>
  <si>
    <t>Contract work to replace 2E pulverizer feeder belt replacement.</t>
  </si>
  <si>
    <t xml:space="preserve"> 7209261</t>
  </si>
  <si>
    <t>LUBE OIL MOTOR</t>
  </si>
  <si>
    <t>Contract work to replace the L2 BFPT lube oil motor.</t>
  </si>
  <si>
    <t xml:space="preserve"> 7209263</t>
  </si>
  <si>
    <t>PRECIP EXHAUST BLOWER</t>
  </si>
  <si>
    <t>Contract work to replace the L2 precipitator exhauster blower 2A.</t>
  </si>
  <si>
    <t xml:space="preserve"> 7209264</t>
  </si>
  <si>
    <t>PRECIPITATOR T-R SET REPLACEMENT</t>
  </si>
  <si>
    <t>Contract work to replace the L2 precipitator 2A-5E T-R set.</t>
  </si>
  <si>
    <t xml:space="preserve"> 7209265</t>
  </si>
  <si>
    <t>TURBINE VALVE CABLE REPLACEMENT</t>
  </si>
  <si>
    <t>Contract work to replace the wiring to the L2 turbine valves.</t>
  </si>
  <si>
    <t xml:space="preserve"> 7209274</t>
  </si>
  <si>
    <t>I2 SH SRAY VALVE REPLACEMENT</t>
  </si>
  <si>
    <t>Contract work to replace the superheat spray control valves 2-FWS-2030 and 2-FWS-2037.</t>
  </si>
  <si>
    <t xml:space="preserve"> 7209303</t>
  </si>
  <si>
    <t>L2 EHC FILTER UNIT</t>
  </si>
  <si>
    <t>Contract work to install a filter unit for the EHC fluid for the turbine control valves.</t>
  </si>
  <si>
    <t xml:space="preserve"> 7209326</t>
  </si>
  <si>
    <t>PULVERIZER BOWL REMFG</t>
  </si>
  <si>
    <t>The bowl of 2B pulverizer will be remanufactured.</t>
  </si>
  <si>
    <t xml:space="preserve"> 7209332</t>
  </si>
  <si>
    <t>REPLACE CEM NOX ANALYZER</t>
  </si>
  <si>
    <t>Complete removal of old and installation of new NOX analyzer</t>
  </si>
  <si>
    <t xml:space="preserve"> A00129</t>
  </si>
  <si>
    <t>LACYGNE #1 FEEDWATER HEATER 1A RE</t>
  </si>
  <si>
    <t>LaCygne #1 Feedwater Heater 1a Re</t>
  </si>
  <si>
    <t xml:space="preserve"> A00176</t>
  </si>
  <si>
    <t>LACYGNE #2 - PRECIP AREA BRIDGE CRANE</t>
  </si>
  <si>
    <t>LaCygne #2 - Precip Area Bridge Crane</t>
  </si>
  <si>
    <t xml:space="preserve"> A02970</t>
  </si>
  <si>
    <t>DEAERATOR REPLACEMENT</t>
  </si>
  <si>
    <t>Deaerator Replacement LaCygne</t>
  </si>
  <si>
    <t xml:space="preserve"> B02819</t>
  </si>
  <si>
    <t>SOOTBLOWER STUDY</t>
  </si>
  <si>
    <t>Sootblower Study LaCygne</t>
  </si>
  <si>
    <t xml:space="preserve"> C10100</t>
  </si>
  <si>
    <t>EASEMENT SALE</t>
  </si>
  <si>
    <t>Easement Sale LaCygne</t>
  </si>
  <si>
    <t xml:space="preserve"> A11738</t>
  </si>
  <si>
    <t>JEC SCRUBBERS ACCRUAL</t>
  </si>
  <si>
    <t xml:space="preserve">TEC0705816 </t>
  </si>
  <si>
    <t>T7 Replace circulating water lines at Tecumseh Energy Center.</t>
  </si>
  <si>
    <t>TEC0801887</t>
  </si>
  <si>
    <t>TEC0802277</t>
  </si>
  <si>
    <t>LEC0710070</t>
  </si>
  <si>
    <t>LEC0807184</t>
  </si>
  <si>
    <t>LEC0807190</t>
  </si>
  <si>
    <t>LEC0807191</t>
  </si>
  <si>
    <t>JEC0806089</t>
  </si>
  <si>
    <t>JEC0806112</t>
  </si>
  <si>
    <t>JEC0807532</t>
  </si>
  <si>
    <t>JEC0818835</t>
  </si>
  <si>
    <t>Accumulated Deferred Income Tax  Other Utility</t>
  </si>
  <si>
    <t>PC</t>
  </si>
  <si>
    <t xml:space="preserve">    Real and Personal</t>
  </si>
  <si>
    <t xml:space="preserve">     -</t>
  </si>
  <si>
    <t xml:space="preserve">       Plant Related:  Ad Valorem </t>
  </si>
  <si>
    <t xml:space="preserve">       Labor Related:  Social Security (FICA)</t>
  </si>
  <si>
    <t xml:space="preserve">    Unemployment Comp. -- Fed.</t>
  </si>
  <si>
    <t xml:space="preserve">    Operating Tax Reserve</t>
  </si>
  <si>
    <t xml:space="preserve">    Unemployment Comp. -- State</t>
  </si>
  <si>
    <t xml:space="preserve">    Workers' Comp</t>
  </si>
  <si>
    <t xml:space="preserve">    Other Taxes Accrued</t>
  </si>
  <si>
    <t xml:space="preserve">            Total VOM Cost</t>
  </si>
  <si>
    <t>CWIP</t>
  </si>
  <si>
    <t>(18)</t>
  </si>
  <si>
    <t>(19)</t>
  </si>
  <si>
    <t>UPRATE SWITCHYARD BREAKERS 345-40.</t>
  </si>
  <si>
    <t>WCNOC - Uprate switchyard breakers 345-40, 50 and 60.</t>
  </si>
  <si>
    <t>PERMANENT REFUELING OUTAGE POWER</t>
  </si>
  <si>
    <t>SEIMIC MONITORING SYSTEM REPLACEMENT</t>
  </si>
  <si>
    <t>PERMANENT CONTAINMENT OUTAGE POWER</t>
  </si>
  <si>
    <t>MAIN TRANSFORMER UPRATE</t>
  </si>
  <si>
    <t>TURBINE SUPERVISORY INSTRUMENTATION</t>
  </si>
  <si>
    <t>MCC PG19G AND PG19N CUBICLE REPLACEMENTS</t>
  </si>
  <si>
    <t>LOAD SHEDDER AND EMERGENCY LOAD SEQ</t>
  </si>
  <si>
    <t>REPLACE SERVICE WATER SYSTEM FLOW ORIFICES</t>
  </si>
  <si>
    <t>WCNOC - Replace service water system flow orifices EAFE0031 &amp; EAFE0036.</t>
  </si>
  <si>
    <t>IMPROVED VALVE DESIGN FOR KCHV0253</t>
  </si>
  <si>
    <t>"B" ESW STRAINER CHANGE OUT</t>
  </si>
  <si>
    <t>EAD05C HP CONDENSER TUBE REPLACEMENT</t>
  </si>
  <si>
    <t>OBSOLETE PART - REPLACE EXISTING VALVES</t>
  </si>
  <si>
    <t>REPLACE VALVES GNV0039, 40, 41, 42</t>
  </si>
  <si>
    <t>EVALUATION OF NEW SEAL TABLE MAINTENANCE</t>
  </si>
  <si>
    <t>AFUDC Credit</t>
  </si>
  <si>
    <t>CWIP Recovered</t>
  </si>
  <si>
    <t>in Demand Charge</t>
  </si>
  <si>
    <t>Recovered in</t>
  </si>
  <si>
    <t>Demand Charge</t>
  </si>
  <si>
    <t>Fuel Conversion (FC),</t>
  </si>
  <si>
    <t>NOTES:</t>
  </si>
  <si>
    <t>Book accrual for 3rd party injuries and damages vs. actual costs for tax</t>
  </si>
  <si>
    <t>Group Medical Insurance</t>
  </si>
  <si>
    <t>Book accrual for group medical claims vs. actual costs for tax</t>
  </si>
  <si>
    <t>Intangible &amp; General Plant</t>
  </si>
  <si>
    <t>Type</t>
  </si>
  <si>
    <t>Book-tax basis difference Spring Creek power purchase agreement.</t>
  </si>
  <si>
    <t>ONEOK Purchase Power Agreement</t>
  </si>
  <si>
    <t>Pollution Control (PC)</t>
  </si>
  <si>
    <t>or Other (O)</t>
  </si>
  <si>
    <t>FC, PC or O</t>
  </si>
  <si>
    <t>FC or PC</t>
  </si>
  <si>
    <t>O</t>
  </si>
  <si>
    <t>Book accrual for bad debts vs. direct write off method for tax</t>
  </si>
  <si>
    <t>Property Insurance</t>
  </si>
  <si>
    <t>Book accrual for property insurance vs. actual costs for tax</t>
  </si>
  <si>
    <t>Fee from Acquila transaction deferred on books and amortized over term of lease.</t>
  </si>
  <si>
    <t>Account 524</t>
  </si>
  <si>
    <t>A30022</t>
  </si>
  <si>
    <t>Environmental Instrumentation - MGEC Temperature Application - Purchase and installation of a General Purpose Indicator, Thermostat house with integral Type-K thermocouple and cover for panel mounting.</t>
  </si>
  <si>
    <t>EEC0600760</t>
  </si>
  <si>
    <t>INSTALL MG4 GENERATOR MONITORING EQUIPMENT</t>
  </si>
  <si>
    <t>WORKSHEET M, VOM REVENUE FROM GFR CUSTOMERS AND VOM ENERGY CREDIT</t>
  </si>
  <si>
    <t>Book accrual for federal and state interest on loss contingencies related to taxes other than income taxes.</t>
  </si>
  <si>
    <t>Book depreciation and interest expense on capital lease vs operating lease for tax.</t>
  </si>
  <si>
    <t>REPLACE 3" GATE VALVE #EFPV0019</t>
  </si>
  <si>
    <t>REPLACE AIR CONDITIONER COMPRESSORS</t>
  </si>
  <si>
    <t>TEC01861002</t>
  </si>
  <si>
    <t>[ to Wk. D, Revenue Credit, C) ]</t>
  </si>
  <si>
    <t>[ to Wk. D, Demand Charge..., B) ]</t>
  </si>
  <si>
    <t xml:space="preserve">   ECA = Energy Cost Adjustment (fuel clause applied to bundled, grandfathered agreements)</t>
  </si>
  <si>
    <t>[to Item 3, Footnote 2 ]</t>
  </si>
  <si>
    <t xml:space="preserve">          Subtotal [to Item 4, Footnote 7]</t>
  </si>
  <si>
    <t>[ to Item 4, Footnote 7 ]</t>
  </si>
  <si>
    <t>Contract work for the L3 Circulating Water Line Replacement - This project is to replace the L3 Circulating Water lines from the L3 Cooling Tower back to where the line leaves the L5 tunnel.  The lines will be slip-lined outside the tunnel and encased in concrete inside the tunnel.</t>
  </si>
  <si>
    <t>LEC0804804</t>
  </si>
  <si>
    <t>L3 TURBINE VIBRATION AND EXPANSION</t>
  </si>
  <si>
    <t>Error Identification</t>
  </si>
  <si>
    <t>Formula</t>
  </si>
  <si>
    <t>Reference</t>
  </si>
  <si>
    <t>Contract</t>
  </si>
  <si>
    <t>Incorrect</t>
  </si>
  <si>
    <t>Correct</t>
  </si>
  <si>
    <t>Calculated</t>
  </si>
  <si>
    <t>WCNOC Education Center - Install rip rap at Eisenhower lagoon.</t>
  </si>
  <si>
    <t>REPLACE VALVE #EP8818D</t>
  </si>
  <si>
    <t>WCNOC Auxiliary Building - Replace valve #EP8818D.</t>
  </si>
  <si>
    <t>REPLACE CIRC WATER AND MUSH TRAVELING</t>
  </si>
  <si>
    <t>WCNOC Make-up Water Structure (MUD, MUSH) - Replace circ water and MUSH traveling screens.</t>
  </si>
  <si>
    <t>Elwood, KS</t>
  </si>
  <si>
    <t>Enterprise, KS</t>
  </si>
  <si>
    <t>Morrill, KS</t>
  </si>
  <si>
    <t>Nemaha Marshall REC</t>
  </si>
  <si>
    <t>Pension accrual per books vs. actual contributions for tax</t>
  </si>
  <si>
    <t>HVAC Heat Pump Program</t>
  </si>
  <si>
    <t>Deferred income taxes on amounts recorded to the Pension Expense Tracke</t>
  </si>
  <si>
    <t>Deferred income taxes on the regulatory asset for the Energy Efficiency Demand Response program</t>
  </si>
  <si>
    <t>Reg Asset - Energy Eff Demand Response</t>
  </si>
  <si>
    <t>Russell Inv Exec Plan</t>
  </si>
  <si>
    <t>LEC011005101</t>
  </si>
  <si>
    <t xml:space="preserve">LEC L5 Low Nox Burner Retrofit 2010 Work Order
</t>
  </si>
  <si>
    <t>JEC011005801</t>
  </si>
  <si>
    <t>BI #0110058 - JCOM Scrubber Effluent.  For 2011 work on Constructed Wetlands Treatment System.  Provide operational oversight and recommendations, sampling and analysis for water, soil and plants.</t>
  </si>
  <si>
    <t>JCOM SCRUBBER EFFLUENT.</t>
  </si>
  <si>
    <t xml:space="preserve">LEC L5 LOW NOX BURNER RETROFIT 2010 WO
</t>
  </si>
  <si>
    <t>Work Order shall cover the Phase 1 portion the rebuild of the Unit 2 Electricstatic Precipitator.  Those costs shall include materials and labor.</t>
  </si>
  <si>
    <t>J2 Low NOx Conversion for Spring 2009 Outage. This includes the addition of low NOx burners, SOFA air locations, a NeuralNet, as well as ETC and CADM systems from Foster-Wheeler</t>
  </si>
  <si>
    <t>NFPA 70E Compliance</t>
  </si>
  <si>
    <t>7003193</t>
  </si>
  <si>
    <t>7100006</t>
  </si>
  <si>
    <t>Non-CEP related accruals</t>
  </si>
  <si>
    <t>7200006</t>
  </si>
  <si>
    <t>Accrual</t>
  </si>
  <si>
    <t>012512</t>
  </si>
  <si>
    <t>013004</t>
  </si>
  <si>
    <t>WORK ORDER SHALL COVER THE PHASE 1</t>
  </si>
  <si>
    <t>J2 LOW NOX CONVERSION FOR SPRING 2009</t>
  </si>
  <si>
    <t>NFPA 70E COMPLIANCE</t>
  </si>
  <si>
    <t>ACCRUAL</t>
  </si>
  <si>
    <t>NON-CEP RELATED ACCRUALS</t>
  </si>
  <si>
    <t>SECURITY SYSTEM CHANGES SYSTEM</t>
  </si>
  <si>
    <t>RP081A &amp; B TC/CCM SYSTEM REPLACEMENT</t>
  </si>
  <si>
    <t>RP081A &amp; B TC/CCM System Replacement.  Project# XNEW07-0017 System.</t>
  </si>
  <si>
    <t>Security System Changes System.</t>
  </si>
  <si>
    <t>Doniphan Rural Electric Cooperative, Inc.</t>
  </si>
  <si>
    <t>WRI Special Agreements</t>
  </si>
  <si>
    <t>Capital Lease JEC 8%</t>
  </si>
  <si>
    <t>EMS Console Works (A37142)</t>
  </si>
  <si>
    <t>SMS Dashboard - Obvient (A31062)</t>
  </si>
  <si>
    <t>Oracle Software (Appl&amp;DB) for Genco (A46922)</t>
  </si>
  <si>
    <t>SMS Software Purchase (A38502)</t>
  </si>
  <si>
    <t>EMS OSISoft PI Purchase (A44503)</t>
  </si>
  <si>
    <t>WCNOC - Learning Management System Software</t>
  </si>
  <si>
    <t>WCNOC - Beacon Software TSM (501120)</t>
  </si>
  <si>
    <t>Muscotah, KS</t>
  </si>
  <si>
    <t>M08170B -  MKE ENERGY TRANSACTION MANAGEMENT SYS 01</t>
  </si>
  <si>
    <t>M8170C - HYPERION BUSINESS INTELL PLATFORM SOFTWARE 01</t>
  </si>
  <si>
    <t>M8170F - SOFTWARE FOR SPP ENERGY MARKET - 01</t>
  </si>
  <si>
    <t>M8170G - DOCUMENT MANAGEMENT PROJECT - 01</t>
  </si>
  <si>
    <t>M8170H - HELP DESK TICKET SYSTEM - 01</t>
  </si>
  <si>
    <t>M8170K - IDENTIFY MANAGEMENT PROJECT (LDAP) - 01</t>
  </si>
  <si>
    <t>M8170M - ENERGY ACCOUNTING REWRITE PROJECT - 01</t>
  </si>
  <si>
    <t>M8170O - INFORMATION ACCESS TECHNOLOGY (IAT) - 01</t>
  </si>
  <si>
    <t xml:space="preserve">     M08170Q - WAN NETWORK ANALYSIS SOFTWARE</t>
  </si>
  <si>
    <t xml:space="preserve">     M8170R - SOFTWARE - PHONE SWITCH (11)</t>
  </si>
  <si>
    <t xml:space="preserve">     M8170T - SOFTWARE - SARBANES OXLEY (11)</t>
  </si>
  <si>
    <t xml:space="preserve">     M8170U - SOFTWARE - INSTANT MESSAGE LOGGING (11)</t>
  </si>
  <si>
    <t xml:space="preserve">     M8170V - SOFTWARE - AIS PRIORITY SYSTEM (11)</t>
  </si>
  <si>
    <t xml:space="preserve">     M8170W - SOFTWARE - FALLS (11)</t>
  </si>
  <si>
    <t>M8170Z - SOFTWARE - BOILER INSPECTION (BOILER DOCKIT)</t>
  </si>
  <si>
    <t>M8170AB SOFTWARE - AUTOMATED PLAT DESIGN (11)</t>
  </si>
  <si>
    <t>M8170AD - OPERATONAL DASHBOARD PROJECT (11)</t>
  </si>
  <si>
    <t>M8170AG - PGP ENCRYPTION SOFWARE - 11</t>
  </si>
  <si>
    <t>M8170AH - BOILER INSPECTION SOFTWARE (01)</t>
  </si>
  <si>
    <t>M8170AJ - POWERPLANT SOFTWARE (01)</t>
  </si>
  <si>
    <t>M8170AK - SOFTWARE - STANDARD DRAWINGS FOR AUTOCAD (01)</t>
  </si>
  <si>
    <t>M8170AL - SOFTWARE - WMIS REPLACEMENT (01)</t>
  </si>
  <si>
    <t>M8170AM - SOFTWARE - ASCENTINAL</t>
  </si>
  <si>
    <t>DATA LOSS PREVENTION SOFTWARE</t>
  </si>
  <si>
    <t>ENTERPRISE SERVICE BUS DESIGN PROJECT SOFTWARE</t>
  </si>
  <si>
    <t>ESB IMPLEMENTATION - SOFTWARE</t>
  </si>
  <si>
    <t>ESB PROOF OF CONCEPT PROJECT SOFTWARE</t>
  </si>
  <si>
    <t>IAM SECURITY SOFTWARE FOR ESB</t>
  </si>
  <si>
    <t>ICE EXCHANGE</t>
  </si>
  <si>
    <t>IT ROCKET SOFTWARE - MOBILE DATA</t>
  </si>
  <si>
    <t>NERC SECURITY SYSTEMS</t>
  </si>
  <si>
    <t>AUDIT SOFTWARE</t>
  </si>
  <si>
    <t>PROPERTY TAX LICENSE &amp; IMPLEM</t>
  </si>
  <si>
    <t>TAX PROVISION LICENSE &amp; IMPLEM</t>
  </si>
  <si>
    <t>WMIS REPLACEMENT SOFTWARE UPGRADE</t>
  </si>
  <si>
    <t>WILEY SOFTWARE</t>
  </si>
  <si>
    <t>SPPRTO ADD SITE LICENSES</t>
  </si>
  <si>
    <t xml:space="preserve">TEAMQUEST SOFTWARE LICENSE </t>
  </si>
  <si>
    <t>SOFTWARE IDENTITY/ACCESS MGMT TFM LIC</t>
  </si>
  <si>
    <t>IT10-Hyperion v11 Installation</t>
  </si>
  <si>
    <t>Purchase software for Remittance Eq</t>
  </si>
  <si>
    <t>Purchase Purchase InpecTrend Data I</t>
  </si>
  <si>
    <t>Mobile Security Mgmt Softwre</t>
  </si>
  <si>
    <t>Weblogic Suite Purch 2010</t>
  </si>
  <si>
    <t>IT 10 - PCI lic purchases for Compl</t>
  </si>
  <si>
    <t>IBM Lotus CEO Bundle for 2010</t>
  </si>
  <si>
    <t>IT 10- Enterprise Vault Software &amp;</t>
  </si>
  <si>
    <t>IT 10 MS Office 2007 Software</t>
  </si>
  <si>
    <t>IT10-Lotus Connections Pilot Proj</t>
  </si>
  <si>
    <t>G08001 - LACYGNE #1</t>
  </si>
  <si>
    <t>G08011 - LACYGNE Common</t>
  </si>
  <si>
    <t>G08011A - LACYGNE - Intangible Misc</t>
  </si>
  <si>
    <t>G08002 - LACYGNE #2</t>
  </si>
  <si>
    <t>G08011B - Lacygne Software</t>
  </si>
  <si>
    <t>G08011C - Lacygne Software</t>
  </si>
  <si>
    <t xml:space="preserve">     M8170E - DOCUMENT MANAGEMENT PROJECT - 02</t>
  </si>
  <si>
    <t xml:space="preserve">     M8170I - HELP DESK TICKET SYSTEM - 02</t>
  </si>
  <si>
    <t xml:space="preserve">     M8170J - MKE ENERGY TRANSACTION MANAGEMENT SYS - 02</t>
  </si>
  <si>
    <t xml:space="preserve">     M8170L - IDENTIFY MANAGEMENT PROJECT (LDAP) - 02</t>
  </si>
  <si>
    <t xml:space="preserve">     M8170N - ENERGY ACCOUNTING REWRITE PROJECT - 02</t>
  </si>
  <si>
    <t xml:space="preserve">     M8170P - INFORMATION ACCESS TECHNOLOGY (IAT) - 02</t>
  </si>
  <si>
    <t xml:space="preserve">     M8170S - SOFTWARE - CRITICAL PBX (51)</t>
  </si>
  <si>
    <t xml:space="preserve">     M8170X - SOFTWARE - AIS PRIORITY SYSTEM (51)</t>
  </si>
  <si>
    <t xml:space="preserve">     M8170Y - SOFTWARE - FALLS (51)</t>
  </si>
  <si>
    <t xml:space="preserve">     M8170AC - SOFTWARE - AUTOMATED PLAT DESIGN (51)</t>
  </si>
  <si>
    <t xml:space="preserve">     M8170AE - OPERATIONAL DASHBOARD PROJECT (51)</t>
  </si>
  <si>
    <t xml:space="preserve">     M8170AF - PGP ENCRYPTION SOFWARE - 51</t>
  </si>
  <si>
    <t>EMS Security 2011</t>
  </si>
  <si>
    <t>Chemistry Database Software</t>
  </si>
  <si>
    <t>Devonway Software</t>
  </si>
  <si>
    <t>Software for Nework Single Signon</t>
  </si>
  <si>
    <t>JEC011116301</t>
  </si>
  <si>
    <t>EEC011188101</t>
  </si>
  <si>
    <t>JEC011105501</t>
  </si>
  <si>
    <t>LEC011043501</t>
  </si>
  <si>
    <t>JEC011105801</t>
  </si>
  <si>
    <t>FOR THE INSTALLATION OF COAL PIPING</t>
  </si>
  <si>
    <t>EMPORIA 5 FUEL NOZZLE REP</t>
  </si>
  <si>
    <t>Emporia 5 Fuel Nozzle Replacement.</t>
  </si>
  <si>
    <t>J1 NEURAL NETWORK INST</t>
  </si>
  <si>
    <t>0110435 - L5 GSU REPLACEMENT 2012 W</t>
  </si>
  <si>
    <t>BI #0111058 - J3 SMARTBURN AND SNCR</t>
  </si>
  <si>
    <t>JEC011005901</t>
  </si>
  <si>
    <t>THE CONSENT DECREE ESTABLISHES THE</t>
  </si>
  <si>
    <t>7203239</t>
  </si>
  <si>
    <t>STAGING TRACK</t>
  </si>
  <si>
    <t>Staging track.</t>
  </si>
  <si>
    <t>BO 0111055 - J1 Neural Network Installation.  This work order will cover all costs associated with the J1 neural network project.  Install a neural network for emissions improvements on J1.  This will include a flyash ECT and CO grid in the toggle duct and actuators for the boundary air and overfire air yaws with overfire air tilt control on the boiler.  Also install new furnace exit gas temperature probes (2 per furnace) that will replace the current 1 probe per furnace which are prone to slagging over.</t>
  </si>
  <si>
    <t>BI #0111058 - J3 Smartburn and SNCR Installation to be installed during the Spring 2012 J3 outage.  Install new low-NOx burners on J3 with additional overfire air ports on the rear wall and a selective non-catalytic reduction (SNCR) system.  A neural network will also be installed to ensure optimal emissions levels at all times.</t>
  </si>
  <si>
    <t>For the installation of coal piping during J1 Spring 2012 outage.  Both sides of boiler, from riffle to boiler.  The original coal pipe is in need of replacement to eliminate the potential for personnel / equipment damage that can occur as a result of airborne dust, reduce the costs associated with dust clean-up, and ensure compliance with OSHA NEP combustible dust standards.</t>
  </si>
  <si>
    <t>The Consent Decree establishes the requirement of installing a Selective Catalytic Reduction system on one of the units at JEC in order to reduce NOx emissions.  This work request includes the detailed engineering, procurement, and construction of the SCR system on Unit 1.</t>
  </si>
  <si>
    <t>TEC011061001</t>
  </si>
  <si>
    <t>BI# 0110610:  T7 4160 SWITCHGEAR UPGRADE</t>
  </si>
  <si>
    <t>BI# 0110610:  T7 4160 Switchgear Upgrade - Design, Purchase and Install.</t>
  </si>
  <si>
    <t>LEC011005001</t>
  </si>
  <si>
    <t>LEC L4 LOW NOX BURNER RETROFIT 2012</t>
  </si>
  <si>
    <t>LEC01807604</t>
  </si>
  <si>
    <t>THE L3 FLY ASH HANDLING SYSTEM WILL</t>
  </si>
  <si>
    <t>The L3 fly ash handling system will be replaced to provide transport of fly ash collected in the ESP to the new fly ash silos being constructed in the Baghouse and AQCS Upgrade project.  This work order includes the engineering, procurement, and construction of the project.</t>
  </si>
  <si>
    <t>LEC L4 Low Nox Burner Retrofit 2012 Work Order.  This project is for the installation of low NOx burners, separated over-fire air ductwork, and a neural net system on L4.  As part of the 2008 Regional Haze Consent agreement with the KDHE, L4 will install scrubber upgrades and a low NOx system capable of reaching 0.18 lb/mmBtu NOx output on a 30-day rolling average.</t>
  </si>
  <si>
    <t>Book reserve set up for potential non-income tax issues per SFAS 5; deductible for tax when paid</t>
  </si>
  <si>
    <t>Aquila Consent Fee</t>
  </si>
  <si>
    <t>Long Term Incentive Prog Pwr Mkt</t>
  </si>
  <si>
    <t>Book accrual to recognize funded status of pension plan per SFAS 158; not recognized for tax</t>
  </si>
  <si>
    <t>Prairie Wind Equity</t>
  </si>
  <si>
    <t>Deferred income taxes on the accrruement of rebates and credits for the HVAC Heat Pump Program.</t>
  </si>
  <si>
    <t>DIT on Book/Tax Income Differences of Prairie Wind</t>
  </si>
  <si>
    <t>AFUDC DEBT FERC</t>
  </si>
  <si>
    <t xml:space="preserve">Deferred tax liability associated with AFUDC debt for FERC </t>
  </si>
  <si>
    <t>AFUDC Debt ECRR</t>
  </si>
  <si>
    <t xml:space="preserve">Deferred tax liability associated with AFUDC debt for ECRR </t>
  </si>
  <si>
    <t>Wattsaver Program</t>
  </si>
  <si>
    <t>DIT for R/A for Energy Efficiency Demand Response Program.</t>
  </si>
  <si>
    <t>Longterm incentive Prog Pwr Mkt</t>
  </si>
  <si>
    <t>AFUDC Debt FERC</t>
  </si>
  <si>
    <t>Lacygne</t>
  </si>
  <si>
    <t>WCNOC Pension Tracker</t>
  </si>
  <si>
    <t>Reg Asset Unrecognized Pension Exp</t>
  </si>
  <si>
    <t>Reg Asset Unrecognized Post Retirement Exp</t>
  </si>
  <si>
    <t>Reg Asset Unrecognized Post - Retirement Exp</t>
  </si>
  <si>
    <t>Post Retirement Benefit Plans</t>
  </si>
  <si>
    <t>Regulatory Energy Cost Adj</t>
  </si>
  <si>
    <t>Reg Asset Unrecognized Post- Retirement Exp</t>
  </si>
  <si>
    <t>1070004</t>
  </si>
  <si>
    <t>012834</t>
  </si>
  <si>
    <t>012961</t>
  </si>
  <si>
    <t>MAIN GENERATOR REWIND PROJECT</t>
  </si>
  <si>
    <t>Main Generator Rewind Project</t>
  </si>
  <si>
    <t>013017</t>
  </si>
  <si>
    <t>REPLACEMENT MOVABLE FLUX MAP SYSTEM</t>
  </si>
  <si>
    <t>Replacement Movable Flux Map System</t>
  </si>
  <si>
    <t>013380</t>
  </si>
  <si>
    <t>FEED PUMP SPEED CONTROL REPLACEMENT</t>
  </si>
  <si>
    <t>Feed Pump Speed Control Replacement</t>
  </si>
  <si>
    <t>013833</t>
  </si>
  <si>
    <t>ESW UNDERGROUND PIPE REPLACEMENT</t>
  </si>
  <si>
    <t>ESW Underground Pipe Replacement System</t>
  </si>
  <si>
    <t>Turbine Supervisory Instrumentation System - vibration monitoring upgrade.</t>
  </si>
  <si>
    <r>
      <t xml:space="preserve">Reacquired </t>
    </r>
    <r>
      <rPr>
        <vertAlign val="superscript"/>
        <sz val="12"/>
        <rFont val="Times New Roman"/>
        <family val="1"/>
      </rPr>
      <t>1</t>
    </r>
  </si>
  <si>
    <t>Less: Production Cost of Sales  [Note 1]</t>
  </si>
  <si>
    <t>Herington, KS</t>
  </si>
  <si>
    <t>Scranton, KS</t>
  </si>
  <si>
    <t>WRI Salary Cont Plan</t>
  </si>
  <si>
    <t>Power Marketing Mark to Market</t>
  </si>
  <si>
    <t>Reg Liab KS Tax Credits</t>
  </si>
  <si>
    <t>Loss Cont TOTI Interest Fed and State\</t>
  </si>
  <si>
    <t>Charibtable Contributions Carryfo</t>
  </si>
  <si>
    <t>Longterm Incentive Prog Pwr Mkt</t>
  </si>
  <si>
    <t>Accum Defer It acc Amort Prop</t>
  </si>
  <si>
    <t>Afudc interest Component</t>
  </si>
  <si>
    <t>Contrib in Aid of Construction</t>
  </si>
  <si>
    <t>DIT Reg Asset Plant Flow Thru</t>
  </si>
  <si>
    <t>R/A EE Demand Response</t>
  </si>
  <si>
    <t>R/A Energy Eff Educate Programs</t>
  </si>
  <si>
    <t>Amort of Acquisition Adjust</t>
  </si>
  <si>
    <t>DIT Rabbi Trust Mark to Market</t>
  </si>
  <si>
    <t>Wcnoc Nol Rate Diff</t>
  </si>
  <si>
    <t>Gain on Lacygne 2 Sale/Leaseback</t>
  </si>
  <si>
    <t>Loss Cont TOTI Interest Fed and State</t>
  </si>
  <si>
    <t>Charitable Contributions Carryfo</t>
  </si>
  <si>
    <t>Pma Adjustment</t>
  </si>
  <si>
    <t>Accum Defer it acc Amort Prop</t>
  </si>
  <si>
    <t>DIT Deprt - KCC Difference 4/1/02</t>
  </si>
  <si>
    <t>Wcnoc Outage Expense</t>
  </si>
  <si>
    <t>Reg Asset EE Demand Response</t>
  </si>
  <si>
    <t>Reg Asset Catalyst Costs - DIT</t>
  </si>
  <si>
    <t>Deferred tax on regulatory asset associated with SCR catalyst.</t>
  </si>
  <si>
    <t>1068:000000 - Software</t>
  </si>
  <si>
    <t>Modeling and Forecsting for the PCI process improvement--work order in service and closed per Lisa Stites 2/14/12  jlc</t>
  </si>
  <si>
    <t>2010 Information Technology Purchase of Siemens Software - Power TG for Linux EMS base scope</t>
  </si>
  <si>
    <t>2011 Content Management Licensing for GENCO support staff (Reliability Engineering, Construction Maintenance, &amp; Admin)</t>
  </si>
  <si>
    <t>Dist. Designer training software</t>
  </si>
  <si>
    <t>Operator Apprentice training Prog</t>
  </si>
  <si>
    <t>Purchase and implement Substation CMMS - Cascade software   SIR BEDA-8FWHFB_x000D_
Associated Cap WR's_x000D_
Hardware A65162_x000D_
Handhelds A65182</t>
  </si>
  <si>
    <t>SmartStar AMI (Advanced Metering Infrastructure) Software purchase and implementation</t>
  </si>
  <si>
    <t>SmartStar MDM (Meter Data Management) Software purchase and implementation</t>
  </si>
  <si>
    <t>SmartStar OMS (Outage Mgmt Systems) Software and implementation</t>
  </si>
  <si>
    <t>SmartStar WEB (Portal) Software purchase &amp; implentation</t>
  </si>
  <si>
    <t>SmartStar Labor to implement OMS Software - DPD exempt staff hours to be gathered here</t>
  </si>
  <si>
    <t>2010 SmartStar MDM Labor for Customer Care employees assigned to Capital project</t>
  </si>
  <si>
    <t>2010 SmartStar AMI Labor for Customer Care staff assigned to Capital project.</t>
  </si>
  <si>
    <t>2011 SmartStar Electric Vehicle Marketing Tool - consulting, programming, and build of strategy, web connections, and other Web based tools</t>
  </si>
  <si>
    <t>Upgrade PowerPlant software to version 10.2.  Will include the lease module and two (2) PowerBuilder licenses</t>
  </si>
  <si>
    <t>IT 2010 Logica Project Asset &amp; Resource Management (ARM) 1.3 upgrade Phase I</t>
  </si>
  <si>
    <t>2010 IT unbudgeted project for DPD Resources on Demand (software to manage field crews-internal &amp; external, during outages)</t>
  </si>
  <si>
    <t>2011 Information Technology - Conversion of GIS system software to Standard Data Model by contract firm Telvent.</t>
  </si>
  <si>
    <t>2011 IT Logica ARM Scheduler Upgrade Phase II</t>
  </si>
  <si>
    <t>2011 IT Lotus &amp; Tivoli Software lic purchases for servers</t>
  </si>
  <si>
    <t>2012 People Soft HCM 9.1 implementation</t>
  </si>
  <si>
    <t>2012 TSM (Tivoli Storage Mgr) Lic Subscription - new purchase based on Storage space vs. processor mips.  Will save on purchase price plus maint going forward.</t>
  </si>
  <si>
    <t>IT10-EA Proj including software purchases, contract services for build and install._x000D_
See description of project on Justification tab</t>
  </si>
  <si>
    <t>2012 Energy Marketing Triple Point software upgrade to 7.09 functionality</t>
  </si>
  <si>
    <t>2011 IT IDM (Identity Management System) Software Upgrades for new functionality</t>
  </si>
  <si>
    <t>2011 IT Software upgrades for Legacy Single Sign-On and Multifactor Authentication systemwide.</t>
  </si>
  <si>
    <t>2011 IT Software purchase of Cyber Ark -Password Vault software</t>
  </si>
  <si>
    <t>2011 IT Project Server 2010 - purchase of Software and charges to implement; including contracted services and internal labor</t>
  </si>
  <si>
    <t>ETAP Power System Analysis Software Purchase &amp; AC Electrical System Calculation Conversions</t>
  </si>
  <si>
    <t>LACEC Common</t>
  </si>
  <si>
    <t>LEC011042901</t>
  </si>
  <si>
    <t>LCOM Removal of fly ash and bottom ash.  2012 work for pond capital items (pond dewatering, flow structures, clay lining, rip rap installation).</t>
  </si>
  <si>
    <t>LCOM REMOVAL OF FLY ASH</t>
  </si>
  <si>
    <t>LEC011105301</t>
  </si>
  <si>
    <t>LEC L3 LOW NOx BURNER RETROFIT 2012</t>
  </si>
  <si>
    <t>TEC01706701</t>
  </si>
  <si>
    <t>BI 017067 T8 LOW NOX BURNERS &amp; SOFA</t>
  </si>
  <si>
    <t>This project is for the installation of low NOx burners, separated over-fire air ductwork, and a neural net system on L3.  As part of the 2008 Regional Haze Consent agreement with the KDHE, L3 will install an upgraded precipitator and a low NOx system capable of reaching 0.18 lb/mmBtu NOx output on a 30-day rolling average.</t>
  </si>
  <si>
    <t xml:space="preserve">For the installation of Low NOx burners and separated over fire air (SOFA) on Unit 8/10 to meet environmental requirements described in the KDHE consent decree agreement.   Material and labor.  An engineering study and labor.  Aging coal piping replacement material and labor.  Construction contractor overheads and boiler retrofit costs.   </t>
  </si>
  <si>
    <t>013540</t>
  </si>
  <si>
    <t>013894</t>
  </si>
  <si>
    <t>013948</t>
  </si>
  <si>
    <t>013539</t>
  </si>
  <si>
    <t>012958</t>
  </si>
  <si>
    <t>012514</t>
  </si>
  <si>
    <t>014176</t>
  </si>
  <si>
    <t>013830</t>
  </si>
  <si>
    <t>014117</t>
  </si>
  <si>
    <t>RADWASTE BUILDING - WC007</t>
  </si>
  <si>
    <t>ESW PUMPHOUSE &amp; CHLORINE BUILDING - WC011</t>
  </si>
  <si>
    <t>CIRCULATING WATER STRUCTURE - INTAKE - WC014</t>
  </si>
  <si>
    <t>REACTOR BUILDING - WC002</t>
  </si>
  <si>
    <t>TURBINE BUILDING - WC004</t>
  </si>
  <si>
    <t>CONTROL BUILDING - WC003</t>
  </si>
  <si>
    <t>Replace Westinghouse Inverters.</t>
  </si>
  <si>
    <t>Replace FC219 Turbine Aux Feedwater Control System.</t>
  </si>
  <si>
    <t>Replace four 6" check valves and orifices.  EP8818A/B/C/D.</t>
  </si>
  <si>
    <t>Independent Cooling Loop for Non-Safety Related CCW Heat Loads.  Install new equipment skid to provide cooling loop for radwaste equipment.  Equipment skid consisting of pump and heat exchanger.</t>
  </si>
  <si>
    <t>Essential Service Water Above Ground Pipe Replacement.  Replace 18,000 feet of predominantly 30" above ground pipe on the essential service water system.</t>
  </si>
  <si>
    <t>PAB Fence at ESW Pump House.  A new primary access boundary fence will be constructed around the Essential Service water pump house to include a locking gate and detection equipment.</t>
  </si>
  <si>
    <t xml:space="preserve">Underground zinc shielded cable replacement.  Replace all zinc shielded cable and associated splices that feed the #XNB01 transformer and Circ Water Screenhouse. </t>
  </si>
  <si>
    <t>SBO Diesel Generator.  Provide a non safety related alternate AC source diesel generator with a minimum of 7 Mw to accommodate the existing safety related loads in the event of a station blackout.</t>
  </si>
  <si>
    <t>ESWS Above Ground Pipe Replacement.  Replace ESW piping found to be in a degraded state that is routed above ground.</t>
  </si>
  <si>
    <t>ESWS SYSTEM - WC009.  ABOVE GROUND PIPE REPLACEMENT.</t>
  </si>
  <si>
    <t>WC008.  ESSENTIAL SERVICE WATER ABOVE GROUND PIPE REPLACEMENT.</t>
  </si>
  <si>
    <t>WC008.  SBO DIESEL GENERATOR.</t>
  </si>
  <si>
    <t>FC</t>
  </si>
  <si>
    <r>
      <t xml:space="preserve">12.  Demand Charge, $/kW-Month </t>
    </r>
    <r>
      <rPr>
        <vertAlign val="superscript"/>
        <sz val="12"/>
        <rFont val="Times New Roman"/>
        <family val="1"/>
      </rPr>
      <t xml:space="preserve">2 </t>
    </r>
    <r>
      <rPr>
        <sz val="12"/>
        <rFont val="Times New Roman"/>
        <family val="1"/>
      </rPr>
      <t>[ Wk. E col. j, Current Year ]</t>
    </r>
  </si>
  <si>
    <t xml:space="preserve">      Less:  Preferred Stock [Footnote 2] </t>
  </si>
  <si>
    <t>Mindenmines, MO</t>
  </si>
  <si>
    <t>Criteria A</t>
  </si>
  <si>
    <t>Criteria B</t>
  </si>
  <si>
    <t>Criteria C</t>
  </si>
  <si>
    <t>Allowed Sec. 199 Dom. Manu. Ded. (lesser of lines 4, 11 or 33)</t>
  </si>
  <si>
    <t>JEC #1</t>
  </si>
  <si>
    <t>JEC #2</t>
  </si>
  <si>
    <t>JEC #3</t>
  </si>
  <si>
    <t>JEC Common</t>
  </si>
  <si>
    <t>LEC #4</t>
  </si>
  <si>
    <t>LEC #5</t>
  </si>
  <si>
    <t>LEC Common</t>
  </si>
  <si>
    <t>GEEC - CT #1</t>
  </si>
  <si>
    <t>GEEC - CT #2</t>
  </si>
  <si>
    <t>GEEC - CT #3</t>
  </si>
  <si>
    <t>GEEC - CT Common</t>
  </si>
  <si>
    <t>EEC - CT #1</t>
  </si>
  <si>
    <t>EEC - CT #2</t>
  </si>
  <si>
    <t>EEC - CT #3</t>
  </si>
  <si>
    <t>EEC - CT #4</t>
  </si>
  <si>
    <t>EEC - CT #5</t>
  </si>
  <si>
    <t>EEC - CT #6</t>
  </si>
  <si>
    <t>EEC - CT #7</t>
  </si>
  <si>
    <t>EEC - CT Common</t>
  </si>
  <si>
    <t>HEC - CT #1</t>
  </si>
  <si>
    <t>HEC - CT #2</t>
  </si>
  <si>
    <t>HEC - CT #3</t>
  </si>
  <si>
    <t>HEC - CT #4</t>
  </si>
  <si>
    <t>Spring Creek #1</t>
  </si>
  <si>
    <t>Spring Creek #2</t>
  </si>
  <si>
    <t>Spring Creek #3</t>
  </si>
  <si>
    <t>Spring Creek #4</t>
  </si>
  <si>
    <t>Spring Creek Common</t>
  </si>
  <si>
    <t xml:space="preserve">LACEC - #1 </t>
  </si>
  <si>
    <t>GEEC Common</t>
  </si>
  <si>
    <r>
      <t xml:space="preserve">9.  Income Tax </t>
    </r>
    <r>
      <rPr>
        <vertAlign val="superscript"/>
        <sz val="14"/>
        <rFont val="Times New Roman"/>
        <family val="1"/>
      </rPr>
      <t xml:space="preserve">7 </t>
    </r>
    <r>
      <rPr>
        <sz val="14"/>
        <rFont val="Times New Roman"/>
        <family val="1"/>
      </rPr>
      <t>[to Item 2, ln. 5]</t>
    </r>
  </si>
  <si>
    <t>[Wk. G]</t>
  </si>
  <si>
    <t>[Wk. I]</t>
  </si>
  <si>
    <t xml:space="preserve">         i)  VOM charges paid by GFR Customers [Wk. M]</t>
  </si>
  <si>
    <t>L01501 - 818 Kansas</t>
  </si>
  <si>
    <t>L01625 - 901 S KS Mills</t>
  </si>
  <si>
    <t>[to Item 3, Footnote 3 ]</t>
  </si>
  <si>
    <t>3902 LK9797 - Wichita 100 N Brd</t>
  </si>
  <si>
    <t>3110 Unit #2 Lacygne Lease</t>
  </si>
  <si>
    <t>3110 Common Lacygne Lease</t>
  </si>
  <si>
    <t>3120 Common Lacygne Lease</t>
  </si>
  <si>
    <t>3120 Unit #2 Lacygne Lease</t>
  </si>
  <si>
    <t>3122 Unit #2 Lacygne Lease</t>
  </si>
  <si>
    <t>3140 Common Lacygne Lease</t>
  </si>
  <si>
    <t>3140 Unit #2 Lacygne Lease</t>
  </si>
  <si>
    <t>3150 Common Lacygne Lease</t>
  </si>
  <si>
    <t>3150 Unit #2 Lacygne Lease</t>
  </si>
  <si>
    <t>3160 Common Lacygne Lease</t>
  </si>
  <si>
    <t>3160 Unit #2 Lacygne Lease</t>
  </si>
  <si>
    <t>WORKSHEET M, VOM REVENUE CREDIT FROM GFR CUSTOMERS AND VOM ENERGY CREDIT</t>
  </si>
  <si>
    <t>FERC Form 1 Data Inputs</t>
  </si>
  <si>
    <t>FERC Form 1 Reference
Page, Row, Column</t>
  </si>
  <si>
    <t>Fuel Stock (Current Year End Balance)</t>
  </si>
  <si>
    <t>110, 45, c</t>
  </si>
  <si>
    <t>Fuel Stock (Prior Year End Balance)</t>
  </si>
  <si>
    <t>110, 45, d</t>
  </si>
  <si>
    <t>Prepayments (Current Year End Balance)</t>
  </si>
  <si>
    <t>111, 57, c</t>
  </si>
  <si>
    <t>Prepayments (Prior Year End Balance)</t>
  </si>
  <si>
    <t>111, 57, d</t>
  </si>
  <si>
    <t xml:space="preserve">Preferred Stock </t>
  </si>
  <si>
    <t>112, 3, c</t>
  </si>
  <si>
    <t>Account 216.1</t>
  </si>
  <si>
    <t>112, 12, c</t>
  </si>
  <si>
    <t>Accumulated Other Comprehensive Income</t>
  </si>
  <si>
    <t>112, 15, c</t>
  </si>
  <si>
    <t>Proprietary Capital</t>
  </si>
  <si>
    <t>112, 16, c</t>
  </si>
  <si>
    <t>Bonds</t>
  </si>
  <si>
    <t>112, 18, c</t>
  </si>
  <si>
    <t>Reaquired Bonds</t>
  </si>
  <si>
    <t>112, 19, c</t>
  </si>
  <si>
    <t>Other Long-Term Debt</t>
  </si>
  <si>
    <t>112, 21, c</t>
  </si>
  <si>
    <t>Unamortized Premium on Long-Term Debt</t>
  </si>
  <si>
    <t>112, 22, c</t>
  </si>
  <si>
    <t>Unamortized Discount on Long-Term Debt-Debit</t>
  </si>
  <si>
    <t>112, 23, c</t>
  </si>
  <si>
    <t xml:space="preserve">Long Term Debt  </t>
  </si>
  <si>
    <t xml:space="preserve">112, 24, c  </t>
  </si>
  <si>
    <t>Other Taxes (Electric Only)</t>
  </si>
  <si>
    <t>114, 14, c</t>
  </si>
  <si>
    <t>Interest on Long-Term Debt</t>
  </si>
  <si>
    <t>117, 62, c</t>
  </si>
  <si>
    <t>Amort. of Debt Disc. and Expense</t>
  </si>
  <si>
    <t>117, 63, c</t>
  </si>
  <si>
    <t>Amortization of Loss on Reacquired Debt</t>
  </si>
  <si>
    <t>117, 64, c</t>
  </si>
  <si>
    <t>Amort. of Premium on Debt-Credit</t>
  </si>
  <si>
    <t>117, 65, c</t>
  </si>
  <si>
    <t xml:space="preserve">Amort. of Gain on Reacquired Debt-Credit </t>
  </si>
  <si>
    <t>117, 66, c</t>
  </si>
  <si>
    <t>118, 29, c</t>
  </si>
  <si>
    <t>Intangible Plant</t>
  </si>
  <si>
    <t>205, 5, g</t>
  </si>
  <si>
    <t>Total Steam Production Plant</t>
  </si>
  <si>
    <t>205, 16, g</t>
  </si>
  <si>
    <t>Total Production Plant</t>
  </si>
  <si>
    <t>205, 46, g</t>
  </si>
  <si>
    <t>SubTotal General Plant</t>
  </si>
  <si>
    <t>207, 96, g</t>
  </si>
  <si>
    <t>Total General Plant</t>
  </si>
  <si>
    <t>207, 99, g</t>
  </si>
  <si>
    <t>Total Electric Plant in Service</t>
  </si>
  <si>
    <t>207, 104, g</t>
  </si>
  <si>
    <t>Steam Production</t>
  </si>
  <si>
    <t>219, 20, b</t>
  </si>
  <si>
    <t>Nuclear Production</t>
  </si>
  <si>
    <t>219, 21, b</t>
  </si>
  <si>
    <t>Hydraulic Production-Conventional</t>
  </si>
  <si>
    <t>219, 22, b</t>
  </si>
  <si>
    <t>Hydraulic Production - Pumped Storage</t>
  </si>
  <si>
    <t>219, 23, b</t>
  </si>
  <si>
    <t>Other Production</t>
  </si>
  <si>
    <t>219, 24, b</t>
  </si>
  <si>
    <t>General</t>
  </si>
  <si>
    <t>219, 28, b</t>
  </si>
  <si>
    <t>Total Accumulated Depreciation</t>
  </si>
  <si>
    <t>219, 29, c</t>
  </si>
  <si>
    <t>Fuel Stock</t>
  </si>
  <si>
    <t>227, 1, c</t>
  </si>
  <si>
    <t>Production Plant (Balance Beginning of Year)</t>
  </si>
  <si>
    <t>227, 7, b</t>
  </si>
  <si>
    <t>Production Plant (Balance End of Year)</t>
  </si>
  <si>
    <t>227, 7, c</t>
  </si>
  <si>
    <t>Stores Exp Undistributed (Balance Beg. of Year)</t>
  </si>
  <si>
    <t>227, 16, b</t>
  </si>
  <si>
    <t>Stores Exp Undistributed (Balance End of Year)</t>
  </si>
  <si>
    <t>227, 16, c</t>
  </si>
  <si>
    <t>ADIT Account 190</t>
  </si>
  <si>
    <t>234, 8, c</t>
  </si>
  <si>
    <t>Federal:  Income</t>
  </si>
  <si>
    <t>Federal:  Social Security</t>
  </si>
  <si>
    <t>Federal:  Unemployment</t>
  </si>
  <si>
    <t>Kansas:  Income</t>
  </si>
  <si>
    <t>Kansas:  Operating Tax Reserve</t>
  </si>
  <si>
    <t>Kansas:  Unemployment</t>
  </si>
  <si>
    <t>Kansas:  Compensating Use</t>
  </si>
  <si>
    <t>Kansas:  Workers' Compensation</t>
  </si>
  <si>
    <t>Kansas:  Other Taxes Accrued</t>
  </si>
  <si>
    <t>Kansas:  Corporation Franchise</t>
  </si>
  <si>
    <t>Local:  Ad Valorem</t>
  </si>
  <si>
    <t>Local:  Real and Personal</t>
  </si>
  <si>
    <t>ITC amortization</t>
  </si>
  <si>
    <t>266, 8, f</t>
  </si>
  <si>
    <t>ADIT Account 282</t>
  </si>
  <si>
    <t>275, 2, k</t>
  </si>
  <si>
    <t>ADIT Account 283</t>
  </si>
  <si>
    <t>277, 9, k</t>
  </si>
  <si>
    <t>311.x, Total, h</t>
  </si>
  <si>
    <t>Acc. 501 Fuel</t>
  </si>
  <si>
    <t>320, 5, b</t>
  </si>
  <si>
    <t>Acc. 503 Stm./Other Srcs.</t>
  </si>
  <si>
    <t>320, 7, b</t>
  </si>
  <si>
    <t>Acc. 504 Stm. Tfd. (Cre)</t>
  </si>
  <si>
    <t>320, 8, b</t>
  </si>
  <si>
    <t>Acc. 510 Mnt. S&amp;E</t>
  </si>
  <si>
    <t>320, 15, b</t>
  </si>
  <si>
    <t>Acc. 512 Mnt. Blr. Plt.</t>
  </si>
  <si>
    <t>320, 17, b</t>
  </si>
  <si>
    <t>Acc. 513 Mnt. Elect. Plt.</t>
  </si>
  <si>
    <t>320, 18, b</t>
  </si>
  <si>
    <t>Total Power Production Exp. - Steam Power</t>
  </si>
  <si>
    <t>320, 21, b</t>
  </si>
  <si>
    <t>Acc. 518 Fuel</t>
  </si>
  <si>
    <t>320, 25, b</t>
  </si>
  <si>
    <t>Acc. 521 Steam from Other Sources</t>
  </si>
  <si>
    <t>320, 28, b</t>
  </si>
  <si>
    <t>Acc. 522 Steam Transferred - Cr.</t>
  </si>
  <si>
    <t>320, 29, b</t>
  </si>
  <si>
    <t>Acc. 528 Mnt. S&amp;E</t>
  </si>
  <si>
    <t>320, 35, b</t>
  </si>
  <si>
    <t>Acc. 530 Mnt. Reac. Plt.</t>
  </si>
  <si>
    <t>320, 37, b</t>
  </si>
  <si>
    <t>Acc. 531 Mnt. Elect. Plt.</t>
  </si>
  <si>
    <t>320, 38, b</t>
  </si>
  <si>
    <t>Total Power Production Exp. - Nuc. Power</t>
  </si>
  <si>
    <t>320, 41, b</t>
  </si>
  <si>
    <t>Acc. 544 Mnt. Elect. Plt.</t>
  </si>
  <si>
    <t>320, 56, b</t>
  </si>
  <si>
    <t>Acc. 547 Fuel</t>
  </si>
  <si>
    <t>321, 63, b</t>
  </si>
  <si>
    <t>Total Power Production Exp. - Other Power</t>
  </si>
  <si>
    <t>321, 74, b</t>
  </si>
  <si>
    <t>Purchased Power</t>
  </si>
  <si>
    <t>321, 76, b</t>
  </si>
  <si>
    <t>Total Other Power Supply Exp</t>
  </si>
  <si>
    <t>321, 79, b</t>
  </si>
  <si>
    <t>Total Power Production Exp.</t>
  </si>
  <si>
    <t>321, 80, b</t>
  </si>
  <si>
    <t>321, 96, b</t>
  </si>
  <si>
    <t xml:space="preserve">Administrative and general salaries </t>
  </si>
  <si>
    <t>323, 181, b</t>
  </si>
  <si>
    <t xml:space="preserve">Office supplies and expenses  </t>
  </si>
  <si>
    <t>323, 182, b</t>
  </si>
  <si>
    <t xml:space="preserve">Administrative expenses transferred - Credit                                </t>
  </si>
  <si>
    <t>323, 183, b</t>
  </si>
  <si>
    <t xml:space="preserve">Outside services employed  </t>
  </si>
  <si>
    <t>323, 184, b</t>
  </si>
  <si>
    <t xml:space="preserve">Property insurance </t>
  </si>
  <si>
    <t>323, 185, b</t>
  </si>
  <si>
    <t xml:space="preserve">Injuries and damages     </t>
  </si>
  <si>
    <t>323, 186, b</t>
  </si>
  <si>
    <t xml:space="preserve">Employee pensions and benefits </t>
  </si>
  <si>
    <t>323, 187, b</t>
  </si>
  <si>
    <t xml:space="preserve">Franchise requirements </t>
  </si>
  <si>
    <t>323, 188, b</t>
  </si>
  <si>
    <t xml:space="preserve">Regulatory commission expenses                            </t>
  </si>
  <si>
    <t>323, 189, b</t>
  </si>
  <si>
    <t xml:space="preserve">Duplicate charge - Credit   </t>
  </si>
  <si>
    <t>323, 190, b</t>
  </si>
  <si>
    <t xml:space="preserve">General advertising expenses    </t>
  </si>
  <si>
    <t>323, 191, b</t>
  </si>
  <si>
    <t xml:space="preserve">Miscellaneous general expenses      </t>
  </si>
  <si>
    <t>323, 192, b</t>
  </si>
  <si>
    <t xml:space="preserve">Rents  </t>
  </si>
  <si>
    <t>323, 193, b</t>
  </si>
  <si>
    <t xml:space="preserve">Maintenance of general plant   </t>
  </si>
  <si>
    <t>323, 196, b</t>
  </si>
  <si>
    <t>Total A&amp;G related O&amp;M</t>
  </si>
  <si>
    <t>323, 197, b</t>
  </si>
  <si>
    <t>Amount remaining in FCR</t>
  </si>
  <si>
    <t>Total - Energy Charges</t>
  </si>
  <si>
    <t>327.x, Total, k</t>
  </si>
  <si>
    <t>336, 1, f</t>
  </si>
  <si>
    <t>Steam Production Plant</t>
  </si>
  <si>
    <t>336, 2, b</t>
  </si>
  <si>
    <t>Nuclear Production Plant</t>
  </si>
  <si>
    <t>336, 3, b</t>
  </si>
  <si>
    <t>Hydraulic Production Plant-Conventional</t>
  </si>
  <si>
    <t>336, 4, b</t>
  </si>
  <si>
    <t>Hydraulic Production Plant-Pumped Storage</t>
  </si>
  <si>
    <t>336, 5, b</t>
  </si>
  <si>
    <t>Other Production Plant</t>
  </si>
  <si>
    <t>336, 6, b</t>
  </si>
  <si>
    <t>General Plant</t>
  </si>
  <si>
    <t>336, 10, f</t>
  </si>
  <si>
    <t>Production Wages Expense</t>
  </si>
  <si>
    <t>354, 20, b</t>
  </si>
  <si>
    <t>354, 21, b</t>
  </si>
  <si>
    <t>354, 23, b</t>
  </si>
  <si>
    <t>354, 24, b</t>
  </si>
  <si>
    <t>354, 25, b</t>
  </si>
  <si>
    <t>354, 26, b</t>
  </si>
  <si>
    <t>A&amp;G Wages Expense</t>
  </si>
  <si>
    <t>354, 27, b</t>
  </si>
  <si>
    <t>Total Wages Expense</t>
  </si>
  <si>
    <t>354, 28, b</t>
  </si>
  <si>
    <t>Reactive Supply and Voltage</t>
  </si>
  <si>
    <t>398, 2, g</t>
  </si>
  <si>
    <t>Regulation and Frequency Response</t>
  </si>
  <si>
    <t>398, 3, g</t>
  </si>
  <si>
    <t>Energy Imbalance</t>
  </si>
  <si>
    <t>398, 4, g</t>
  </si>
  <si>
    <t>Operating Reserve - Spinning</t>
  </si>
  <si>
    <t>398, 5, g</t>
  </si>
  <si>
    <t>Operating Reserve - Supplement</t>
  </si>
  <si>
    <t>398, 6, g</t>
  </si>
  <si>
    <t>Total (MWh)</t>
  </si>
  <si>
    <t>401a, 28, b</t>
  </si>
  <si>
    <t>Net Generation (kWh)</t>
  </si>
  <si>
    <t>402.x/403.x, 12, JEC</t>
  </si>
  <si>
    <t>Oper. Supv. &amp; Engr.</t>
  </si>
  <si>
    <t>402.x/403.x, 19, JEC</t>
  </si>
  <si>
    <t>Total Cost ($)</t>
  </si>
  <si>
    <t xml:space="preserve"> 402.x/403.x, 17, JEC</t>
  </si>
  <si>
    <t xml:space="preserve">Steam expense       </t>
  </si>
  <si>
    <t>402.x/403.x, 22, JEC</t>
  </si>
  <si>
    <t>Steam from other sources</t>
  </si>
  <si>
    <t>402.x/403.x, 23, JEC</t>
  </si>
  <si>
    <t xml:space="preserve">Steam transferred - Credit            </t>
  </si>
  <si>
    <t>402.x/403.x, 24, JEC</t>
  </si>
  <si>
    <t xml:space="preserve">Electric expenses      </t>
  </si>
  <si>
    <t>402.x/403.x, 25, JEC</t>
  </si>
  <si>
    <t xml:space="preserve">Miscellaneous steam power expenses  </t>
  </si>
  <si>
    <t>402.x/403.x, 26, JEC</t>
  </si>
  <si>
    <t>Rents</t>
  </si>
  <si>
    <t>402.x/403.x, 27, JEC</t>
  </si>
  <si>
    <t>Allowances</t>
  </si>
  <si>
    <t>402.x/403.x, 28, JEC</t>
  </si>
  <si>
    <t xml:space="preserve">Maintenance supervision and engineering  </t>
  </si>
  <si>
    <t>402.x/403.x, 29, JEC</t>
  </si>
  <si>
    <t>Maintenance of structures</t>
  </si>
  <si>
    <t>402.x/403.x, 30, JEC</t>
  </si>
  <si>
    <t xml:space="preserve">Maintenance of boiler plant </t>
  </si>
  <si>
    <t>402.x/403.x, 31, JEC</t>
  </si>
  <si>
    <t>Maintenance of electric plant</t>
  </si>
  <si>
    <t>402.x/403.x, 32, JEC</t>
  </si>
  <si>
    <t xml:space="preserve">Maintenance of miscellaneous steam plant </t>
  </si>
  <si>
    <t>402.x/403.x, 33, JEC</t>
  </si>
  <si>
    <t>Installed Capacity</t>
  </si>
  <si>
    <t xml:space="preserve">Total Installed Capacity Tecumseh - Steam </t>
  </si>
  <si>
    <t>402.x/403.x, 5</t>
  </si>
  <si>
    <t>Total Installed Capacity Tecumseh - GT</t>
  </si>
  <si>
    <t>Total Installed Capacity Lawrence - Steam</t>
  </si>
  <si>
    <t>Total Installed Capacity Hutchinson - Steam</t>
  </si>
  <si>
    <t>Total Installed Capacity Hutchinson - GT</t>
  </si>
  <si>
    <t>Total Installed Capacity Gordon Evans - GT</t>
  </si>
  <si>
    <t>Total Installed Capacity Spring Creek - GT</t>
  </si>
  <si>
    <t>Total Installed Capacity Abilene - GT</t>
  </si>
  <si>
    <t>Total Installed Capacity Jeffrey - Steam</t>
  </si>
  <si>
    <t>Total Installed Capacity Emporia - GT</t>
  </si>
  <si>
    <t>Total Installed Capacity Flat Ridge - Wind</t>
  </si>
  <si>
    <t>Total Installed Capacity Central Plains - Wind</t>
  </si>
  <si>
    <t>Total Installed Capacity</t>
  </si>
  <si>
    <t xml:space="preserve">    Intangible [Form 1, pg. 205, ln. 5 col.g]</t>
  </si>
  <si>
    <t>General - Electric Plant in Service</t>
  </si>
  <si>
    <t>219, 28, c</t>
  </si>
  <si>
    <t>Transmission for Electricity by Others</t>
  </si>
  <si>
    <t xml:space="preserve">   Proprietary Capital [Form 1, pg. 112, ln. 16, col.c.]</t>
  </si>
  <si>
    <t xml:space="preserve">      Less:  Account 219 [Form 1, pg. 112, ln. 15, col. c]</t>
  </si>
  <si>
    <r>
      <t xml:space="preserve">         i)  Demand Charges Revenue</t>
    </r>
    <r>
      <rPr>
        <vertAlign val="superscript"/>
        <sz val="14"/>
        <rFont val="Times New Roman"/>
        <family val="1"/>
      </rPr>
      <t xml:space="preserve"> </t>
    </r>
    <r>
      <rPr>
        <sz val="14"/>
        <rFont val="Times New Roman"/>
        <family val="1"/>
      </rPr>
      <t>[Form 1, pg. 311, col. h, "Total" line]</t>
    </r>
  </si>
  <si>
    <t>Total VOM Revenue Credit ( line i + line ii )</t>
  </si>
  <si>
    <t>[to Item 5, line 2]</t>
  </si>
  <si>
    <t xml:space="preserve"> [to Item 2, line 10]</t>
  </si>
  <si>
    <t>[to Item 2, line 7]</t>
  </si>
  <si>
    <r>
      <t xml:space="preserve">         iii) 50% of Ancillary Services, Schedules 3, 5, and 6 </t>
    </r>
    <r>
      <rPr>
        <vertAlign val="superscript"/>
        <sz val="14"/>
        <rFont val="Times New Roman"/>
        <family val="1"/>
      </rPr>
      <t>1</t>
    </r>
  </si>
  <si>
    <r>
      <t>developed as follows:</t>
    </r>
    <r>
      <rPr>
        <vertAlign val="superscript"/>
        <sz val="14"/>
        <rFont val="Times New Roman"/>
        <family val="1"/>
      </rPr>
      <t xml:space="preserve"> 2</t>
    </r>
  </si>
  <si>
    <r>
      <t xml:space="preserve">Energy </t>
    </r>
    <r>
      <rPr>
        <vertAlign val="superscript"/>
        <sz val="14"/>
        <rFont val="Times New Roman"/>
        <family val="1"/>
      </rPr>
      <t>3</t>
    </r>
  </si>
  <si>
    <r>
      <t xml:space="preserve">VOM Energy Credit </t>
    </r>
    <r>
      <rPr>
        <vertAlign val="superscript"/>
        <sz val="14"/>
        <rFont val="Times New Roman"/>
        <family val="1"/>
      </rPr>
      <t>3</t>
    </r>
  </si>
  <si>
    <r>
      <rPr>
        <vertAlign val="superscript"/>
        <sz val="14"/>
        <rFont val="Times New Roman"/>
        <family val="1"/>
      </rPr>
      <t>1</t>
    </r>
    <r>
      <rPr>
        <sz val="14"/>
        <rFont val="Times New Roman"/>
        <family val="1"/>
      </rPr>
      <t xml:space="preserve"> An estimate for the cost of "self-supplying" Schedules 3, 5 and 6 to retail load is added as long as</t>
    </r>
  </si>
  <si>
    <r>
      <t>3</t>
    </r>
    <r>
      <rPr>
        <sz val="14"/>
        <rFont val="Times New Roman"/>
        <family val="1"/>
      </rPr>
      <t xml:space="preserve"> Energy is from Form 1, pg. 401a, ln. 28, col. (b).  VOM Energy Credit is from [Wk. M]</t>
    </r>
  </si>
  <si>
    <r>
      <t>1</t>
    </r>
    <r>
      <rPr>
        <sz val="14"/>
        <rFont val="Times New Roman"/>
        <family val="1"/>
      </rPr>
      <t xml:space="preserve">  From Item 2, line 9.</t>
    </r>
  </si>
  <si>
    <r>
      <t>2</t>
    </r>
    <r>
      <rPr>
        <sz val="14"/>
        <rFont val="Times New Roman"/>
        <family val="1"/>
      </rPr>
      <t xml:space="preserve">  From Item 2, line 10.</t>
    </r>
  </si>
  <si>
    <r>
      <t>Rev. Req.</t>
    </r>
    <r>
      <rPr>
        <b/>
        <vertAlign val="superscript"/>
        <sz val="10"/>
        <rFont val="Times New Roman"/>
        <family val="1"/>
      </rPr>
      <t>1</t>
    </r>
  </si>
  <si>
    <t>K  +  L (prior year)       + N (prior year)</t>
  </si>
  <si>
    <r>
      <t>Rate</t>
    </r>
    <r>
      <rPr>
        <b/>
        <vertAlign val="superscript"/>
        <sz val="10"/>
        <rFont val="Times New Roman"/>
        <family val="1"/>
      </rPr>
      <t>4</t>
    </r>
  </si>
  <si>
    <t xml:space="preserve">                   EEC or HEC    </t>
  </si>
  <si>
    <t>Ending Balance</t>
  </si>
  <si>
    <t>Account 111</t>
  </si>
  <si>
    <t>Note:  According to federal statutes, the allowed deduction must be the lesser of allowed percentages</t>
  </si>
  <si>
    <t>Reflected</t>
  </si>
  <si>
    <t>in Rates</t>
  </si>
  <si>
    <t>Put in</t>
  </si>
  <si>
    <t>Service</t>
  </si>
  <si>
    <t>(B) - (E)</t>
  </si>
  <si>
    <t>1.</t>
  </si>
  <si>
    <t xml:space="preserve">Customer’s Billing Demand multiplied by the Demand Charge;  </t>
  </si>
  <si>
    <t>2.</t>
  </si>
  <si>
    <t xml:space="preserve">Firm Energy multiplied by the Energy Charge; </t>
  </si>
  <si>
    <t>3.</t>
  </si>
  <si>
    <t>4.</t>
  </si>
  <si>
    <t>5.</t>
  </si>
  <si>
    <t>6.</t>
  </si>
  <si>
    <t xml:space="preserve">Applicable taxes, fees and assessments attributable to Full Requirements Electric Service not included in any of the other elements of the monthly bill ("Applicable Taxes"); and  </t>
  </si>
  <si>
    <r>
      <t>3</t>
    </r>
    <r>
      <rPr>
        <sz val="14"/>
        <rFont val="Times New Roman"/>
        <family val="1"/>
      </rPr>
      <t xml:space="preserve">  A Rate Adjustment shall not be made in years when the Preliminary Over(Under) Recovery is "0."  In other years, the Rate Adjustment is limited to the lesser of the difference  between the Current-Year Capacity Rev. Req. Rate and the Preliminary Demand Charge or the prior year's Cummulative Actual Over(Under) Recovery, divided by the current Divisor, divided by 12.</t>
    </r>
  </si>
  <si>
    <t>The letter designations used in the Work Requests and elsewhere in this workpaper mean as follows:</t>
  </si>
  <si>
    <t>New work orders added in the current annual update are highlighted in color.</t>
  </si>
  <si>
    <t>The procedure for determining the AFUDC credit is outlined in Attachment E, Section I, para.5, to the Agreement.</t>
  </si>
  <si>
    <r>
      <t xml:space="preserve">Work Request </t>
    </r>
    <r>
      <rPr>
        <vertAlign val="superscript"/>
        <sz val="10"/>
        <rFont val="Times New Roman"/>
        <family val="1"/>
      </rPr>
      <t>1</t>
    </r>
  </si>
  <si>
    <r>
      <t>Identifier</t>
    </r>
    <r>
      <rPr>
        <b/>
        <vertAlign val="superscript"/>
        <sz val="10"/>
        <rFont val="Times New Roman"/>
        <family val="1"/>
      </rPr>
      <t>1</t>
    </r>
  </si>
  <si>
    <r>
      <t>Cost Rate</t>
    </r>
    <r>
      <rPr>
        <vertAlign val="superscript"/>
        <sz val="11"/>
        <rFont val="Times New Roman"/>
        <family val="1"/>
      </rPr>
      <t>2</t>
    </r>
  </si>
  <si>
    <r>
      <t>in Year</t>
    </r>
    <r>
      <rPr>
        <vertAlign val="superscript"/>
        <sz val="11"/>
        <rFont val="Times New Roman"/>
        <family val="1"/>
      </rPr>
      <t>1</t>
    </r>
  </si>
  <si>
    <r>
      <t xml:space="preserve">1 </t>
    </r>
    <r>
      <rPr>
        <sz val="10"/>
        <rFont val="Times New Roman"/>
        <family val="1"/>
      </rPr>
      <t>The current portion of long term debt is included in the Net Amount Outstanding at t = N.  The outstanding amount (col. (d)) for debt retired during the year is the outstanding amount at the last month it was outstanding in the test year.</t>
    </r>
  </si>
  <si>
    <r>
      <t xml:space="preserve">2 </t>
    </r>
    <r>
      <rPr>
        <sz val="10"/>
        <rFont val="Times New Roman"/>
        <family val="1"/>
      </rPr>
      <t>See next page.  Interim (individual debenture) debt cost calculations shall be taken to four decimals in percentages (e.g., 7.2300%, 5.2582%); Final Total Weighted Average Debt Cost for the Formula Rate shall be rounded to two decimals of a percent (e.g., 7.13%).</t>
    </r>
  </si>
  <si>
    <r>
      <t xml:space="preserve">3 </t>
    </r>
    <r>
      <rPr>
        <sz val="10"/>
        <rFont val="Times New Roman"/>
        <family val="1"/>
      </rPr>
      <t>Total Weighted Average Debt Cost will be shown on Item 6, as the cost of Long term debt.</t>
    </r>
  </si>
  <si>
    <r>
      <t>(Expense)</t>
    </r>
    <r>
      <rPr>
        <vertAlign val="superscript"/>
        <sz val="10"/>
        <rFont val="Times New Roman"/>
        <family val="1"/>
      </rPr>
      <t>5</t>
    </r>
  </si>
  <si>
    <r>
      <t>Affiliate</t>
    </r>
    <r>
      <rPr>
        <vertAlign val="superscript"/>
        <sz val="11"/>
        <rFont val="Times New Roman"/>
        <family val="1"/>
      </rPr>
      <t>4</t>
    </r>
  </si>
  <si>
    <r>
      <t>Debt</t>
    </r>
    <r>
      <rPr>
        <vertAlign val="superscript"/>
        <sz val="11"/>
        <rFont val="Times New Roman"/>
        <family val="1"/>
      </rPr>
      <t>2</t>
    </r>
  </si>
  <si>
    <r>
      <t>Rate</t>
    </r>
    <r>
      <rPr>
        <vertAlign val="superscript"/>
        <sz val="11"/>
        <rFont val="Times New Roman"/>
        <family val="1"/>
      </rPr>
      <t>3</t>
    </r>
  </si>
  <si>
    <r>
      <t>Issuance</t>
    </r>
    <r>
      <rPr>
        <vertAlign val="superscript"/>
        <sz val="11"/>
        <rFont val="Times New Roman"/>
        <family val="1"/>
      </rPr>
      <t>1</t>
    </r>
  </si>
  <si>
    <r>
      <t>1</t>
    </r>
    <r>
      <rPr>
        <sz val="10"/>
        <rFont val="Times New Roman"/>
        <family val="1"/>
      </rPr>
      <t>YTM calculated from an acceptable bond table or from YTM = Internal Rate of Return (IRR) calculation consistent with requirements of FERC regulation § 35.13(h)(22).  IRR calculations reflect the actual timing of cash flows on an actual date or periodic semi-annual, quarterly, etc. schedule, rather than accrual accounting.</t>
    </r>
  </si>
  <si>
    <r>
      <t xml:space="preserve">2 </t>
    </r>
    <r>
      <rPr>
        <sz val="10"/>
        <rFont val="Times New Roman"/>
        <family val="1"/>
      </rPr>
      <t>Unamortized gains/losses on reacquisition of debt are reflected at t=0 to obtain Net Proceeds for the new (refunding vehicle) issuance or at t=N in the true-up year N to increase/reduce interest cash flows of a different existing and active long term debt issuance.</t>
    </r>
  </si>
  <si>
    <r>
      <t xml:space="preserve">3 </t>
    </r>
    <r>
      <rPr>
        <sz val="10"/>
        <rFont val="Times New Roman"/>
        <family val="1"/>
      </rPr>
      <t>Interest rate for variable rate bonds is equal to dollar annual interest paid (per FERC Form 1 p. 256-257) divided by the face value of the bond plus 25 basis points to cover broker/dealer fees or a different basis point adder.  Select broker/dealers have reduced fees; percent added to the interest rate reflects actual fees paid in 2012.</t>
    </r>
  </si>
  <si>
    <r>
      <t xml:space="preserve">4 </t>
    </r>
    <r>
      <rPr>
        <sz val="10"/>
        <rFont val="Times New Roman"/>
        <family val="1"/>
      </rPr>
      <t>Affiliate names shall be listed by issuance separately in the applicant and informational filings.</t>
    </r>
  </si>
  <si>
    <t>If Line 4 is &lt; or = 0, Stop Here, No Deduction Allowed</t>
  </si>
  <si>
    <t>If Line 4 &gt; 0, Complete Criteria B</t>
  </si>
  <si>
    <t>If Line 11 = 0, Stop Here, No Deduction Allowed</t>
  </si>
  <si>
    <t>If Line 11 &gt; 0, Complete Criteria C</t>
  </si>
  <si>
    <t>Months Before SPP IM</t>
  </si>
  <si>
    <t>Months After SPP IM</t>
  </si>
  <si>
    <t>A credit for Customer SWPA/WAPA Resources listed on Attachment B to the Agreement;</t>
  </si>
  <si>
    <t xml:space="preserve"> [to Item 5, line 4]</t>
  </si>
  <si>
    <t xml:space="preserve">    Less:  ARO Account 337 [Form 1, pg. 205, ln. 34, col. g]</t>
  </si>
  <si>
    <t xml:space="preserve">    Less:  ARO Account 317 [Form 1, pg. 205, ln. 15, col. g]</t>
  </si>
  <si>
    <t xml:space="preserve">    Less:  ARO Account 347 [Form 1, pg. 205, ln. 44, col. g]</t>
  </si>
  <si>
    <t xml:space="preserve">    Less:  ARO Account 326 [Form 1, pg. 205, ln. 24, col. g]</t>
  </si>
  <si>
    <t xml:space="preserve">    Less:  ARO Account 399.1 [Form 1, pg. 207, ln. 98, col. g]</t>
  </si>
  <si>
    <r>
      <t>Subtotals</t>
    </r>
    <r>
      <rPr>
        <strike/>
        <sz val="10"/>
        <color indexed="10"/>
        <rFont val="Times New Roman"/>
        <family val="1"/>
      </rPr>
      <t xml:space="preserve"> </t>
    </r>
  </si>
  <si>
    <t>205, 15, g</t>
  </si>
  <si>
    <t>(317) Asset Retirement Costs for Steam Production</t>
  </si>
  <si>
    <t>205, 24, g</t>
  </si>
  <si>
    <t>205, 34, g</t>
  </si>
  <si>
    <t>205, 44, g</t>
  </si>
  <si>
    <t>(326) Asset Retirement Costs for Nuclear Production</t>
  </si>
  <si>
    <t>(337) Asset Retirement Costs for Hydraulic Production</t>
  </si>
  <si>
    <t>(347) Asset Retirement Costs for Other Production</t>
  </si>
  <si>
    <t>207, 98, g</t>
  </si>
  <si>
    <t>(399.1) Asset Retirement Costs for General Plant</t>
  </si>
  <si>
    <t xml:space="preserve">     Less: Impact of Renewable Electricity Production Tax Credit (PTC) under ATRA 2013</t>
  </si>
  <si>
    <r>
      <t>RECA/ECA</t>
    </r>
    <r>
      <rPr>
        <vertAlign val="superscript"/>
        <sz val="12"/>
        <rFont val="Times New Roman"/>
        <family val="1"/>
      </rPr>
      <t xml:space="preserve">1 </t>
    </r>
  </si>
  <si>
    <r>
      <t>RECA/ECA</t>
    </r>
    <r>
      <rPr>
        <vertAlign val="superscript"/>
        <sz val="12"/>
        <rFont val="Times New Roman"/>
        <family val="1"/>
      </rPr>
      <t>1</t>
    </r>
  </si>
  <si>
    <t>(Commodity)</t>
  </si>
  <si>
    <t>WORKSHEET J, REFUNDS AND SURCHARGES</t>
  </si>
  <si>
    <t>WORKSHEET K, DEPRECIATION EXPENSE AND ACCUMULATED RESERVE FOR DEPRECIATION</t>
  </si>
  <si>
    <t xml:space="preserve">    Production [Form 1, pg. 336, lns. 2 - 6, col. f, or Wk. K]</t>
  </si>
  <si>
    <t xml:space="preserve">    Production [Form 1, pg. 219, lns. 20 - 24, col.b, or Wk. K]</t>
  </si>
  <si>
    <t>FORM 1 INPUTS</t>
  </si>
  <si>
    <t>FORM 1 INPUTS (TRANSITION YEAR)</t>
  </si>
  <si>
    <t xml:space="preserve">FIT (Federal Income Tax Rate) as of year end =     </t>
  </si>
  <si>
    <t xml:space="preserve">SIT (State Income Tax Rate) as of year end  =                      </t>
  </si>
  <si>
    <t xml:space="preserve">p (% of FIT deductible for SIT) as of year end =                </t>
  </si>
  <si>
    <t xml:space="preserve">                                                       in a Section 205/206 filing.</t>
  </si>
  <si>
    <t>Subtotals</t>
  </si>
  <si>
    <t>Allocator [ GP for col. E and W&amp;S for col. F]</t>
  </si>
  <si>
    <r>
      <t>1</t>
    </r>
    <r>
      <rPr>
        <sz val="12"/>
        <rFont val="Times New Roman"/>
        <family val="1"/>
      </rPr>
      <t xml:space="preserve"> Form 1, pg 310, col a, for companies or public authorities to which GFR Template is applicable.</t>
    </r>
  </si>
  <si>
    <t xml:space="preserve">   customer's monthly energy, then summed for the calendar year.  </t>
  </si>
  <si>
    <r>
      <t>3</t>
    </r>
    <r>
      <rPr>
        <sz val="12"/>
        <rFont val="Times New Roman"/>
        <family val="1"/>
      </rPr>
      <t xml:space="preserve"> For each GFR customer, this amount shall be equal to the customer's monthly energy, summed for the calendar year. </t>
    </r>
  </si>
  <si>
    <t>of consolidated taxable income, or W-2 wages, or QPAI.  Data from company records.</t>
  </si>
  <si>
    <r>
      <t xml:space="preserve">Regulatory Asset,  Amortization Expense </t>
    </r>
    <r>
      <rPr>
        <strike/>
        <vertAlign val="superscript"/>
        <sz val="12"/>
        <rFont val="Times New Roman"/>
        <family val="1"/>
      </rPr>
      <t>4</t>
    </r>
  </si>
  <si>
    <r>
      <t>Total (FAS 106  +  FAS 112  +  Reg. Asset, Amort. Exp.)</t>
    </r>
    <r>
      <rPr>
        <vertAlign val="superscript"/>
        <sz val="12"/>
        <rFont val="Times New Roman"/>
        <family val="1"/>
      </rPr>
      <t>4</t>
    </r>
  </si>
  <si>
    <r>
      <t>[ to Item 4</t>
    </r>
    <r>
      <rPr>
        <sz val="12"/>
        <rFont val="Times New Roman"/>
        <family val="1"/>
      </rPr>
      <t>]</t>
    </r>
  </si>
  <si>
    <r>
      <t>4</t>
    </r>
    <r>
      <rPr>
        <sz val="12"/>
        <rFont val="Times New Roman"/>
        <family val="1"/>
      </rPr>
      <t xml:space="preserve"> The amounts for Post-Employment Benefits other than Pensions shown above shall be recovered in the formula rate until changes are</t>
    </r>
  </si>
  <si>
    <t>Accum Prov for Property Ins</t>
  </si>
  <si>
    <t>9.  Net Current - Year Capacity Revenue Requirement (ln. 6 - ln. 7 + ln. 8)</t>
  </si>
  <si>
    <r>
      <t>8.  Adjustment for Refunds and Surcharges [ Wk. J ]</t>
    </r>
    <r>
      <rPr>
        <vertAlign val="superscript"/>
        <sz val="12"/>
        <rFont val="Times New Roman"/>
        <family val="1"/>
      </rPr>
      <t>2</t>
    </r>
  </si>
  <si>
    <t>Advances from Associated Companies (only incl LT portion)</t>
  </si>
  <si>
    <t>Interest on Debt to Assoc. Companies (only incl LT portion)</t>
  </si>
  <si>
    <t>Customer Service System Software</t>
  </si>
  <si>
    <t>Other Software</t>
  </si>
  <si>
    <t>Amortization</t>
  </si>
  <si>
    <t>L01516 - Santa Fe</t>
  </si>
  <si>
    <t>License Renewal &amp; Plant Aging</t>
  </si>
  <si>
    <t>Lease</t>
  </si>
  <si>
    <t>(B + C + D + E)</t>
  </si>
  <si>
    <t xml:space="preserve">Jan </t>
  </si>
  <si>
    <t>JEC011117901</t>
  </si>
  <si>
    <t>PROJECT #0111179. JCOM COOLING TOWER BLOWDOWN LINE</t>
  </si>
  <si>
    <t xml:space="preserve">Project #0111179. JCom Cooling Tower Blowdown Line to the Kansas River.  As part of the Cooling Tower Blowdown Upgrades project, we intend to replace all the existing gate and air relief valves along the well line with new valves. </t>
  </si>
  <si>
    <t>JEC011205201</t>
  </si>
  <si>
    <t>J2 SNCR AND SMARTBURN INSTALLATION</t>
  </si>
  <si>
    <t>J2 SNCR and Smartburn Installation</t>
  </si>
  <si>
    <t>JEC011300301</t>
  </si>
  <si>
    <t>BI #0113003 - JCOM FGD WASTEWATER TREATMENT SYSTEM</t>
  </si>
  <si>
    <t>BI #0113003 - JCom FGD Wastewater Treatment System Full Scale Design &amp; Construction.  For 2013 design work and construction.</t>
  </si>
  <si>
    <t>JEC011410201</t>
  </si>
  <si>
    <t>PROJECT 0114102 - J1 LP TURBINE UPGRADE</t>
  </si>
  <si>
    <t>Project 0114102 - J1 LP Turbine Upgrade 2013 - Replacement of LP Rotors and inner cases with upgrade components</t>
  </si>
  <si>
    <t>E011388801</t>
  </si>
  <si>
    <t>PROJECT  0113888 - 7EA CAPITAL SPARES PURCHASE</t>
  </si>
  <si>
    <t>Project  0113888 - 7EA Capital Spares Purchase - Evans</t>
  </si>
  <si>
    <t>05701 JEC011205201</t>
  </si>
  <si>
    <t>J2 SNCR and Smartburn Installation.</t>
  </si>
  <si>
    <t>05701 JEC011300301</t>
  </si>
  <si>
    <t>05701 JEC011410201</t>
  </si>
  <si>
    <t>Project 0114102 - J1 LP Turbine Upgrade 2013 - Replacement of LP Rotors and inner cases with upgrade components.</t>
  </si>
  <si>
    <t>05984 7003273</t>
  </si>
  <si>
    <t>REPLACE FUEL YARD DUCT BANK</t>
  </si>
  <si>
    <t>Fuel Yard Duct Bank Replacement.</t>
  </si>
  <si>
    <t>05984 7103267</t>
  </si>
  <si>
    <t>LA CYGNE DCS UNIT 1</t>
  </si>
  <si>
    <t>La Cygne DCS Unit 1 Environmental Upgrades.</t>
  </si>
  <si>
    <t xml:space="preserve">0110435 - L5 GSU replacement 2012 work order.  Estimate 2012 cost at $1.79 M with total project of $5.46M.  Refer to 2011 WO 1100863 and 2010 WO 1007029 for further details.  This project will replace the GE 448 MVA GSU transformer on L5.  </t>
  </si>
  <si>
    <t>Software Enhancement</t>
  </si>
  <si>
    <t>Purchase and Implement CMMS software</t>
  </si>
  <si>
    <t>1068:000000- Software</t>
  </si>
  <si>
    <t>Create Stds&amp; Autocad Drwngs Substa</t>
  </si>
  <si>
    <t>Operator Training Program Software</t>
  </si>
  <si>
    <t>Purchase and implement Substation CMMS - Cascade software   SIR BEDA-8FWHFB_x000D_</t>
  </si>
  <si>
    <t>Purchase and implement Substation CMMS-  Cascade software   SIR BEDA-8FWHFB</t>
  </si>
  <si>
    <t>2013 Security Initiatives purch of Palo Also Networks Software</t>
  </si>
  <si>
    <t>NEW Accounting System - project beginning in 2012</t>
  </si>
  <si>
    <t>2012 HP Quality Assur Software</t>
  </si>
  <si>
    <t>2012 Information Technology install ePower Portal 7 upgrade software</t>
  </si>
  <si>
    <t>System Center Configuration Manager license upgrade 2012</t>
  </si>
  <si>
    <t>2012 SPP Phase II- MCG IAM Implementation-system to perform Energy tagging function</t>
  </si>
  <si>
    <t>SPP Phase II - Develop an archive database to preserve data from the PCI system</t>
  </si>
  <si>
    <t>2012 - Purchase of Software PLEXOS for Power Systems with Xpress Solver</t>
  </si>
  <si>
    <t>2012 IT App Sense Project for GENCO - Software purchase</t>
  </si>
  <si>
    <t>2012 Identity Management Software Enhancements - linked to 2012 Hardware WO A77362</t>
  </si>
  <si>
    <t>14-AP: &amp; EmpExp UAT work for F&amp;A</t>
  </si>
  <si>
    <t>PrePay project for Suct Svc</t>
  </si>
  <si>
    <t>MCE Gold Motor Asset Management Pro</t>
  </si>
  <si>
    <t>2014 AD Migration Proj</t>
  </si>
  <si>
    <t>PowerBase Relay Testing Software</t>
  </si>
  <si>
    <t>2014 C3Comm-Capitalization</t>
  </si>
  <si>
    <t>Software Lic Purch - OBIEE</t>
  </si>
  <si>
    <t>2014 Finance Forcast Software</t>
  </si>
  <si>
    <t>SVCNOW Customize Ph II</t>
  </si>
  <si>
    <t>DesignerExpress-EAM Ph I</t>
  </si>
  <si>
    <t>XenDesktop Project</t>
  </si>
  <si>
    <t>IT-SmartGrid OMS</t>
  </si>
  <si>
    <t>Catepillar Training Program License</t>
  </si>
  <si>
    <t>SmartStar OMS software purch</t>
  </si>
  <si>
    <t>SmartStar Analytics Software</t>
  </si>
  <si>
    <t>Virtual Hold Mobile App</t>
  </si>
  <si>
    <t>2013 Cyber-Ark Soft Purch</t>
  </si>
  <si>
    <t>2013 PaloAlto Softwr purch</t>
  </si>
  <si>
    <t>BIG FIX &amp; SIEM &amp; SPLUNK</t>
  </si>
  <si>
    <t>2013 Sharepoint Lic</t>
  </si>
  <si>
    <t>HRMS Project</t>
  </si>
  <si>
    <t>2013 DataCenter Lic</t>
  </si>
  <si>
    <t>SCCM Lic upgrade purchase</t>
  </si>
  <si>
    <t>2013 Passport Adv New Lic</t>
  </si>
  <si>
    <t>RSA Lic purch - 2013</t>
  </si>
  <si>
    <t>2013 EMS PI Server software upgrades from 60K to 80K tags</t>
  </si>
  <si>
    <t>Clsd Loop Combustn Optimn SW</t>
  </si>
  <si>
    <t>Install Microsoft Office 2007, Project and Visio.</t>
  </si>
  <si>
    <t>PeopleSoft G/L Interface Development</t>
  </si>
  <si>
    <t>Sharpe equipment purchase Kepco</t>
  </si>
  <si>
    <t>Access Screening Software</t>
  </si>
  <si>
    <t>Clsd Loop Combustn SW - 12</t>
  </si>
  <si>
    <t>ETAP Power System Analysis Software</t>
  </si>
  <si>
    <t>Learning Management System Software</t>
  </si>
  <si>
    <t>Microsoft Office Software</t>
  </si>
  <si>
    <t>NEW ACCOUNTING SYSTEM</t>
  </si>
  <si>
    <t>PeopleSoft 9.2 Human Resources</t>
  </si>
  <si>
    <t>Scheduling Software</t>
  </si>
  <si>
    <t>RECA Reclass</t>
  </si>
  <si>
    <t>05701 JEC011305201</t>
  </si>
  <si>
    <t>05701 JEC011305401</t>
  </si>
  <si>
    <t>L011305501</t>
  </si>
  <si>
    <t>05877 TGO011098701</t>
  </si>
  <si>
    <t>J011300302</t>
  </si>
  <si>
    <t>J011414901</t>
  </si>
  <si>
    <t>L011305701</t>
  </si>
  <si>
    <t>05701 JEC011305301</t>
  </si>
  <si>
    <t>J011412301</t>
  </si>
  <si>
    <t>Development of plant site specific training modules for generation.</t>
  </si>
  <si>
    <t>05984 7003214</t>
  </si>
  <si>
    <t>05984 10001005</t>
  </si>
  <si>
    <t>05984 10000422</t>
  </si>
  <si>
    <t>05984 10000231</t>
  </si>
  <si>
    <t>05984 7003262</t>
  </si>
  <si>
    <t>05984 10000421</t>
  </si>
  <si>
    <t>05984 7203279</t>
  </si>
  <si>
    <t>La Cygne Nonexempt Sales-Use Tax</t>
  </si>
  <si>
    <t>GENERATOR STATOR REWIND</t>
  </si>
  <si>
    <t>DEVELOPMENT OF PLANT SITE SPECIFIC</t>
  </si>
  <si>
    <t>BI# 0114149 - J1 STACK LINER UPGRADE</t>
  </si>
  <si>
    <t xml:space="preserve">FOR MECHANICAL MAINTENANCE TO TIG </t>
  </si>
  <si>
    <t>FOR MECHANICAL MAINTENANCE TO TIG w</t>
  </si>
  <si>
    <t>L2 LP TURBINE BUCKET REPLACEMENT</t>
  </si>
  <si>
    <t>LA CYGNE NONEXEMPT SALES-USE TX</t>
  </si>
  <si>
    <t>L4 Activated Carbon Injection System.  For engineering, equipment procurement, and installation.  System includes storage silo, unloading equipment and injection grid.  System injects powdered activated carbon into flue gas to absorb vaporized mercury.</t>
  </si>
  <si>
    <t>L5 Activated Carbon Injection.  For engineering, equipment procurement and installation.  System includes storage silo, unloading equipment and injection grid.  System injects powdered activated carbon into flue gas to absorb vaporized mercury.</t>
  </si>
  <si>
    <t>La Cygne U1 Environmental Site Restoration</t>
  </si>
  <si>
    <t>REPLACE HRH PIPING UNDER TURBINE</t>
  </si>
  <si>
    <t>REPLACE GENERATOR STATOR WINDING &amp; WEDGES</t>
  </si>
  <si>
    <t>REPLACE SSH INTERMEDIATE BANK L1</t>
  </si>
  <si>
    <t>REPLACE SSH OUTLET BANK L1</t>
  </si>
  <si>
    <t>J1 Activated Carbon Injection System.  For engineering, equipment procurement, and installation.  Project installs Activated Carbon Injection (ACI) System on JEC1.  System includes storage silo, unloading equipment, and injection grid.  System injects powdered activated carbon into flue gas to absorb vaporized mercury.  Activated carbon with captured mercury is then collected with fly ash in electrostatic precipitator.</t>
  </si>
  <si>
    <t>BI #0113052 - J1 ACTIVATED CARBON INJECTION SYSTEM</t>
  </si>
  <si>
    <t>J2 Activated Carbon Injection System.  For engineering, equipment procurement, and installation.  Project installs Activated Carbon Injection (ACI) System on JEC2.  System includes storage silo, unloading equipment, and injection grid.  System injects powdered activated carbon into flue gas to absorb vaporized mercury.  Activated carbon with captured mercury is then collected with fly ash in electrostatic precipitator.</t>
  </si>
  <si>
    <t>BI #0113053 - J2 ACTIVATED CARBON INJECTION SYSTEM</t>
  </si>
  <si>
    <t>J3 Activated Carbon Injection System.  For engineering, equipment procurement, and installation.  Project installs Activated Carbon Injection (ACI) System on JEC3.  System includes storage silo, unloading equipment, and injection grid.  System injects powdered activated carbon into flue gas to absorb vaporized mercury.  Activated carbon with captured mercury is then collected with fly ash in electrostatic precipitator.</t>
  </si>
  <si>
    <t>BI #0113054 - J3 ACTIVATED CARBON INJECTION SYSTEM</t>
  </si>
  <si>
    <t>BI #0113055 - L4 ACTIVATED CARBON INJECTION SYSTEM</t>
  </si>
  <si>
    <t>BI# 0113057 - L5 ACTIVATED CARBON INJECTION</t>
  </si>
  <si>
    <t>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</si>
  <si>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 xml:space="preserve">J1 Stack Liner Upgrade.  For engineering, equipment procurement and installation.  This project upgrades the J1 Stack Liner by coating the interior of the gunnite liner with a Sauereisen coating. </t>
  </si>
  <si>
    <t>BI #0113003.02 - JCOM FGD WASTEWATER TREATMENT SYSTEM</t>
  </si>
  <si>
    <t>BI #0113003.02 - JCom FGD Wastewater Treatment System - Ammonia Removal System.  This project is for the full scale design and construction of an FGD wastewater treatment system for JEC.  The system consists of a sulfate precipitation system and constructed wetlands treatment system.  The treated wastewater will be reused as cooling tower make-up water prior to discharge to the Kansas River.</t>
  </si>
  <si>
    <t>LAC U1 ENVIRONMENTAL SITE RESTORATION</t>
  </si>
  <si>
    <t xml:space="preserve">Preferred Dividends </t>
  </si>
  <si>
    <t>Preferred Dividends</t>
  </si>
  <si>
    <r>
      <t>1</t>
    </r>
    <r>
      <rPr>
        <sz val="12"/>
        <rFont val="Times New Roman"/>
        <family val="1"/>
      </rPr>
      <t xml:space="preserve"> Significant rounding of EXCEL calculations (which calculate infinite decimal places) for both Ratebase (Item 3, ln 5 ) and Pre-Tax Weighted Cost of Capital ((R in Item 6 ) produces a slightly higher amount than when R is rounded in Item 6</t>
    </r>
    <r>
      <rPr>
        <sz val="12"/>
        <color indexed="10"/>
        <rFont val="Times New Roman"/>
        <family val="1"/>
      </rPr>
      <t xml:space="preserve"> </t>
    </r>
    <r>
      <rPr>
        <sz val="12"/>
        <rFont val="Times New Roman"/>
        <family val="1"/>
      </rPr>
      <t>and Ratebase rounded to whole dollars is used.</t>
    </r>
  </si>
  <si>
    <r>
      <t>Account 223 [Form 1, pg. 112, ln. 20, col. c]</t>
    </r>
    <r>
      <rPr>
        <vertAlign val="superscript"/>
        <sz val="12"/>
        <rFont val="Times New Roman"/>
        <family val="1"/>
      </rPr>
      <t>5</t>
    </r>
  </si>
  <si>
    <r>
      <t>Rate</t>
    </r>
    <r>
      <rPr>
        <vertAlign val="superscript"/>
        <sz val="12"/>
        <rFont val="Times New Roman"/>
        <family val="1"/>
      </rPr>
      <t>3</t>
    </r>
  </si>
  <si>
    <r>
      <t xml:space="preserve">Amortization </t>
    </r>
    <r>
      <rPr>
        <vertAlign val="superscript"/>
        <sz val="12"/>
        <rFont val="Times New Roman"/>
        <family val="1"/>
      </rPr>
      <t>1</t>
    </r>
  </si>
  <si>
    <r>
      <t>Term</t>
    </r>
    <r>
      <rPr>
        <vertAlign val="superscript"/>
        <sz val="12"/>
        <rFont val="Times New Roman"/>
        <family val="1"/>
      </rPr>
      <t>5</t>
    </r>
  </si>
  <si>
    <r>
      <t xml:space="preserve">Intangible &amp; General Plant Depreciation Rates </t>
    </r>
    <r>
      <rPr>
        <vertAlign val="superscript"/>
        <sz val="12"/>
        <rFont val="Times New Roman"/>
        <family val="1"/>
      </rPr>
      <t>2, 3</t>
    </r>
  </si>
  <si>
    <r>
      <t>2</t>
    </r>
    <r>
      <rPr>
        <sz val="12"/>
        <rFont val="Times New Roman"/>
        <family val="1"/>
      </rPr>
      <t xml:space="preserve">  The amortization rates are also listed on Worksheet S. </t>
    </r>
  </si>
  <si>
    <r>
      <t>3</t>
    </r>
    <r>
      <rPr>
        <sz val="12"/>
        <rFont val="Times New Roman"/>
        <family val="1"/>
      </rPr>
      <t xml:space="preserve">  These amortization rates may not be changed absent a Section 205 or 206 filing.</t>
    </r>
  </si>
  <si>
    <r>
      <t>4</t>
    </r>
    <r>
      <rPr>
        <sz val="12"/>
        <rFont val="Times New Roman"/>
        <family val="1"/>
      </rPr>
      <t xml:space="preserve">  Fully reserved, therefore no amortization after end of life date.</t>
    </r>
  </si>
  <si>
    <r>
      <rPr>
        <vertAlign val="superscript"/>
        <sz val="12"/>
        <rFont val="Times New Roman"/>
        <family val="1"/>
      </rPr>
      <t>5</t>
    </r>
    <r>
      <rPr>
        <sz val="12"/>
        <rFont val="Times New Roman"/>
        <family val="1"/>
      </rPr>
      <t xml:space="preserve">  Leasehold improvements shall be amortized evenly over the remaining life of the lease term of the stated lease.  Each such leasehold improvements amortization period may not be extended beyond, or truncated prior to, the remaining life of the lease term of the stated lease absent a filing with FERC under section 205 or 206 of the Federal Power Act.</t>
    </r>
  </si>
  <si>
    <r>
      <t>6</t>
    </r>
    <r>
      <rPr>
        <sz val="12"/>
        <rFont val="Times New Roman"/>
        <family val="1"/>
      </rPr>
      <t xml:space="preserve">  Non-depreciable, no rate, with no life.</t>
    </r>
  </si>
  <si>
    <t>05984 7203280</t>
  </si>
  <si>
    <t>La Cygne Unit 2.  This involves a rewind of the generator stator.  This includes new stator windings and wedges.</t>
  </si>
  <si>
    <t>Replace the La Cygne 2 hot reheat (HRH) piping under the turbine.</t>
  </si>
  <si>
    <t>La Cygne Unit 1, replace secondary superheater (SSH) Intermediate Bank L1</t>
  </si>
  <si>
    <t>La Cygne Unit 1, rewind the generator stator and replace core iron by either restacking or purchasing a new stator.</t>
  </si>
  <si>
    <t>La Cygne Unit 1, replace secondary superheater (SSH) outlet Bank L1.</t>
  </si>
  <si>
    <t>La Cygne Unit 2 LP Turbine Bucket Replacement.  This is the replacement of (4) total rows of rotating blades on the LP turbines.  (2) rows on the (2) turbines.  This includes replacement of the L-1 wheel/dovetail area which holds the buckets in place on the rotor.</t>
  </si>
  <si>
    <t>JEC Unit 1.  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</si>
  <si>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08400 013944</t>
  </si>
  <si>
    <t>IDS IMPROVEMENTS TO SITE BUILDINGS</t>
  </si>
  <si>
    <t>08400 014254</t>
  </si>
  <si>
    <t>08400 014459</t>
  </si>
  <si>
    <t>08400 014461</t>
  </si>
  <si>
    <t>08400 014269</t>
  </si>
  <si>
    <t>MODIFICATION TO CLASS 1E AIR CONDITIONING</t>
  </si>
  <si>
    <t>FUKUSHIMA SHELTER 3 SYSTEM</t>
  </si>
  <si>
    <t>FUKUSHIMA SHELTER 1 SYSTEM</t>
  </si>
  <si>
    <t>08400 013321</t>
  </si>
  <si>
    <t>08400 014003</t>
  </si>
  <si>
    <t>08400 501209</t>
  </si>
  <si>
    <t>08400 013424</t>
  </si>
  <si>
    <t>GL 2004-02 CONTAINMENT DEBRIS REDUC</t>
  </si>
  <si>
    <t>CONTAINMENT AIR COOLER REPLACEMENT_x000D_</t>
  </si>
  <si>
    <t>ESW WATERHAMMER RESOLUTION SYSTEM</t>
  </si>
  <si>
    <t>FUKISHIMA EVENT EVALUATIONS, DESIGN.</t>
  </si>
  <si>
    <t>REPAIR AK ACID TANK SYSTEM</t>
  </si>
  <si>
    <t>WCNOC Auxiliary Building.  Repair AK Acid Tank System--AK Discipline--Mechanical.</t>
  </si>
  <si>
    <t xml:space="preserve">WCNOC Site Security Building.  IDS Improvements to site buildings system.  Discipline--Electrical. </t>
  </si>
  <si>
    <t xml:space="preserve">WCNOC Auxiliary Building.  Fukushima Shelter 1 System.  Discipline--Civil/Structural._x000D_
</t>
  </si>
  <si>
    <t xml:space="preserve">WCNOC Auxiliary Building.  Fukushima Shelter 3 System.  Discipline--Civil/Structural.
</t>
  </si>
  <si>
    <t>WCNOC Control Building.  Modification to Class 1E air conditioning system.  Discipline--Mechanical.</t>
  </si>
  <si>
    <t>WCNOC Reactor Building.  Containment debris reduction system.  Discipline--Mechanical.</t>
  </si>
  <si>
    <t>WCNOC Reactor Building.  Containment air cooler replacement system.  Discipline--Mechanical.</t>
  </si>
  <si>
    <t>WCNOC Fukishima event evaluations, design changes and modifications.</t>
  </si>
  <si>
    <t>WCNOC Turbine Building.  ESW Waterhammer resolution system.  Discipline--Mechanical.</t>
  </si>
  <si>
    <t>L000982201</t>
  </si>
  <si>
    <t>L000022501</t>
  </si>
  <si>
    <t>L4 CW Piping Replacement</t>
  </si>
  <si>
    <t>L4 CW Piping Replacement Project.</t>
  </si>
  <si>
    <t>Gypsum Pond Construction</t>
  </si>
  <si>
    <t>J00616401</t>
  </si>
  <si>
    <t>J3 MillPro System</t>
  </si>
  <si>
    <t>J00616801</t>
  </si>
  <si>
    <t>Unit 3 24" Coal Pipe Replacement</t>
  </si>
  <si>
    <t>J00622001</t>
  </si>
  <si>
    <t>J2 LP Turbine Upgrade.</t>
  </si>
  <si>
    <t>J00627402</t>
  </si>
  <si>
    <t>J3 Rotary Air Heater Sootblower Replacement</t>
  </si>
  <si>
    <t>05701 J000830601</t>
  </si>
  <si>
    <t>JEC Office Remodel - Phase 1</t>
  </si>
  <si>
    <t>JEC Office Remodel and Auditorium construction.</t>
  </si>
  <si>
    <t>J00712401</t>
  </si>
  <si>
    <t>JCOM Coal Handling Controls Upgrade</t>
  </si>
  <si>
    <t>J01030101</t>
  </si>
  <si>
    <t>Project #010301.  JCom Coal Pile Dust Suppression.</t>
  </si>
  <si>
    <t>J01048001</t>
  </si>
  <si>
    <t>JCom Bottom Ash Pond</t>
  </si>
  <si>
    <t>J01089301</t>
  </si>
  <si>
    <t>JCom Coal Pile Dust Suppression.  This project will include a new booster pumping station feeding from Unit 3 Bottom Ash Tank that leads to a valve vault for future coal yard water supplies.  From the new Valve Vault a line will be used.</t>
  </si>
  <si>
    <t>J2 LP Turbine Upgrade</t>
  </si>
  <si>
    <t>J2 LP Turbine Upgrade; scheduled for Fall 2016.  Replacing both LP rotors, inner-inner casings, stationary blades, etc.</t>
  </si>
  <si>
    <t>05984 7081500</t>
  </si>
  <si>
    <t>Replace Microwave Tower at LaCygne</t>
  </si>
  <si>
    <t>Replace Microwave Tower at LaCygne.</t>
  </si>
  <si>
    <t>05984 10000364</t>
  </si>
  <si>
    <t>New Electric Startup BFP</t>
  </si>
  <si>
    <t>New Electric Startup BFP.</t>
  </si>
  <si>
    <t>Gypsum Pond Construction.  This work order is for the installation of a liner in the 301 and 302 Gypsum Ponds.  LCOM Coal Combustion Residual (CCR) Settling Tank Construction.</t>
  </si>
  <si>
    <t>JCom Bottom Ash Pond Capital Improvements.  Dewater, close and cap the bottom ash pond per the Coal Combusion Residual (CCR) regulation.</t>
  </si>
  <si>
    <t>JCOM Coal Handling Controls Upgrade.  Remove all existing Modicon Quantum &amp; 984 controls and I/O in the coal yard (yard belts, dust collectors, stackers &amp; dumpers).  Remove the existing XWIN interface between the coal yard PLC controls and cascade belt controls (NERC CIP mandated).  Install new Allen Bradley controls and I/O for all of these areas.  Install new interface system between coal yard PLC controls and cascade belt controls that meets NERC CIP requirements.</t>
  </si>
  <si>
    <t>J2 LP Turbine Upgrade.  Replacing both LP rotors, inner-inner casings, stationery blades, etc.  The purpose of this project is to increase turbine cycle efficiency by installing upgraded low pressure section turbine rotors and casings.</t>
  </si>
  <si>
    <t>J3 MillPro System Installation.  The MillPro system uses mill outlet temperature management, combustible dust encapsulation, dust suppression, and fire suppression to reduce and potentially eliminate the potential for coal mill fires and explosions.  The installation will consist of 19 nozzle assemblies, a thermocouple in the classifier section, an equipment skid and associated wiring and hoses per mill (7).</t>
  </si>
  <si>
    <t xml:space="preserve">Unit 3 24" Coal Pipe Replacement.  This project will consist of replacing all of the 24" coal pipe on Unit 3, from top of pulverizer to bottom of riffle to burner.  A-53 grade B steel, 24" OD, 3/8" thick.  </t>
  </si>
  <si>
    <t>J3 LP Turbine Upgrade; Replacing both LP rotors, inner-inner casings, stationary blades, etc.  This project will increase turbine cycle efficiency by installing upgraded LP turbine rotors and casings.</t>
  </si>
  <si>
    <t>J3 LP Turbine Upgrade</t>
  </si>
  <si>
    <t xml:space="preserve">J3 Rotary Air Heater Sootblower Replacement (multi-year).  Replacing the Rotary Air Heater baskets on Air Heaters 301 and 302.  This will also include replacing the seals and retracts.  </t>
  </si>
  <si>
    <t>3121 Unit #2 Lacygne Lease</t>
  </si>
  <si>
    <t>Reset In Service Date</t>
  </si>
  <si>
    <t>Software &amp; Software Reliance purchases in 2015</t>
  </si>
  <si>
    <t>New Corp Comm Web Page</t>
  </si>
  <si>
    <t>Purchase Lic &amp; Implementation of Version One Software ALM tool</t>
  </si>
  <si>
    <t>OMS Phase II - systems upgrades by Intergraph, contract labor &amp; internal labor to implement new functionality</t>
  </si>
  <si>
    <t>2014 TOA Suite of software including customization &amp; implementation services.  Software to be used by Transmission to track Outage &amp; Work Req. processing, scheduling, tracking, &amp; reporting.</t>
  </si>
  <si>
    <t>2014 SOW for UST Global to compelte branding of the Kony Utility App (35 screens)</t>
  </si>
  <si>
    <t>Capitalization of Outage Texting programming labor for customization/implementation</t>
  </si>
  <si>
    <t>AMI Information Mgmt Plan-I - Purchase of IBM Stampede services with T&amp;E</t>
  </si>
  <si>
    <t>Implementation of Budget data reporting in OBIEE - PWC Contract &amp; Change order dated 1/1/2014</t>
  </si>
  <si>
    <t>Upgrade PowerPlan software to version 10.4</t>
  </si>
  <si>
    <t>GRC Upgrade work - SOW with PWC to perform services</t>
  </si>
  <si>
    <t>Purchase Enterprise Edition (Unlimited Users, &amp; Metric) for Financial Analytics, Supply Chain &amp; order Mgt Analytics, &amp; Procure &amp; Spend Analytics</t>
  </si>
  <si>
    <t>PSoft 9.2 upgrade for Financial system</t>
  </si>
  <si>
    <t>Purchase Licenses for PSoft Finance/Supply Chain</t>
  </si>
  <si>
    <t>Implementation &amp; Customization efforts to support MS Office 365 to Westar Energy Enterprise Architecture</t>
  </si>
  <si>
    <t>Capital classed design/dev work to customize &amp; implement Cloud use with all Westar Systems.  This will be Phase III of work.</t>
  </si>
  <si>
    <t>Purchase of WinMagic software</t>
  </si>
  <si>
    <t>HRMS -Human Resources Analytics OBIEE Lic purch from ORACLE</t>
  </si>
  <si>
    <t>SPP Phase II - SPP Integrated Marketplace configuration and customization by MCG Energy Solutions in partnership with Westar Energy staff.</t>
  </si>
  <si>
    <t>1069:001000 GL Accounting Software (PS &amp; PP)</t>
  </si>
  <si>
    <t>XenDesktop project for GENCO all to be centrally loated at SFAnnex</t>
  </si>
  <si>
    <t>Purchase of software lic &amp; subscriptions to run on Hardware purchased under Proj 002704 JT=6967A93571</t>
  </si>
  <si>
    <t>Purchase lic &amp; software for implementation of API Gateway (Oracle &amp; Pathmaker)</t>
  </si>
  <si>
    <t>Pathmaker Consulting on 24 Hour Termination</t>
  </si>
  <si>
    <t>2013 Upgrade of IT EMS/SCADA group EMS software to V9</t>
  </si>
  <si>
    <t>Siemens NA Enhancements - Implementation to be made in 4 stages</t>
  </si>
  <si>
    <t>Clsd Loop Combstn Optizmn SW</t>
  </si>
  <si>
    <t>Beacon Software TSM</t>
  </si>
  <si>
    <t>Software for network single sign-on</t>
  </si>
  <si>
    <t>Book accrual for the excess of the amounts collected from customers for post-retirement medical and LTD expense according to GAAP</t>
  </si>
  <si>
    <t>R/A Catalyst Costs</t>
  </si>
  <si>
    <t>Includes the deferred costs for Catalysts to be amortized of a period in excess of 12 months,</t>
  </si>
  <si>
    <t>Deferred Costs of Prepaid Program</t>
  </si>
  <si>
    <t>R/A Analog Metr Unrecovered</t>
  </si>
  <si>
    <t>R/A Grid Security Tracker</t>
  </si>
  <si>
    <t>Includes deferred costs associated with our prepay program and the offsetting revenue that is billed to our customers who are enrolled in the prepay program.</t>
  </si>
  <si>
    <t>Includeds unrecovered investment in abandoned analog meters.</t>
  </si>
  <si>
    <t>Includes costs eligible for the Critical Infastructure Protection/ CyberSecurity Trackers.</t>
  </si>
  <si>
    <t>L011305601</t>
  </si>
  <si>
    <t>BI#: 0113056 - LEC #3 Activated Carbon Injection.  For engineering, equipment procurement and installation.</t>
  </si>
  <si>
    <t xml:space="preserve">BI#: 0113056 - LEC #3 Activated Carbon </t>
  </si>
  <si>
    <t>Based on 2016 Data</t>
  </si>
  <si>
    <r>
      <t xml:space="preserve">     </t>
    </r>
    <r>
      <rPr>
        <u/>
        <sz val="12"/>
        <rFont val="Times New Roman"/>
        <family val="1"/>
      </rPr>
      <t>Note</t>
    </r>
    <r>
      <rPr>
        <sz val="12"/>
        <rFont val="Times New Roman"/>
        <family val="1"/>
      </rPr>
      <t>:  The above amount is the Account 524 amount effective in 2016.</t>
    </r>
  </si>
  <si>
    <r>
      <t xml:space="preserve">       Return on Equity  =  </t>
    </r>
    <r>
      <rPr>
        <b/>
        <sz val="12"/>
        <rFont val="Times New Roman"/>
        <family val="1"/>
      </rPr>
      <t xml:space="preserve">9.70%.  </t>
    </r>
    <r>
      <rPr>
        <sz val="12"/>
        <rFont val="Times New Roman"/>
        <family val="1"/>
      </rPr>
      <t xml:space="preserve"> This value shall remain fixed until changes are accepted by FERC </t>
    </r>
  </si>
  <si>
    <t xml:space="preserve">         Plus: Wolf Creek Decom. Exp. (YE 2016) [Wk. L]*</t>
  </si>
  <si>
    <t>3121 Common Lacygne Lease</t>
  </si>
  <si>
    <t>Purch 3D Internet Training Soft</t>
  </si>
  <si>
    <t>Purchase Plant Simulator Training E</t>
  </si>
  <si>
    <t>Software for implementing milestone</t>
  </si>
  <si>
    <t>Paisley GRC software purch</t>
  </si>
  <si>
    <t>IDM &amp; AM for TOA</t>
  </si>
  <si>
    <t>OMSV9.3 Implementation</t>
  </si>
  <si>
    <t>2015-CrewCallOUT-Repl</t>
  </si>
  <si>
    <t>C3 Revenue Protection</t>
  </si>
  <si>
    <t xml:space="preserve">Corp Website Ph II </t>
  </si>
  <si>
    <t>2015 FISERV Implement/Integrate</t>
  </si>
  <si>
    <t>Mobile App Phase II</t>
  </si>
  <si>
    <t xml:space="preserve">IVR Project - Interactions </t>
  </si>
  <si>
    <t>Ph I-PwrPln Tax Repairs</t>
  </si>
  <si>
    <t xml:space="preserve">OBIEE-Analytics Fusion </t>
  </si>
  <si>
    <t>PSoft 9.2 AP &amp; Sec enhance</t>
  </si>
  <si>
    <t>PP Tax Repairs purch&amp;implement</t>
  </si>
  <si>
    <t>IAM Integration</t>
  </si>
  <si>
    <t>Implement Oracle TCG and CCG</t>
  </si>
  <si>
    <t>ProForma Receipt Functionality</t>
  </si>
  <si>
    <t>SVCNOW - Phase III</t>
  </si>
  <si>
    <t>Maryville SOW - Oct 2015</t>
  </si>
  <si>
    <t>Change Management Deployment</t>
  </si>
  <si>
    <t>PeopleSoft HR Tools Upgrade 2016</t>
  </si>
  <si>
    <t>Install WinMagic</t>
  </si>
  <si>
    <t>NetworkAccessControl</t>
  </si>
  <si>
    <t>2015 BC Sungard Software</t>
  </si>
  <si>
    <t>24 Hour Termination</t>
  </si>
  <si>
    <t>2015 Process Transformation</t>
  </si>
  <si>
    <t>EnterpriseDataWarehouse</t>
  </si>
  <si>
    <t>Oracle SOA lic-OSBHighAvail</t>
  </si>
  <si>
    <t>Devonway Software-Provide software applications to support observations and self assesments.</t>
  </si>
  <si>
    <t>2011 Vmware lic purchases for EMS system</t>
  </si>
  <si>
    <t>2011 Content Mgr for GENCO</t>
  </si>
  <si>
    <t>2015 EMS Software</t>
  </si>
  <si>
    <t>2015 EMS Enhancements</t>
  </si>
  <si>
    <t>2015 Next Gen CCntr-Software</t>
  </si>
  <si>
    <t>J01090501</t>
  </si>
  <si>
    <t>J01081801</t>
  </si>
  <si>
    <t>R01144001</t>
  </si>
  <si>
    <t>R01328002</t>
  </si>
  <si>
    <t>Project #010905 J1 RAH Basket, Seal</t>
  </si>
  <si>
    <t xml:space="preserve">Project 010818.  J2 MillPro System </t>
  </si>
  <si>
    <t xml:space="preserve">Western Plains Wind Farm (Ironwood </t>
  </si>
  <si>
    <t>05984 10000778</t>
  </si>
  <si>
    <t>05984 10001304</t>
  </si>
  <si>
    <t>Add Chiller Bldg &amp; HVAC Chiller</t>
  </si>
  <si>
    <t>Cost of Rem for Chimney</t>
  </si>
  <si>
    <t>Unit 2 Cost of Rem for Chimney</t>
  </si>
  <si>
    <t>FRW - Gearbox replacement on turbine</t>
  </si>
  <si>
    <t>J1 RAH Basket, Seal, Sector Plate, and Soot Blower Replacement.  Replacing the Rotary Air Heater Baskets on 101 and 102 Rotary Air heaters.  This will also include the replacement of the seals and retracts for the Rotary Air heaters.  The cold end baskets will be coated in enamel to prevent corrosion, which occurs from a low ACET (average cold end temperature), as well as the use of CaBr in the ACI system.</t>
  </si>
  <si>
    <t xml:space="preserve">Construction of the Western Plains Wind site.  This project includes everything required to construct the wind site, including but not limited to: land easements and land acquisition, engineering to design the wind farm, engineering required to specify equipment, procurement of the wind turbines and auxiliary equipment, all necessary permitting, the balance of plant construction, and the plant commissioning.  </t>
  </si>
  <si>
    <t xml:space="preserve">Install a complete MillPro System on Unit 2 Coal Mills. The purpose of this project is to install a MillPro pilot system on 307 coal mill.  The MillPro system uses mill outlet temperature management, combustible dust encapsulation, dust suppression, and fire suppression to reduce and potentially eliminate the potential for coal mill fires and explosions.  This pilot installation will consist of 19 nozzle assemblies, a thermocouple in the classifier section, an equipment skid and associated wiring and hoses. Installation will be completed by MillPro. </t>
  </si>
  <si>
    <t>FRW - Gearbox replacement on turbine D03.  Send the failed gearbox from turbine D03 to Clipper to be completely torn down, inspected, and refurbished with all new bearings, gears, seals, high speeds, etc.</t>
  </si>
  <si>
    <t>ServiceNow TS transformation</t>
  </si>
  <si>
    <t>SOA Service Enhancements</t>
  </si>
  <si>
    <t xml:space="preserve">OPTIMA III-EAM </t>
  </si>
  <si>
    <t>IAM for Maximo</t>
  </si>
  <si>
    <t>Windows 10 licenses for EAM</t>
  </si>
  <si>
    <t xml:space="preserve">2014Revised DocComp,EXStream </t>
  </si>
  <si>
    <t>EmeterMDM Services</t>
  </si>
  <si>
    <t>Web-Mobile SMS Enhancements</t>
  </si>
  <si>
    <t>Community Solar Implementation</t>
  </si>
  <si>
    <t>Finalist and Mailstream Licenses</t>
  </si>
  <si>
    <t>Exstream Upgrade</t>
  </si>
  <si>
    <t>RESONE Software Licenses</t>
  </si>
  <si>
    <t>Citrix License Upgrades</t>
  </si>
  <si>
    <t>EntContentMgmt=Phase I</t>
  </si>
  <si>
    <t>ECM Phase II</t>
  </si>
  <si>
    <t>Filenet Enhancements</t>
  </si>
  <si>
    <t>V5000 Software</t>
  </si>
  <si>
    <t>Expand Voice system Software NORTH</t>
  </si>
  <si>
    <t>TriplePoint Version 8 Upgrade</t>
  </si>
  <si>
    <t>Role Based Security from Pathmaker</t>
  </si>
  <si>
    <t>VersionOne - Transformation</t>
  </si>
  <si>
    <t>2016 Enterprise Data Warehouse</t>
  </si>
  <si>
    <t>2016EMS Compliance Enhancement</t>
  </si>
  <si>
    <t>2016EMS Reliability Enhance SFTWR</t>
  </si>
  <si>
    <t>LACYGNE NERC CIP CYBER SEC SW</t>
  </si>
  <si>
    <t>Expand Voice system Software SOUTH</t>
  </si>
  <si>
    <t>SITE COMMUNICATION UPGRADE</t>
  </si>
  <si>
    <t>OVATION 3.2 CYBER HARDENING</t>
  </si>
  <si>
    <t>Purchase Operator Surveillance Soft</t>
  </si>
  <si>
    <t>Visual Survey Data System (VSDS) So</t>
  </si>
  <si>
    <t>L01584 - Atchison</t>
  </si>
  <si>
    <t>L01627- 719 Kansas</t>
  </si>
  <si>
    <t>Accrued Vacation Payable</t>
  </si>
  <si>
    <t>FAS 109</t>
  </si>
  <si>
    <t>Excluded FAS 109</t>
  </si>
  <si>
    <t>Account 283 Excess Deferred Taxes</t>
  </si>
  <si>
    <t>Book accrual of LaCygne dismantling Costs versus actual costs for tax.</t>
  </si>
  <si>
    <t>J01412501</t>
  </si>
  <si>
    <t>JCOM Controls Upgrade (Multi-Year)</t>
  </si>
  <si>
    <t>H19113101</t>
  </si>
  <si>
    <t>05984 10002197</t>
  </si>
  <si>
    <t>05984 10001705</t>
  </si>
  <si>
    <t>05984 10001867</t>
  </si>
  <si>
    <t>05984 10002361</t>
  </si>
  <si>
    <t>05984 10001725</t>
  </si>
  <si>
    <t>05984 10001303</t>
  </si>
  <si>
    <t>05984 10001954</t>
  </si>
  <si>
    <t>cancelled 07/06/2015</t>
  </si>
  <si>
    <t>Cancelled 02/01/2010</t>
  </si>
  <si>
    <t>08400 014966</t>
  </si>
  <si>
    <t>08400 013324</t>
  </si>
  <si>
    <t>08400 014389</t>
  </si>
  <si>
    <t>08400 014863</t>
  </si>
  <si>
    <t>08400 501423</t>
  </si>
  <si>
    <t>08400 015044</t>
  </si>
  <si>
    <t>08400 014504</t>
  </si>
  <si>
    <t>08400 013924</t>
  </si>
  <si>
    <t>08400 013979</t>
  </si>
  <si>
    <t>ESW PROTECTED AREA AND INFRASTRUCTURE</t>
  </si>
  <si>
    <t>CONTAINMENT AIR COOLER REPLACEMENT</t>
  </si>
  <si>
    <t>LICENSE RENEWAL UPDATE CAPITAL</t>
  </si>
  <si>
    <t>SPENT FUEL POOL BRIDGE CRANE (HKE04</t>
  </si>
  <si>
    <t>GROUND WATER EVALUATION AND DEWATER</t>
  </si>
  <si>
    <t>MODIFICATION TO ACCESS CONTROL</t>
  </si>
  <si>
    <t>LACYGNE COMMON - G08011</t>
  </si>
  <si>
    <t>LACYGNE LEASE UNIT #2 VINTAGE YEAR DEPR - G08003</t>
  </si>
  <si>
    <t>LACYGNE #1 - G08001</t>
  </si>
  <si>
    <t>08400 014998</t>
  </si>
  <si>
    <t xml:space="preserve">Engineering Study-Replace 7KV Relays </t>
  </si>
  <si>
    <t>Engineering Study-Replace Pulveriz Classifier</t>
  </si>
  <si>
    <t>Replace L2 HP/IP Turbine Seals</t>
  </si>
  <si>
    <t>Replace 1M Gall Fuel Oil Tank w/2 tanks</t>
  </si>
  <si>
    <t>FASB 109</t>
  </si>
  <si>
    <t>HEC GT Common - Project Number: 191131, Project Tilte:  HCOM CT Control building</t>
  </si>
  <si>
    <t>HCOM CT Control building.  The project is for the installation of a new administration and control building.  Also included is site improvement and relocation of the controls to support the GTs.</t>
  </si>
  <si>
    <t>RF22 SWYD MODS - STARTUP TRANSFORMER</t>
  </si>
  <si>
    <t xml:space="preserve">FEEDWATER CONTROL REPLACEMENT SYSTEM
</t>
  </si>
  <si>
    <t>SECURITY COMPUTER SYSTEM CYBER SECURITY</t>
  </si>
  <si>
    <t>INDEPENDENT SPENT FUEL STORAGE INSTALLATION</t>
  </si>
  <si>
    <t>Site Security Building - WC034.  Security Computer System Cyber Security Modification-NEI 08-09.  System---SK Discipline- Instrumentation_x000D_</t>
  </si>
  <si>
    <t>Control Building - WC003. Feedwater Control Replacement;         System---SB  Discipline---Electrical</t>
  </si>
  <si>
    <t>Start-up Transformer Structure - WC039.  RF22 SWYD MODS - Startup transformer connection. System---SY  Discipline---Electrical</t>
  </si>
  <si>
    <t>ESW Pumphouse &amp; Chlorine Building - WC011.  ESW Protected Area and Infrastructure.  System---CQ  Discipline---Civil/Structural</t>
  </si>
  <si>
    <t>Reactor Building - WC002.  Containment Air Cooler Replacement - SGN01A &amp; SGN01C.  System---GN  _x000D_Discipline--Mechanical</t>
  </si>
  <si>
    <t>Site Work - WC008.  License renewal update capital</t>
  </si>
  <si>
    <t>Fuel Building - WC006.  Spent Fuel Pool Bridge Crane (HKE04) Modification for the Dry Cask Storage Project.  System---KE_x000D_ Discipline---Civil/Structural_x000D_</t>
  </si>
  <si>
    <t>Site Work - WC008.  Ground Water Evaluation and Dewatering wells
System---XX_x000D_  Discipline---Civil/Structural_x000D_</t>
  </si>
  <si>
    <t>Radwaste Building - WC007.  Independent Spent Fuel Storage Installation (ISFSI).  _x000D_System---H G_x000D_ Discipline---Civil/Structural_x000D_</t>
  </si>
  <si>
    <t>Control Building - WC003.  Modification to Access Control_x000D_
System--  Discipline---Civil/Structural</t>
  </si>
  <si>
    <t>Engineering Study-Entrance Control Facility</t>
  </si>
  <si>
    <t>JEC #3 - G02503.  J3 LP TURBINE UPGRADE.</t>
  </si>
  <si>
    <t>Unit 2 Cost of Removal for Stacks</t>
  </si>
  <si>
    <t>Replace Gas Tempering/GasRecirculating Duct</t>
  </si>
  <si>
    <t>HEC - CT Common</t>
  </si>
  <si>
    <t xml:space="preserve">  dated January 2018, prepared by Towers Watson.</t>
  </si>
  <si>
    <t xml:space="preserve">  dated January 2018, prepared by Towers Watson and the LTD expense from the report referenced in footnote 1 above, page 1, </t>
  </si>
  <si>
    <t>Based on 2017 Data</t>
  </si>
  <si>
    <t>2017 PBOPs [Wk. T]*</t>
  </si>
  <si>
    <t>H19176901</t>
  </si>
  <si>
    <t>J00608001</t>
  </si>
  <si>
    <t>J01412801</t>
  </si>
  <si>
    <t>J19164801</t>
  </si>
  <si>
    <t>J19182801</t>
  </si>
  <si>
    <t>J19228401</t>
  </si>
  <si>
    <t>R19185601</t>
  </si>
  <si>
    <t>Project #191648. All work on this WO will be completed in 2018. This work will design and construct a new Flue Gas Desulfurization (FGD) landfill cell at the Westar Energy Jeffrey Energy Center. This work will be done in accordance with CCR rules and regulations.</t>
  </si>
  <si>
    <t>Project #191828 Unit 2 24  Coal Pipe Replacement.  This project will consist of replacing all of the 24  coal pipe on Unit 2.  This will be from the mills to the bottom of the riffle box.  To occur during J2 Spring 2019 Outage.</t>
  </si>
  <si>
    <t>Project #192284.  JCOM Control and Service Air Compressor Addition (Holding Acct).  This project is to perform research work related to the possible addition of a compressor system for the control and service air requirements of JEC.</t>
  </si>
  <si>
    <t>HEC GT #2 - G05522 Major overhaul</t>
  </si>
  <si>
    <t>JEC #3 - G02503 307 feed water heater retube</t>
  </si>
  <si>
    <t>JEC Common - G02511 - Project #191648</t>
  </si>
  <si>
    <t>JEC Common - G02511 - Project #192284</t>
  </si>
  <si>
    <t>Flat Ridge Wind Farm - G05102 - Project #191856</t>
  </si>
  <si>
    <t>JEC #2 - G02502 Controls Upgrade</t>
  </si>
  <si>
    <t>JEC #2 - G02502 - Project #191828</t>
  </si>
  <si>
    <t>10100</t>
  </si>
  <si>
    <t>05984 10002398</t>
  </si>
  <si>
    <t>05984 10002652</t>
  </si>
  <si>
    <t>05984 10002812</t>
  </si>
  <si>
    <t>JEC #2 - G02502</t>
  </si>
  <si>
    <t>JEC Common - G02511</t>
  </si>
  <si>
    <t>08400 015226</t>
  </si>
  <si>
    <t>08400 020021</t>
  </si>
  <si>
    <t>08400 501532</t>
  </si>
  <si>
    <t>WATER JET PEENING OF REACTOR VESSEL</t>
  </si>
  <si>
    <t>ESF XNB01 TRANSFORMER REPLACEMENT</t>
  </si>
  <si>
    <t>Risk Informed Tech Specs (RITS) &amp; P</t>
  </si>
  <si>
    <t>08400 501555</t>
  </si>
  <si>
    <t xml:space="preserve">ISFSI Security Mods_x000D_
</t>
  </si>
  <si>
    <t>Power Advocate Analytical Software</t>
  </si>
  <si>
    <t>Notes to Share Point Development</t>
  </si>
  <si>
    <t>Contract Replacement</t>
  </si>
  <si>
    <t>SharePoint 18.1 Work</t>
  </si>
  <si>
    <t>Sharept 18.2 thru 18.4 Work</t>
  </si>
  <si>
    <t>SWIFT</t>
  </si>
  <si>
    <t>Day One Intranet (BA Insights)</t>
  </si>
  <si>
    <t>OMS/MWMS Enhancements</t>
  </si>
  <si>
    <t>Data Historian</t>
  </si>
  <si>
    <t>Maximo Spacial Upgrade</t>
  </si>
  <si>
    <t>TOA Enhancements</t>
  </si>
  <si>
    <t>GIS Enhancements PI 18.1 thru 18.3</t>
  </si>
  <si>
    <t>TOASTREAM 18.1 to 18.3</t>
  </si>
  <si>
    <t>EAM Maximo PI 18.2 and 18.3</t>
  </si>
  <si>
    <t>2017 Web-Mobile-SMS Enhancements</t>
  </si>
  <si>
    <t>Outage IVR Replacement</t>
  </si>
  <si>
    <t>MDM Enhancements 2018</t>
  </si>
  <si>
    <t>Mobile Application PI 18.1/18.2</t>
  </si>
  <si>
    <t>Mobile Web Flow PI 18.1,18.2,18.3</t>
  </si>
  <si>
    <t>Mobile App 18.3 and 18.4</t>
  </si>
  <si>
    <t xml:space="preserve">ECM - Phase III </t>
  </si>
  <si>
    <t>Hyperion Upgrade Software</t>
  </si>
  <si>
    <t>PeopleSoft FSCM Upgrade to 24</t>
  </si>
  <si>
    <t>PowerPlan Pension Capitalization</t>
  </si>
  <si>
    <t>PowerPlan 2016.1 Upgrade</t>
  </si>
  <si>
    <t>Dev &amp; testing work in PS, WAM &amp; SOA</t>
  </si>
  <si>
    <t>Additional Oracle Analytic Licenses</t>
  </si>
  <si>
    <t>IT HR Maintenance Capital</t>
  </si>
  <si>
    <t>Veeam Backup &amp; Replication</t>
  </si>
  <si>
    <t>IBM Settlement Agreement</t>
  </si>
  <si>
    <t>EMA Customer Portal</t>
  </si>
  <si>
    <t>SPP Integration Moderization</t>
  </si>
  <si>
    <t>EMA Customer Portal Enrichment</t>
  </si>
  <si>
    <t>Automation of Manual Processes</t>
  </si>
  <si>
    <t>Gen PI Infrastructure Expn Software</t>
  </si>
  <si>
    <t>LEC SAN Software</t>
  </si>
  <si>
    <t>PKI Architecture</t>
  </si>
  <si>
    <t>Identity Governance</t>
  </si>
  <si>
    <t>Reliability Data Analytics</t>
  </si>
  <si>
    <t>2017 EDW Charges</t>
  </si>
  <si>
    <t>EDW PI 18.1 Work</t>
  </si>
  <si>
    <t>EDW PI 18.2 Work</t>
  </si>
  <si>
    <t>OBIA License &amp; SQL server licenses</t>
  </si>
  <si>
    <t>Augmented Reality Pilot Project</t>
  </si>
  <si>
    <t>SOA PeopleSoft Sync Integration</t>
  </si>
  <si>
    <t>SOA Chartfield Validations</t>
  </si>
  <si>
    <t>MV90 Upgrade Software - North</t>
  </si>
  <si>
    <t>Renewable Dashboard</t>
  </si>
  <si>
    <t>2017 Allied to Cisco Intangibles</t>
  </si>
  <si>
    <t>EnForce Risk Manager Software - Acq</t>
  </si>
  <si>
    <t>Access Screening Software Upgrade (</t>
  </si>
  <si>
    <t>2017 EMS Compliance Enhancements</t>
  </si>
  <si>
    <t>Upgr Combust Optimizer</t>
  </si>
  <si>
    <t>Young Road Relocation</t>
  </si>
  <si>
    <t>SECURITY SYSTEM CHANGES</t>
  </si>
  <si>
    <t>SECURITY COMPUTER SYSTEM CYBER SECU</t>
  </si>
  <si>
    <t>Simulator Computer Upgrade</t>
  </si>
  <si>
    <t>electronic document management</t>
  </si>
  <si>
    <t>Revenue Deferrals</t>
  </si>
  <si>
    <t>Deferred taxes on Deferred Revenue related to Merger and TCJA retail credits</t>
  </si>
  <si>
    <t>Transition Costs</t>
  </si>
  <si>
    <t>Deferred tax on R/A associated with Transition Costs</t>
  </si>
  <si>
    <t>Deferred taxes on Deferred Revenue related to Merger and TCJA retail credits.</t>
  </si>
  <si>
    <t>Risk Informed Tech Specs (RITS) &amp; PRA Upgrade</t>
  </si>
  <si>
    <t>Water Jet Peening of Reactor Vessel Head Penetrations System
Discipline---Mechanical</t>
  </si>
  <si>
    <t>ESF XNB01 Transformer Replacement System                                    Discipline---Electrical</t>
  </si>
  <si>
    <t>LACYGNE #2 - G08002</t>
  </si>
  <si>
    <t xml:space="preserve">Independent Spent Fuel Storage Installation (ISFSI) Security Mods
</t>
  </si>
  <si>
    <t>Net Current - Year Capacity Revenue Requirement.</t>
  </si>
  <si>
    <t xml:space="preserve">Replace LaCygne Unit 1 High Pressure Turbine Packing Replacement, Unit 1, Turbine Deck South, Maintenance </t>
  </si>
  <si>
    <t>Engineer Study LaCygne Unit 2 Secondary Superheat Outlet Bank Replacement - Unit 2 Secondary Superheat Tubes, Inside Boiler, Maintenance</t>
  </si>
  <si>
    <t>LaCygne HVAC Replacement (Phase 2), Unit 1 Auxiliaries Cost Center, Maintenance</t>
  </si>
  <si>
    <t>SECONDARY SIDE UPRATE - INCREASE THE OUTPUT.  TURBINE ROTOR REPLACMENT - SECONDARY</t>
  </si>
  <si>
    <t>WCNOC Turbine Building - Secondary side uprate.  Increase the output of the unit by installing more efficient components on the secondary side.  TURBINE ROTOR REPLACEMENT - SECONDARY POWER UPRATE SYSTEM - AC.</t>
  </si>
  <si>
    <r>
      <t>Term</t>
    </r>
    <r>
      <rPr>
        <vertAlign val="superscript"/>
        <sz val="12"/>
        <color indexed="8"/>
        <rFont val="Times New Roman"/>
        <family val="1"/>
      </rPr>
      <t>5</t>
    </r>
  </si>
  <si>
    <t>Hutchinson EC GT2 Major overhaul</t>
  </si>
  <si>
    <t>Flat Ridge Wind Farm - 2018 Project #191856 to replace the GBX's on B02, B08, D09 and the pitch bearings on B07 and B08. This work will require crane contractors, transportation services, GBX rebuilds, crane pad work, equipment rental, and turbine parts. Project estimate for this work is $2,479,631.27</t>
  </si>
  <si>
    <t>Jeffrey Energy Center Unit 3 307 Feed Water Heater Retube.  This project involves purchasing a new feedwater heater, removing existing &amp; installing new heater.</t>
  </si>
  <si>
    <t>Jeffrey Energy Center Unit 2 Controls Upgrade.  This project replaced all of the ABB Infi90 components with new Emerson Ovation components.</t>
  </si>
  <si>
    <t>Evergy Kansas Central, Inc.</t>
  </si>
  <si>
    <t>Evergy Kansas South, Inc.</t>
  </si>
  <si>
    <t>Throughout this formula rate template, "Evergy Kansas Central, Inc." identifies information combined for both Evergy Kansas Central, Inc. and Evergy Kansas South, Inc. (subsidiary of Evergy Kansas Central, Inc.).  The term "Evergy Kansas Central" or "EKC" identifies information specific to Evergy Kansas Central, Inc. and the term "Evergy Kansas South" or "EKS" identifies information specific to Evergy Kansas South, Inc.</t>
  </si>
  <si>
    <t>Costs Evergy incurs in arranging transmission, ancillary and wholesale  distribution services for Customer pursuant to Attachment C to the Agreement;</t>
  </si>
  <si>
    <t>The dollar cost of fossil and nuclear fuel estimated to be consumed during the Billing Month in plants owned by Evergy and its share of jointly owned or leased plants.  Nuclear fuel costs are those properly recorded as nuclear fuel in FERC Account 518.  Fossil fuel consumed costs shall include only those costs properly recorded as fossil fuel costs in FERC Account 151, except that fuel costs should be reduced by the amount of supplier refunds normally credited to FERC Account 501.  For natural gas or other fuels for which no inventory is maintained, the costs recorded in FERC Accounts 501 and 547 are includable as fossil fuel consumed.</t>
  </si>
  <si>
    <t>Should the Customer fall under the jurisdiction of NERC, Customer will also be responsible for any fees, fines or penalties or sanctions assessed Evergy due to Customer’s failure to comply with NERC standards.</t>
  </si>
  <si>
    <t>Net Interchange, which is the estimated cost of energy purchased to serve all customers’ load during the Billing Month, including transmission cost associated with those purchases, when such energy is purchased to substitute for Evergy’s higher cost energy.  The estimated cost shall include amounts paid to independent power producers’ generating plants not owned by Evergy, but that produce electric power and sell it to Evergy.  The estimated cost shall be less the estimated incremental cost of fuel and purchase power recovered through off-system sales, which includes the cost of fuel and purchase power associated with OSSM and other wholesale agreement(s) that allow incremental fuel cost recovery (determined in the same manner as that used for OSSM) or unit-specific fuel cost recovery.  For periods subsequent to the implementation of the SPP IM, the NI term shall include the costs of purchased energy when such energy is purchased to substitute for Evergy’s higher cost energy, to the limited extent that such purchases take place exclusive of the purchases from the SPP IM which are included in P above.</t>
  </si>
  <si>
    <t>Difference between the actual costs for the third month preceding the Billing Month and the estimated costs that Evergy used to calculate the Energy Charge for the third month preceding the Billing Month (“True-Up Amount Used for Current Billing Month”).  The True-Up Amount Used for Current Billing Month (C) is calculated as:</t>
  </si>
  <si>
    <t xml:space="preserve">Off-System Sales Margin shall be equal to total profits (total net margin) on off-system sales. For periods prior to the implementation of the SPP IM, OSSM is calculated as gross revenues received for off-system sales transactions (Wk. V), less the cost of production and transmission delivery costs.  The estimated production costs associated with the generation resource(s) utilized from the EKS/EKC generation portfolio shall be calculated by taking the incremental heat rate times the delivered cost of fuel, including any fuel handling, plus any applicable start-up charges, a small amount of energy-related variable operation and maintenance (O&amp;M) costs for each resource and any associated taxes, regulatory or environmental compliance costs.  For energy purchases, Evergy shall use the actual cost as specified in the applicable purchase contract.  Cost associated with items such as generation must-run provisions; maintenance energy; and renewable resources are excluded from serving off-system sales transactions.  Evergy will estimate the OSSM related production costs at the end of each month by using a computer model that utilizes the actual generation output values and purchase power cost to serve each off-system sale on an hour-by-hour basis by determining the least cost solution for the remaining sales and load. For periods subsequent to the implementation of the SPP IM, OSSM shall be determined in the aforementioned manner for all transactions not included in the SPP IM settlement process or otherwise not already included, on a net basis, in F, P or NI above. </t>
  </si>
  <si>
    <t>Any and all federal, state and local taxes and similar governmental charges incurred by Evergy (other than taxes imposed on the net income of Evergy), in connection with the generation and sale of the capacity and Firm Energy hereunder as detailed in the workpaper below.</t>
  </si>
  <si>
    <t>1.  For the On-Going Benefits Test, each month Evergy will calculate the expected delivered cost for coal (including transportation) under any canceled coal contract on a $/MMBtu basis (the “Contract Price”).  The Contract Price calculation will consist of the delivered cost of coal last reported under the canceled contract plus escalations as permitted under the canceled contract on a $/MMBtu basis.  In the event indices or other data necessary to calculate the cost of coal or transportation becomes unavailable, Evergy will use its best efforts to substitute equivalent data necessary to calculate the Contract Price.  The Contract Price will be compared to the sum of the monthly current cost of delivered coal (including transportation) and the Monthly Amortization (as provided below) of buyout costs on a $/MMBtu basis (the “Current Price”).  If the Current Price is less than the Contract Price then the Monthly Amortization will be included in the</t>
  </si>
  <si>
    <r>
      <t>2</t>
    </r>
    <r>
      <rPr>
        <sz val="12"/>
        <rFont val="Times New Roman"/>
        <family val="1"/>
      </rPr>
      <t xml:space="preserve"> Corrections of mistakes in Evergy's FERC Form No. 1 and specific data applied in the Formula Rate, and any resulting refunds or surcharges, shall be reflected in the Annual Update for the next effective Contract Year, with interest determined in accordance with 18 C.F.R. § 35.19a.  </t>
    </r>
    <r>
      <rPr>
        <i/>
        <sz val="12"/>
        <rFont val="Times New Roman"/>
        <family val="1"/>
      </rPr>
      <t xml:space="preserve">See </t>
    </r>
    <r>
      <rPr>
        <sz val="12"/>
        <rFont val="Times New Roman"/>
        <family val="1"/>
      </rPr>
      <t xml:space="preserve"> Worksheet J.  "Mistake" shall mean errors or omissions regarding the values inputted into the Formula Rate, such as, but not limited to, arithmetic and other inadvertent computational errors, erroneous Form 1 references or the like.  Mistakes shall not include matters involving exercise of judgment or substantive differences of opinion regarding the derivation of an input that is more properly the subject of the annual review process.  The Parties agree that corrections to erroneous FERC Form No. 1 references  in the Formula Rate Template may be made in the Annual Update without a Section 205 or 206 filing.  There is no deadline for either Customer or Evergy to notify each other of any mistake in any FERC Form No. 1 data or specific data applied in the Formula Rate.</t>
    </r>
  </si>
  <si>
    <t>The values for Accumulated Depreciation and Depreciation Expense shall be taken from the referenced Form 1 pages only as long as the rates included in column (e) on pages 337 through 337.9, by generating unit and account number, are equal to the values on Worksheet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</si>
  <si>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EKC</t>
  </si>
  <si>
    <t>EKS</t>
  </si>
  <si>
    <t xml:space="preserve">   Prepayments [EKC + EKS]</t>
  </si>
  <si>
    <t xml:space="preserve">   Fuel Stock [EKC + EKS]</t>
  </si>
  <si>
    <t xml:space="preserve">   M &amp; S [EKC + EKS]</t>
  </si>
  <si>
    <t xml:space="preserve">   Stores [EKC + EKS]</t>
  </si>
  <si>
    <t xml:space="preserve">   EKC        </t>
  </si>
  <si>
    <t xml:space="preserve">   EKS        </t>
  </si>
  <si>
    <t xml:space="preserve">    Account 107 [Wks. A (EKC) &amp; B (EKS)]</t>
  </si>
  <si>
    <t xml:space="preserve">    Account 190 [Wks. A (EKC) &amp; B (EKS)]</t>
  </si>
  <si>
    <t xml:space="preserve">    Account 282 [Wks. A (EKC) &amp; B (EKS)]</t>
  </si>
  <si>
    <t xml:space="preserve">    Account 283 [Wks. A (EKC) &amp; B (EKS)]</t>
  </si>
  <si>
    <t xml:space="preserve">    Other Reserves [Wks. A (EKC) &amp; B (EKS)]</t>
  </si>
  <si>
    <t xml:space="preserve">    Intangible [Wks. O (EKC) &amp; P (EKS)]</t>
  </si>
  <si>
    <t>The values for Accumulated Depreciation and Depreciation Expense shall be taken from the referenced Form 1 pages only as long as the rates included in column (e) on pages 337 through 337.9, by generating unit and account number, are equal to the values on Wk.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</si>
  <si>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EMS Replacement</t>
  </si>
  <si>
    <t xml:space="preserve">Development of plant site specific </t>
  </si>
  <si>
    <t>ePower Replacement</t>
  </si>
  <si>
    <t>SOA Upgrade 2017</t>
  </si>
  <si>
    <t>Share Point thru PI 19.1</t>
  </si>
  <si>
    <t>SharePoint PI 19.2 and 19.3</t>
  </si>
  <si>
    <t>OMS Stream PI 18.1 thru 18.5</t>
  </si>
  <si>
    <t>GIS Stream PI 18.4 and 18.5</t>
  </si>
  <si>
    <t>EAM Stream 18.4 and 18.5</t>
  </si>
  <si>
    <t>GIS Standard Update 19.1.1-19.1.4</t>
  </si>
  <si>
    <t>EAM Standard Update PI 19.1.1</t>
  </si>
  <si>
    <t>ESRI Schneider ELA SW Licenses</t>
  </si>
  <si>
    <t>CSS Data Conversion</t>
  </si>
  <si>
    <t>Meter Data Management Rate Case</t>
  </si>
  <si>
    <t>Network Transformation-Software</t>
  </si>
  <si>
    <t>Click Share Data Pulls North</t>
  </si>
  <si>
    <t>2018 QC Licenses and upgrade to ALM</t>
  </si>
  <si>
    <t>EDW PI 18.3 and 18.4</t>
  </si>
  <si>
    <t>FileNet Upgrade Project</t>
  </si>
  <si>
    <t>ARM Scheduler Upgrade</t>
  </si>
  <si>
    <t>Agent 511 PI 18.2 thru 18.4</t>
  </si>
  <si>
    <t xml:space="preserve">Clsd Loop Combstn SW - L2_x000D_
</t>
  </si>
  <si>
    <t>Upgr Contractor Timekeeping System</t>
  </si>
  <si>
    <t>Cyber security -CS /CDA Identificat</t>
  </si>
  <si>
    <t>Cyber security -CS tools team</t>
  </si>
  <si>
    <t>Cyber Security -readiness</t>
  </si>
  <si>
    <t>Cyber security -CDA assessment</t>
  </si>
  <si>
    <t>Replace LMS with SAP/Success Factor</t>
  </si>
  <si>
    <t>COMPLID SOFTWARE LICENSE PO#784399</t>
  </si>
  <si>
    <t>Ready2Work Software</t>
  </si>
  <si>
    <t>LTA Manager Software PO 783651</t>
  </si>
  <si>
    <t>IQReview Software PO 783651</t>
  </si>
  <si>
    <t>System IQ Software Purchase PO 7836</t>
  </si>
  <si>
    <t>Implement already purchased softwar</t>
  </si>
  <si>
    <t>H19274901</t>
  </si>
  <si>
    <t>J19230301</t>
  </si>
  <si>
    <t>J19154801</t>
  </si>
  <si>
    <t>J192599011</t>
  </si>
  <si>
    <t>J19306101</t>
  </si>
  <si>
    <t>L19287801</t>
  </si>
  <si>
    <t>H19334801</t>
  </si>
  <si>
    <t>Diesel Tank Install</t>
  </si>
  <si>
    <t>Project 193348: HGT4 major overhaul</t>
  </si>
  <si>
    <t>HEC Common - G05511</t>
  </si>
  <si>
    <t>JEC #1 - G02501</t>
  </si>
  <si>
    <t>JEC #3 - G02503</t>
  </si>
  <si>
    <t>LEC Common - G05411</t>
  </si>
  <si>
    <t>05984 10002868</t>
  </si>
  <si>
    <t>Lacygne Common - G08011</t>
  </si>
  <si>
    <t>ENGR STUDY HVAC Repl Phase 3</t>
  </si>
  <si>
    <t>08400 501476</t>
  </si>
  <si>
    <t>08400 501580</t>
  </si>
  <si>
    <t>Turbine Building - WC004</t>
  </si>
  <si>
    <t>Wolf Creek Substation 345 KVA - WC109</t>
  </si>
  <si>
    <t>Leases</t>
  </si>
  <si>
    <t>Book accrual for new Lease standard</t>
  </si>
  <si>
    <t>Accrual for new Lease Standard</t>
  </si>
  <si>
    <t>900 MHz Radio System Replacement - A muli-year project to update and upgrade the MHz equipment and infrastructure site wide.</t>
  </si>
  <si>
    <t>SRUP Breaker Replacement project for a number of different transformer breakers located in the WC Switchyard.  Incorporate drawings and documentation for the new breaker in WC system.</t>
  </si>
  <si>
    <t>Lawrence Energy Center Pond closure - To prepare for potential pond closure, yard drains that bypass the 001 and 002 settling tank will need to have additional underground piping installed.  The coal pile runoff, leachate, and various yard drains in the plant will be directed to the 001/002 settling tanks for additional solids settling residence time to maintain TSS compliance at the 001BV outfall.  Piping will be added that routes the 001/002 settling tank effluent to a new clarifier or directly to the scrubber supply pump structure.</t>
  </si>
  <si>
    <t>Jeffrey Bottom Ash Handling System - Installation of a new bottom Ash handling system for Unit 1.  This system is being installed to meet an environmental regulation.  Cost for engineering contractors &amp; other miscellaneous expenses to support the project.</t>
  </si>
  <si>
    <t>Jeffrey 1 Controls Upgrade - To replace the entire distributed control system on Unit 1.  This project involves all engineering, material procurement and labor required to remove the existing ABB DCS and install an Emerson Ovation.</t>
  </si>
  <si>
    <t>Jeffrey 3 Turbine Inner Cylinder Replacement - The supply of a HP turbine inner cylinder, complete with all stationary blading and all stationary seals, as well as the supply of an IP turbine inner cylinder, complete with a new inlet diagonal stage, all other stationary blading and all stationary seals.</t>
  </si>
  <si>
    <t>Fly Ash Area #2 Landfill Project - Expanding the landfill Area #1 into Area #2.  Construction quality assurance report preparation and construction phase services for the construction of the landfill.</t>
  </si>
  <si>
    <t xml:space="preserve">JEC Common - G02511 </t>
  </si>
  <si>
    <t>HEC Gt #4 - G05524</t>
  </si>
  <si>
    <t>WORKSHEET A (EKC), ADIT Account 190</t>
  </si>
  <si>
    <t>WORKSHEET A (EKC), ADIT Accounts 281 &amp; 282</t>
  </si>
  <si>
    <t>WORKSHEET A (EKC), ADIT Account 283</t>
  </si>
  <si>
    <t>WORKSHEET A (EKC), OTHER RESERVES</t>
  </si>
  <si>
    <t>WORKSHEET F (EKC), ACCOUNT 107 (CWIP), DESCRIPTION AND JUSTIFICATION</t>
  </si>
  <si>
    <t>WORKSHEET G (EKC), ACCOUNT 107 (CWIP), AFUDC CREDIT PROCESS</t>
  </si>
  <si>
    <t>WORKSHEET O (EKC), INTANGIBLE PLANT AMORTIZATION</t>
  </si>
  <si>
    <t>WORKSHEET A (EKC), CWIP Account 107</t>
  </si>
  <si>
    <t>WORKSHEET B (EKS), CWIP Account 107</t>
  </si>
  <si>
    <t>WORKSHEET B (EKS), ADIT Account 190</t>
  </si>
  <si>
    <t>WORKSHEET B (EKS), ADIT Accounts 281 &amp; 282</t>
  </si>
  <si>
    <t>WORKSHEET B (EKS), ADIT Account 283</t>
  </si>
  <si>
    <t>WORKSHEET B (EKS), OTHER RESERVES</t>
  </si>
  <si>
    <t>WORKSHEET H (EKS), ACCOUNT 107 (CWIP), DESCRIPTION AND JUSTIFICATION</t>
  </si>
  <si>
    <t>WORKSHEET I (EKS), ACCOUNT 107 (CWIP), AFUDC CREDIT PROCESS</t>
  </si>
  <si>
    <t>WORKSHEET P (EKS), INTANGIBLE PLANT AMORTIZATION</t>
  </si>
  <si>
    <t>112, 20, c / and EKC &amp; EKS records</t>
  </si>
  <si>
    <t>117, 67, c / and EKC &amp; EKS records</t>
  </si>
  <si>
    <r>
      <t>4</t>
    </r>
    <r>
      <rPr>
        <sz val="12"/>
        <rFont val="Times New Roman"/>
        <family val="1"/>
      </rPr>
      <t xml:space="preserve"> The maximum equity ratio that Evergy will flow through the formula rate is 69%.  The maximum debt ratio Evergy</t>
    </r>
  </si>
  <si>
    <r>
      <t xml:space="preserve">6 </t>
    </r>
    <r>
      <rPr>
        <sz val="12"/>
        <rFont val="Times New Roman"/>
        <family val="1"/>
      </rPr>
      <t>EKS Proprietary Capital is "0" because it is already included in EKC's value (EKS is a subsidiary of EKC).</t>
    </r>
  </si>
  <si>
    <t>WORKSHEET A (EKC), CWIP ACCOUNT 107</t>
  </si>
  <si>
    <t>WORKSHEET A (EKC), ADIT ACCOUNT 190</t>
  </si>
  <si>
    <t>WORKSHEET A (EKC), ADIT ACCOUNTS 281 &amp; 282</t>
  </si>
  <si>
    <t>WORKSHEET A (EKC), ADIT ACCOUNT 283</t>
  </si>
  <si>
    <t>WORKSHEET A (EKC), ADJUSTMENTS FOR OTHER RESERVES</t>
  </si>
  <si>
    <t>WORKSHEET B (EKS), CWIP ACCOUNT 107</t>
  </si>
  <si>
    <t>WORKSHEET B (EKS), ADIT ACCOUNT 190</t>
  </si>
  <si>
    <t>WORKSHEET B (EKS), ADIT ACCOUNTS 281 &amp; 282</t>
  </si>
  <si>
    <t>WORKSHEET B (EKS), ADIT ACCOUNT 283</t>
  </si>
  <si>
    <t>WORKSHEET B (EKS), ADJUSTMENTS FOR OTHER RESERVES</t>
  </si>
  <si>
    <t xml:space="preserve">   A)  EKC Capacity Revenue Credit</t>
  </si>
  <si>
    <t>Total EKC Revenue Credit ( line i + line ii)</t>
  </si>
  <si>
    <t xml:space="preserve">   B)  EKS Capacity Revenue Credit</t>
  </si>
  <si>
    <t>Total EKS Revenue Credit ( line i + line ii )</t>
  </si>
  <si>
    <t>Divisor based on the average of Evergy's 12 Monthly Peaks, in MW,</t>
  </si>
  <si>
    <t xml:space="preserve">  Evergy does not pay the SPP for these services.  The calculation below uses the rates</t>
  </si>
  <si>
    <t xml:space="preserve">  and percent obligation from Evergy's Open Access Transmission Tariff.</t>
  </si>
  <si>
    <r>
      <t>2</t>
    </r>
    <r>
      <rPr>
        <sz val="14"/>
        <rFont val="Times New Roman"/>
        <family val="1"/>
      </rPr>
      <t xml:space="preserve"> The times and load data comes from Evergy's Load and Capability Report, the same</t>
    </r>
  </si>
  <si>
    <t xml:space="preserve">   Divisor includes load of customers required to be included in Evergy's generation</t>
  </si>
  <si>
    <t>WORKSHEET F (EKC) ACCOUNT 107, CONSTRUCTION WORK IN PROGRESS (CWIP), DESCRIPTION AND JUSTIFICATION</t>
  </si>
  <si>
    <t>WORKSHEET G (EKC), ACCOUNT 107, CONSTRUCTION WORK IN PROGRESS (CWIP), AFUDC CREDIT PROCESS</t>
  </si>
  <si>
    <t>WORKSHEET H (EKS) ACCOUNT 107, CONSTRUCTION WORK IN PROGRESS (CWIP), DESCRIPTION AND JUSTIFICATION</t>
  </si>
  <si>
    <t>WORKSHEET I (EKS), ACCOUNT 107, CONSTRUCTION WORK IN PROGRESS (CWIP), AFUDC CREDIT PROCESS</t>
  </si>
  <si>
    <t>EKC Energy Centers</t>
  </si>
  <si>
    <t>Calculated Depreciation Expense, All EKC Energy Centers</t>
  </si>
  <si>
    <r>
      <t xml:space="preserve">Total EKC Depreciation Expense </t>
    </r>
    <r>
      <rPr>
        <vertAlign val="superscript"/>
        <sz val="12"/>
        <rFont val="Times New Roman"/>
        <family val="1"/>
      </rPr>
      <t>6</t>
    </r>
  </si>
  <si>
    <t>Calculated Accumulated Reserve for Depreciation, All EKC Energy Centers</t>
  </si>
  <si>
    <r>
      <t xml:space="preserve">Less: EKC CWIP depreciation expense credit </t>
    </r>
    <r>
      <rPr>
        <vertAlign val="superscript"/>
        <sz val="12"/>
        <rFont val="Times New Roman"/>
        <family val="1"/>
      </rPr>
      <t>5</t>
    </r>
  </si>
  <si>
    <r>
      <t xml:space="preserve">Total EKC Accumulated Reserve for Depreciation </t>
    </r>
    <r>
      <rPr>
        <vertAlign val="superscript"/>
        <sz val="12"/>
        <rFont val="Times New Roman"/>
        <family val="1"/>
      </rPr>
      <t>6</t>
    </r>
  </si>
  <si>
    <t>EKS Energy Centers</t>
  </si>
  <si>
    <t>Calculated Depreciation Expense, All EKS Energy Centers</t>
  </si>
  <si>
    <r>
      <t xml:space="preserve">Less: EKS CWIP depreciation expense credit </t>
    </r>
    <r>
      <rPr>
        <vertAlign val="superscript"/>
        <sz val="12"/>
        <rFont val="Times New Roman"/>
        <family val="1"/>
      </rPr>
      <t>5</t>
    </r>
  </si>
  <si>
    <r>
      <t xml:space="preserve">Total EKS Depreciation Expense </t>
    </r>
    <r>
      <rPr>
        <vertAlign val="superscript"/>
        <sz val="12"/>
        <rFont val="Times New Roman"/>
        <family val="1"/>
      </rPr>
      <t>6</t>
    </r>
  </si>
  <si>
    <t>Calculated Accumulated Reserve for Depreciation, All EKS Energy Centers</t>
  </si>
  <si>
    <r>
      <t xml:space="preserve">Total EKS Accumulated Reserve for Depreciation </t>
    </r>
    <r>
      <rPr>
        <vertAlign val="superscript"/>
        <sz val="12"/>
        <rFont val="Times New Roman"/>
        <family val="1"/>
      </rPr>
      <t>6</t>
    </r>
  </si>
  <si>
    <r>
      <t>1</t>
    </r>
    <r>
      <rPr>
        <sz val="12"/>
        <rFont val="Times New Roman"/>
        <family val="1"/>
      </rPr>
      <t xml:space="preserve"> The basis for calculating depreciation expense, as well as the year-end balance for accumulated reserve, comes from Evergy's records and reflect balance at end of month. </t>
    </r>
  </si>
  <si>
    <r>
      <t>6</t>
    </r>
    <r>
      <rPr>
        <sz val="12"/>
        <rFont val="Times New Roman"/>
        <family val="1"/>
      </rPr>
      <t xml:space="preserve"> The values for Accumulated Depreciation and Depreciation Expense shall be taken from the Form 1 pages referenced in Item 3, Footnote 2 and Item 4, Footnote 5 only as long as the rates included in column (e) on pages 337 through 337.3, by generating unit and account number, are equal to the values on Wk. S.  Collection of depreciation will end when the associated investment is retired; amortization amounts shall cease once the amount is fully amortized.  If rates in column (e) of future Form 1 submittals differ from these rates, Evergy shall either recalculate its Accumulated Depreciation and Depreciation Expense on this worksheet,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r>
  </si>
  <si>
    <t xml:space="preserve">   The values will be taken from the Form 1s for the Evergy companies, EKC page 450.1, Footnote: Schedule Page 106b, Line Nos.</t>
  </si>
  <si>
    <t xml:space="preserve">   2 through 18; EKS 450.1, Footnote: Schedule Page 106b, Line Nos. 2 through 10.</t>
  </si>
  <si>
    <t xml:space="preserve">   Footnote: Schedule Page 106b, Line Nos. 2 through 18; EKS 450.1, Footnote: Schedule Page 106b, Line Nos. 2 through 10.</t>
  </si>
  <si>
    <r>
      <t xml:space="preserve">   The values will be taken from the Form</t>
    </r>
    <r>
      <rPr>
        <strike/>
        <sz val="12"/>
        <rFont val="Times New Roman"/>
        <family val="1"/>
      </rPr>
      <t>s</t>
    </r>
    <r>
      <rPr>
        <sz val="12"/>
        <rFont val="Times New Roman"/>
        <family val="1"/>
      </rPr>
      <t xml:space="preserve"> 1s for the Evergy companies, WEN page 450.1,</t>
    </r>
  </si>
  <si>
    <t>Evergy Generating, Inc.</t>
  </si>
  <si>
    <r>
      <t xml:space="preserve">EKC Energy Centers </t>
    </r>
    <r>
      <rPr>
        <vertAlign val="superscript"/>
        <sz val="12"/>
        <rFont val="Times New Roman"/>
        <family val="1"/>
      </rPr>
      <t>2</t>
    </r>
  </si>
  <si>
    <r>
      <t xml:space="preserve">EKS Energy Centers </t>
    </r>
    <r>
      <rPr>
        <vertAlign val="superscript"/>
        <sz val="12"/>
        <rFont val="Times New Roman"/>
        <family val="1"/>
      </rPr>
      <t>3</t>
    </r>
  </si>
  <si>
    <t>EKC and EKS Amount</t>
  </si>
  <si>
    <t>EKC Share</t>
  </si>
  <si>
    <t>EKC Amount</t>
  </si>
  <si>
    <t>EKS Share</t>
  </si>
  <si>
    <t>EKS Amount</t>
  </si>
  <si>
    <t xml:space="preserve">  EKC/EKS Share comes from Evergy's internal allocation analysis.</t>
  </si>
  <si>
    <r>
      <t>2</t>
    </r>
    <r>
      <rPr>
        <sz val="12"/>
        <rFont val="Times New Roman"/>
        <family val="1"/>
      </rPr>
      <t xml:space="preserve"> FAS 106 expenses are from the confidential Evergy Retiree Welfare Plan Actuarial Valuation Report, page 3,</t>
    </r>
  </si>
  <si>
    <r>
      <t>3</t>
    </r>
    <r>
      <rPr>
        <sz val="12"/>
        <rFont val="Times New Roman"/>
        <family val="1"/>
      </rPr>
      <t xml:space="preserve"> FAS 112 expenses are from the confidential Evergy Long-Term Disability Plan Actuarial Valuation Report, page 2, </t>
    </r>
  </si>
  <si>
    <t>Evergy will not flow through gains/losses on interest rate derivatives to long term debt cost under the formula rate unless approved in a Section 205 or 206 filing.</t>
  </si>
  <si>
    <t>Evergy will not flow through the formula rate long term debt costs of a drawdown loan type unless approved in a Section 205 or 206 filing.  Provisions for a drawdown long term loan will include a Formula Rate Template tariff workpaper showing debt cost calculations based upon</t>
  </si>
  <si>
    <r>
      <t>1</t>
    </r>
    <r>
      <rPr>
        <sz val="12"/>
        <rFont val="Times New Roman"/>
        <family val="1"/>
      </rPr>
      <t>The date and gain/loss when the listed issuance was prematurely retired. Evergy elects to amortize gains/losses upon reacquisition over</t>
    </r>
  </si>
  <si>
    <t>EKS Energy/Revenue for OSSM</t>
  </si>
  <si>
    <t>Evergy OSSM Determination</t>
  </si>
  <si>
    <t>Account 447 [Energy/Revenue for OSSM, EKC line 45 &amp; EKS line 43]</t>
  </si>
  <si>
    <t>EKC Energy/Revenue for OSSM</t>
  </si>
  <si>
    <t>external to Evergy's footprint.</t>
  </si>
  <si>
    <t>FreeState REC</t>
  </si>
  <si>
    <t>J19336701</t>
  </si>
  <si>
    <t>J19337101</t>
  </si>
  <si>
    <t>ORS0000101</t>
  </si>
  <si>
    <t>J19306301</t>
  </si>
  <si>
    <t>L19423301</t>
  </si>
  <si>
    <t>J19262701</t>
  </si>
  <si>
    <t>LRL0007101</t>
  </si>
  <si>
    <t>JRJ0000901</t>
  </si>
  <si>
    <t>R19324301</t>
  </si>
  <si>
    <t>J19259701</t>
  </si>
  <si>
    <t>SC0 Controls ReplacementReplace tur</t>
  </si>
  <si>
    <t>LEC0 Railroad Track ReplacementsDet</t>
  </si>
  <si>
    <t>LEC0 ELG Pre treatmentInstall FGD m</t>
  </si>
  <si>
    <t>J0 7183 Generator Rotor RewindGener</t>
  </si>
  <si>
    <t xml:space="preserve">WP Tower Manlift Installation	</t>
  </si>
  <si>
    <t>10003073</t>
  </si>
  <si>
    <t>W000014593</t>
  </si>
  <si>
    <t>W000501639</t>
  </si>
  <si>
    <t>10002598</t>
  </si>
  <si>
    <t>10002770</t>
  </si>
  <si>
    <t>10003074</t>
  </si>
  <si>
    <t>10100105</t>
  </si>
  <si>
    <t>REFUELING MACHINE UPGRADE PROJECT</t>
  </si>
  <si>
    <t>7000HP RCP motor, pump and air cool</t>
  </si>
  <si>
    <t>LAC 1 Exciter Replacement</t>
  </si>
  <si>
    <t>LAC2 FIlter Bag Replacement</t>
  </si>
  <si>
    <t>501000 St Power Generation Fuel Natural Gas</t>
  </si>
  <si>
    <t>501000 St Power Generation Fuel # 6 Oil</t>
  </si>
  <si>
    <t>501000 St Power Gen Fuel #2 Oil</t>
  </si>
  <si>
    <t>501000 St Power General Fuel Coal</t>
  </si>
  <si>
    <t>501000 St Power General Fuel Coal Cntr Amrt</t>
  </si>
  <si>
    <t>501300 St Pow Gen - Fuel - Ammonia</t>
  </si>
  <si>
    <t>501300 St Power Generation Fuel Chemicl Additvs</t>
  </si>
  <si>
    <t>501300 Fuel - Urea</t>
  </si>
  <si>
    <t>501300 Fuel - Activated Carbon</t>
  </si>
  <si>
    <t>501400 St Power Generation Fuel Waste Disposal</t>
  </si>
  <si>
    <t>501600 Fuel Exp Recovery - RECA</t>
  </si>
  <si>
    <t>501610 Fuel Exp Recovery - RECA-Current Year</t>
  </si>
  <si>
    <t>WP - Wind</t>
  </si>
  <si>
    <t>Diesel Gen-G.Evans</t>
  </si>
  <si>
    <t>The amount booked to Account 566004 comes from monthly bills received from the SPP for Designated Network Resources</t>
  </si>
  <si>
    <t>Evergy Kansas Central First Mortgage Bonds</t>
  </si>
  <si>
    <t>Evergy Kansas Central Pollution Control Bonds</t>
  </si>
  <si>
    <t>Evergy Kansas South First Mortgage Bonds</t>
  </si>
  <si>
    <t>Evergy Kansas South Pollution Control Bonds</t>
  </si>
  <si>
    <t>Purchase 3D Int Sub Training Curric</t>
  </si>
  <si>
    <t>Lenel Access Ctrl Consol Software</t>
  </si>
  <si>
    <t>SharePoint PI 19.4</t>
  </si>
  <si>
    <t>EAM Standard Update PI 19.2</t>
  </si>
  <si>
    <t>Anywhere SW and Labor</t>
  </si>
  <si>
    <t>GIS Standard Update 2019</t>
  </si>
  <si>
    <t>CIS Replacement</t>
  </si>
  <si>
    <t>Virtual Hold Software- Wichita</t>
  </si>
  <si>
    <t>BI/Data Lake Cornerstone Project</t>
  </si>
  <si>
    <t>Disk Storage Add SW</t>
  </si>
  <si>
    <t>MFD Printer Software</t>
  </si>
  <si>
    <t>Telecom Standard Update Software</t>
  </si>
  <si>
    <t>Reliability Analytics</t>
  </si>
  <si>
    <t>Customer Care Analytics</t>
  </si>
  <si>
    <t>Power Delivery Analytics</t>
  </si>
  <si>
    <t>IBM DataStage Licenses</t>
  </si>
  <si>
    <t xml:space="preserve">Cyber security project management_x000D_
</t>
  </si>
  <si>
    <t xml:space="preserve">Cyber Security -CSAT_x000D_
_x000D_
</t>
  </si>
  <si>
    <t>Click Share Data Pulls South</t>
  </si>
  <si>
    <t xml:space="preserve">Western Plains Wind Farm Tower Manlift Installation	</t>
  </si>
  <si>
    <t xml:space="preserve">Lawrence Energy Center Railroad Track Replacements of deteriorated subgrade and ties.  Tracks on the east end were worn due to high traffic.  </t>
  </si>
  <si>
    <t xml:space="preserve">Lawrence Energy Center ELG Pre treatment Install Flue Gas Desulfurization.  This project is to install the reverse osmosis for the scrubber make-up.  This project will reduce chloride content of the make-up water for the scrubber and ash system and enable us to meet environmental regulation called Effluent Limitation Guidelines. </t>
  </si>
  <si>
    <t>LaCygne 1 Exciter Replacement.  Retrofit of the LAC1 excitor to include the 1)  Replacement of rotating brushless hydrogen cooled exciter with collector shaft arrangement; 2)  Replacement of static excitation cabinets and controllers.</t>
  </si>
  <si>
    <t>LaCygne, 2C Aux Boiler Replacement.  This project would displace one fuel oil fired boiler with a smaller electric boiler to provide building heat steam and aux steam for turbine seals during unit start-ups.</t>
  </si>
  <si>
    <t xml:space="preserve">LaCygne 2 Filter Bag Replacement.  This project involves replacing the LAC2 Fabric Filter Baghouse filter bags.  </t>
  </si>
  <si>
    <t>LaCygne, Landfill Storm Water Drainage.  This project involves meeting a requirement regarding the Landfill no longer allowed to drain into the Lower AQC Impoundment.</t>
  </si>
  <si>
    <t>LaCygne Upper AQC Impoundment Stormwater.  This project involves meeting a requirement regarding the Upper ACQ impoundment no longer allowed to drain into the Lower AQC Impoundment.</t>
  </si>
  <si>
    <t>Jeffrey Energy Center Project #193367 J1 Reheat Pendant.  This project is to replace all 142 inlet Reheat Pendants, all 143 outlet Reheat Pendants and both of their water cooled spacer tubes from the upper dead air space to the penthouse.</t>
  </si>
  <si>
    <t xml:space="preserve">Jeffrey Energy Center Capital Project 193371-J1 Selective Catalytic Reduction.  This project is to install the 4th layer of catalyst, consisting of 252 modules. </t>
  </si>
  <si>
    <t>Jeffrey Energy Center J3 Controls Upgrade.  The existing Unit 3 Digital Control System (DCS) will be replaced.  This is the final unit of the plant to be replaced.</t>
  </si>
  <si>
    <t>Jeffrey Energy Center Project 193063 - This project is to install a bottom ash handling system at JEC.  The system is needed to address new regulatory requirements.  The system will replace the Bottom Ash Settling Area to meet CCR (Coal Combustion Residual) and ELG (Effluent Limitation Guidelines) Regulation.</t>
  </si>
  <si>
    <t>Jeffrey Energy Center Project 192627 - JCom Plant Hopper.  This project is the result of a Root Cause Analysis following a Plant Hopper fire during a unit 1 or unit 2 outage.  The plant Hopper provides coal to both units and is divided down the center.</t>
  </si>
  <si>
    <t>The Wolf Creek Refueling Machine and its controls system require upgrades to address reliability concerns stemming from the obsolescence, wear and maintainabililty of the existing system.</t>
  </si>
  <si>
    <t>Wolf Creek, return for repair/refurbishment, Motor, 7000 HP, 13.2 KV, 3 Phase, 60 HZ, Insulation Class F, squirrel cage induction, for Westinghouse Reactor Coolant Pump (RCP), less the upper bearing oil cooler shroud and 2 air coolers.</t>
  </si>
  <si>
    <t>J0 7183 Generator Rotor Rewind Generator rotor 7183 developed a shorted turn while in operation on Unit 1 in 2019.  This project is to rewind this rotor in 2020.</t>
  </si>
  <si>
    <t xml:space="preserve">    Account 111011 [Wks. O (EKC) &amp; P (EKS)]</t>
  </si>
  <si>
    <t xml:space="preserve">Spring Creek Controls Replacement </t>
  </si>
  <si>
    <t>RL Retired Plants</t>
  </si>
  <si>
    <t>Non-NOL Account 190 Excess Deferred Fed</t>
  </si>
  <si>
    <t>Non-NOL Account 190 Excess Deferred St</t>
  </si>
  <si>
    <t>NOL - Excess Deferred Fed</t>
  </si>
  <si>
    <t>NOL - Excess Deferred Taxes Fed</t>
  </si>
  <si>
    <t>NOL - Excess Deferred State</t>
  </si>
  <si>
    <t>NOL - Excess Deferred Taxes State</t>
  </si>
  <si>
    <t>Def Inc Tax FASB109</t>
  </si>
  <si>
    <t>Def Inc Tax FASB109 KS</t>
  </si>
  <si>
    <t>ADIT Oth FAS 109 NOL</t>
  </si>
  <si>
    <t>ADIT Oth FAS 109 Non-Prop</t>
  </si>
  <si>
    <t>Accelerated amortization of pollution control equipment</t>
  </si>
  <si>
    <t>NonUtility Deferred Tax Liability - Plant</t>
  </si>
  <si>
    <t>AFUDC Debt in CWIP</t>
  </si>
  <si>
    <t>AFUDC debt in CWIP</t>
  </si>
  <si>
    <t>KS COVID Deferral</t>
  </si>
  <si>
    <t>Book deferral of COVID related costs</t>
  </si>
  <si>
    <t>Account 283 Excess Deferred Taxes Fed</t>
  </si>
  <si>
    <t>Excess Deferred Taxes Fed Rate Change</t>
  </si>
  <si>
    <t>Account 283 Excess Deferred Taxes State</t>
  </si>
  <si>
    <t>Excess Deferred Taxes State Rate Change</t>
  </si>
  <si>
    <t>ADIT Oth FASB 109 Adj</t>
  </si>
  <si>
    <t>ADIT Oth FAS 109 Non Prop</t>
  </si>
  <si>
    <t>Non-NOL Account Excess Deferred Fed</t>
  </si>
  <si>
    <t>Non-NOL Account 190 Excess Deferred State</t>
  </si>
  <si>
    <t>Non-NOL Account Excess Deferred State</t>
  </si>
  <si>
    <t xml:space="preserve">Def Inc Tax FASB 109 </t>
  </si>
  <si>
    <t>Def Inc Tax FASB 109 KS</t>
  </si>
  <si>
    <t>Excess Deferred Taxes account 283 Reclassed to 190 in FERC Adj</t>
  </si>
  <si>
    <t>Op Tax Reserve - LT</t>
  </si>
  <si>
    <t>Dismantling - LaCygne 2 Lease</t>
  </si>
  <si>
    <t>JEC Project #193367 J1 Reheat Pendant R</t>
  </si>
  <si>
    <t>JEC Project 193063 - The project is to</t>
  </si>
  <si>
    <t>JEC Project 192627 - JCom Plant Hopper</t>
  </si>
  <si>
    <t>JEC Capital Project 193371-J1 SCR Catal</t>
  </si>
  <si>
    <t>JEC J3 Controls Upgrade</t>
  </si>
  <si>
    <t>LAC Landfill StrmWtr Drainage</t>
  </si>
  <si>
    <t>LAC 2C Aux Boiler Replacement</t>
  </si>
  <si>
    <t>LAC Upper AQC Impndmt Strmwtr</t>
  </si>
  <si>
    <t>JEC Bottom Ash Pond</t>
  </si>
  <si>
    <t>Account 111011</t>
  </si>
  <si>
    <t>Total Account 111011</t>
  </si>
  <si>
    <t>Account 111011 -  Rate adjusts monthly based off the remaining months on the lease.</t>
  </si>
  <si>
    <t>Total  Account 111011</t>
  </si>
  <si>
    <t xml:space="preserve">  plus workers compensation expense booked to account 925000.</t>
  </si>
  <si>
    <t>W000020292</t>
  </si>
  <si>
    <t>Substation XFMR #7 Replacement</t>
  </si>
  <si>
    <t>Wolf Creek, Substation Transformer #7 Replacement.</t>
  </si>
  <si>
    <t>Various book accruals deductible for tax when paid</t>
  </si>
  <si>
    <t>ADIT on Reg Liab related to levelized program for retail customers for Western Plains Wind Farm</t>
  </si>
  <si>
    <t>ADIT on Reg Liab related to continued depreciation on retired plants.</t>
  </si>
  <si>
    <t>Non-NOL Account 190 Excess Deferred - State</t>
  </si>
  <si>
    <t>NonUtility Depreciation Expense</t>
  </si>
  <si>
    <t>SHAREPT Lotus Notes PI 20.1</t>
  </si>
  <si>
    <t xml:space="preserve">SWIFT 2.0 </t>
  </si>
  <si>
    <t>OMS Consolidation Software</t>
  </si>
  <si>
    <t>OMS Consol SW 2020</t>
  </si>
  <si>
    <t>EAM Generation NonNuclear SW 2020</t>
  </si>
  <si>
    <t>SharePoint Consolidation Phase 1</t>
  </si>
  <si>
    <t>BNSF Data Center Consol SW 2020</t>
  </si>
  <si>
    <t>Data Network Transformation SW</t>
  </si>
  <si>
    <t>Telecom Std Update SW</t>
  </si>
  <si>
    <t>AD Consol Ph.2 Sailpoint Software</t>
  </si>
  <si>
    <t>Cascade Work Mgmt SW</t>
  </si>
  <si>
    <t>Briefcams</t>
  </si>
  <si>
    <t>Data Hub Phase II</t>
  </si>
  <si>
    <t>Cisco EA</t>
  </si>
  <si>
    <t>MECM AD Implementation</t>
  </si>
  <si>
    <t>Knock and Collect</t>
  </si>
  <si>
    <t>Power Advocate SW Renewal</t>
  </si>
  <si>
    <t>F5 License Upgrade</t>
  </si>
  <si>
    <t>CyberArk Corporate Implementation</t>
  </si>
  <si>
    <t>Telecom SW Wichita Contact Center</t>
  </si>
  <si>
    <t>Video Surveillance Cons Wichita</t>
  </si>
  <si>
    <t>Cornerstone People Soft FSCM-Capita</t>
  </si>
  <si>
    <t>Cornerstone Peoplesoft HCM-Capital</t>
  </si>
  <si>
    <t>Capital Maximo - CAP Implementation</t>
  </si>
  <si>
    <t>JRJ0009901</t>
  </si>
  <si>
    <t>J19442701</t>
  </si>
  <si>
    <t>J19396201</t>
  </si>
  <si>
    <t>J19323601</t>
  </si>
  <si>
    <t>G51951901</t>
  </si>
  <si>
    <t>W000501767</t>
  </si>
  <si>
    <t>W000501807</t>
  </si>
  <si>
    <t>ARO Upper AQC Impoundmt Closure</t>
  </si>
  <si>
    <t>LAC0 Fleetwide Remote Monitoring</t>
  </si>
  <si>
    <t>LAC1 Cold Reheat Piping Replacement</t>
  </si>
  <si>
    <t>LAC1 Air Heater Basket Replacement</t>
  </si>
  <si>
    <t>LACO CMF Equipment Relocation</t>
  </si>
  <si>
    <t>LAC1 Baghouse B Compartment Replace</t>
  </si>
  <si>
    <t>J3 HP IP Inner Cylinder Replacement</t>
  </si>
  <si>
    <t>Security Phase 2 Modifications.</t>
  </si>
  <si>
    <t>Deferred Compensation salaried WE</t>
  </si>
  <si>
    <t>AMT Tax Credit</t>
  </si>
  <si>
    <t>State Tax - Credits</t>
  </si>
  <si>
    <t>Spring Creek Basis Difference</t>
  </si>
  <si>
    <t>UTB Liab Interest State</t>
  </si>
  <si>
    <t>LEC Environmental Liability</t>
  </si>
  <si>
    <t>BOA Office &amp; Call Ctr Lease</t>
  </si>
  <si>
    <t>Accrued Interest</t>
  </si>
  <si>
    <t>Capital Loss Carryforward</t>
  </si>
  <si>
    <t>RL Wester Plains Phase In</t>
  </si>
  <si>
    <t>State Tax Credits Fed Effect</t>
  </si>
  <si>
    <t>Other Deferred Kansas Tax Credits</t>
  </si>
  <si>
    <t>FBOS Tax Rate Change</t>
  </si>
  <si>
    <t>Excess Deferred account 190</t>
  </si>
  <si>
    <t>Deferred compensation interest accrued on books, deductible for tax when paid</t>
  </si>
  <si>
    <t>Alternative minimum tax credits to be used in future years</t>
  </si>
  <si>
    <t>Kansas income tax credits to be utilized in future years</t>
  </si>
  <si>
    <t>Book-tax basis difference Spring Creek plant</t>
  </si>
  <si>
    <t>Book accrual for state interest on uncertain income tax positions.</t>
  </si>
  <si>
    <t>Deferred income tax associated with the accrued environmental liability for Lawrence Energy Center.</t>
  </si>
  <si>
    <t>Book accrual office lease expense vs. prescribed costs for tax per IRC Sec 467</t>
  </si>
  <si>
    <t>FAS 106 and 112 book accruals vs actual cost for tax including Workers Comp</t>
  </si>
  <si>
    <t>Book accrual for interest on tax receivable</t>
  </si>
  <si>
    <t>Deferred Fed Effect of KS High Performance Incentive Program</t>
  </si>
  <si>
    <t>Deferred income tax associated with deferred Kansas tax credits other than HPIP credits</t>
  </si>
  <si>
    <t>Non-NOL Account 190 Excess Deferred  - Fed</t>
  </si>
  <si>
    <t>Federal Benefit of State EDIT</t>
  </si>
  <si>
    <t>Repair Allowance</t>
  </si>
  <si>
    <t>Employee Benefits And Taxes</t>
  </si>
  <si>
    <t>AFUDC - Equity Component</t>
  </si>
  <si>
    <t>Customer Advances</t>
  </si>
  <si>
    <t>AFUDC - FERC Equity Component</t>
  </si>
  <si>
    <t>AFUDC ECRR Equity Component</t>
  </si>
  <si>
    <t>Excess Deferred Taxes - Other 282</t>
  </si>
  <si>
    <t>NonUtility Depreciaiton Expense</t>
  </si>
  <si>
    <t>DIT Reg Liab ITC</t>
  </si>
  <si>
    <t>Excess Deferred Taxes Account 282</t>
  </si>
  <si>
    <t>Repair costs deducted for tax in accordance with the asset guideline class repair allowance provisions for pre-1981 assets.</t>
  </si>
  <si>
    <t xml:space="preserve">Employee benefits and taxes other than income capitalized for books vs. deducted for tax.  </t>
  </si>
  <si>
    <t>Equity component of AFUDC</t>
  </si>
  <si>
    <t>Contributions taxable in year received under Tax Reform Act of 1986; treated as asset reimbursements for book purposes.</t>
  </si>
  <si>
    <t>Advances taxable in year received for tax, recorded to account 252 liability for books</t>
  </si>
  <si>
    <t>Deferred tax liability for the equity component of FERC AFUDC</t>
  </si>
  <si>
    <t>Deferred tax liability for the equity component of ECRR AFUDC</t>
  </si>
  <si>
    <t>Excess Deferred Taxes</t>
  </si>
  <si>
    <t>Coal Deficient Tonnage Pymts</t>
  </si>
  <si>
    <t>UTB Fed Benefit on State Interest</t>
  </si>
  <si>
    <t>Reg Liability AFUDC Equity - FERC</t>
  </si>
  <si>
    <t>Regulatory Liability AFUDC ECRR</t>
  </si>
  <si>
    <t>Reg Asset Peak Vehicle</t>
  </si>
  <si>
    <t>SPP Accrual Power Mkt</t>
  </si>
  <si>
    <t>Winter Weather AAO</t>
  </si>
  <si>
    <t>Non Cost of Service Depreciation</t>
  </si>
  <si>
    <t>Book amortization of AMAX coal contract buyout costs vs deducted for tax when paid in 1993.</t>
  </si>
  <si>
    <t>Book accrual for federal tax benefit on state taxes on interest on uncertain income tax positions .</t>
  </si>
  <si>
    <t>Deferred tax on the regulatory liability associated with the equity component of FERC AFUDC</t>
  </si>
  <si>
    <t>Deferred tax on the regulatory liability associated with the equity component of ECRR AFUDC</t>
  </si>
  <si>
    <t>Deferred tax on regulatory asset associated with Peak/Vehicle</t>
  </si>
  <si>
    <t>Accrual for SPP Power Marketing</t>
  </si>
  <si>
    <t>Includes costs in the winter weather AAO</t>
  </si>
  <si>
    <t>Excess Deferred Taxes account 283</t>
  </si>
  <si>
    <t>Inj &amp; Damages Work Comp</t>
  </si>
  <si>
    <t>Inj &amp; Damages Other</t>
  </si>
  <si>
    <t>Environment Reserve</t>
  </si>
  <si>
    <t>Accrued Vacation Payable Paid Current</t>
  </si>
  <si>
    <t>Accrued Vacation Payable Liab</t>
  </si>
  <si>
    <t>Accrued Vacation Payable Paid</t>
  </si>
  <si>
    <t>WCNOC Vacation Liab</t>
  </si>
  <si>
    <t>Accrued Vacation Liab Bal Fwd</t>
  </si>
  <si>
    <t>Property Ins Reserve</t>
  </si>
  <si>
    <t>Workers Compensation Liability Reserve</t>
  </si>
  <si>
    <t>Inj and Damages Other Reserve</t>
  </si>
  <si>
    <t xml:space="preserve">Environment Reserve </t>
  </si>
  <si>
    <t>Deferred Compensation salaried Wri</t>
  </si>
  <si>
    <t>Federal - NOL Tax Benefits</t>
  </si>
  <si>
    <t>BOA Office and Call Center Lease</t>
  </si>
  <si>
    <t>FBOS EDIT</t>
  </si>
  <si>
    <t>Income tax rate difference on previous KGE Federal net operating loss</t>
  </si>
  <si>
    <t>SFAS 87 pension accrual per books vs. actual contributions for tax</t>
  </si>
  <si>
    <t>Federal net operating loss tax benefits to be utilized in future years</t>
  </si>
  <si>
    <t>Book accrual for potential sales tax exposure; deductible for tax when paid</t>
  </si>
  <si>
    <t>DIT FERC WC and La Cygne</t>
  </si>
  <si>
    <t>FERC portion of depreciation expense difference for the period 04/01/02 through 12/21/04 resulting from KCC approved depreciation rates as of 07/01/01 vs. the longer life pre-07/01/01 rates for Wolf Creek Generating Station and LaCygne Unit 2.</t>
  </si>
  <si>
    <t>NonUtilityTax Equivalent Straight Line Depreciation (ESL) calculated on tax basis of assets using book rates vs. accelerated depreciation as per provisions of Code Sections 167 and 168.  Basis is depreciable plant</t>
  </si>
  <si>
    <t>Wcnoc Design Basis Costs</t>
  </si>
  <si>
    <t>Flour Daniel Settlement</t>
  </si>
  <si>
    <t>Costs capitalized on books vs. deducted for tax.</t>
  </si>
  <si>
    <t xml:space="preserve">WCOC related settlement proceeds recorded as income on books vs. recorded as basis adjustment for tax. </t>
  </si>
  <si>
    <t>R/L AFUDC Equity FERC</t>
  </si>
  <si>
    <t>Amort of Acquistion Adjustment</t>
  </si>
  <si>
    <t>ADIT Other FAS 109 Adj</t>
  </si>
  <si>
    <t>ADIT Other FAS 109 NonProp</t>
  </si>
  <si>
    <t>ADIT Other FAS 109 NOL</t>
  </si>
  <si>
    <t>ADIT Other FAS 109 NonProp KS</t>
  </si>
  <si>
    <t>Deferred tax on the regulatory liability associated with the equity component of FERC AFUDC.</t>
  </si>
  <si>
    <t>Includes costs associated with the Winter Weather AAO</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</si>
  <si>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  Will increase efficiency in site operations and the overall security defensive strategy over the next several years.</t>
  </si>
  <si>
    <t>Roof is deteriating and is becoming a safety issue of metal deck falling down to ground and also the ability to walk on the roof has become very limited. Replace the cascade roof including asbestos removal, SBAC platform removal and  install of new SBAC platforms.</t>
  </si>
  <si>
    <t>Install Effluent Limit Guidelines compliance systems for the flue gas desulfurization systems at  Jeffrey Energy Center.  The Project scope includes modifications and upgrades as required to meet EPA Effluent Limit Guidelines (ELG) discharge requirements for the flue gas desulfurization FGD systems at Jeffrey Energy Center. Project will inlcude the installation of gypsum thickeners with associated piping, pumps, instrumenation and controls.</t>
  </si>
  <si>
    <t>The scope of this project will be to replace all 142 inlet Reheat Pendants, all 143 outlet Reheat Pendants, both of their water cooled spacer tubes from the upper dead air space to the penthouse, and the rooftubes in the immediate area.</t>
  </si>
  <si>
    <t>JEC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will be used in the Monitoring &amp; Diagnostic center's APR software.</t>
  </si>
  <si>
    <t>JEC project is in support of generation's fleetwide online remote monitoring initiative</t>
  </si>
  <si>
    <t>J2 Reheat Pendant Replacement</t>
  </si>
  <si>
    <t>Install Effluent Limit Guidelines compliance systems for the flue gas desulfurization systems</t>
  </si>
  <si>
    <t xml:space="preserve">J2 Cascade Roof Replacement  </t>
  </si>
  <si>
    <t>Sedgewick County Zoo Battery Install Project to install a 1 MW 4 hour battery at the Sedgewick County Zoo.  Battery is a pilot project to give the Kansas Central Power Marketing group a test unit to see how a battery performs in the SPP market.</t>
  </si>
  <si>
    <t>Sedgewick County Zoo Battery Install a 1 MW 4 hour battery</t>
  </si>
  <si>
    <t>In preparation for final closure, a cover of 18 inches of impermeable soil and 6 inches of vegetative cover will be placed over the CCR or a synthetic cover system will be placed over the CCR to provide protection against infiltration of rain water in compliance with the CCR rule for approximately 46 acres.   In addition, the state of Kansas has required storm water improvements that will add approximately $1,200,000 to the project costs.
The existing power lines will also need to be adjusted for the new elevations.  The poles will be replaced as part of this work to avoid future impacts to the closed areas of the impoundment.  It is anticipated this closure method will take the least amount of time and have the smallest impact to operations on the site.</t>
  </si>
  <si>
    <t xml:space="preserve">LAC1 Emergency Capital Work Order 2020 </t>
  </si>
  <si>
    <t xml:space="preserve">This project is for transferring the CMF shop equipment assets that were moved to La Cygne to the La Cygne asset record. </t>
  </si>
  <si>
    <t>LaCygne Generating Station.  This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be used in the Monitoring &amp; Diagnostic center's APR software.</t>
  </si>
  <si>
    <t>LaCygne1.  The current cold end baskets have been in service since 2010 and are showing signs of degradation.  The baskets are starting to deteriorate and lose fin material into the duct work.  Once this process begins it accelerates rapidly causing inefficiencies in the air heater.</t>
  </si>
  <si>
    <t xml:space="preserve">LaCygne1.  This project is for the replacement of ~ 200 ft of the cold reheat piping on LAC 1.  The scope would begin with the attemperator area and terminate at the inlet header connections.  When the reheat inlet header was replaced in 2010, erosion was found on the ID of the upstream elbows on each end of the inlet header.  These areas were weld repaired to bring the piping back to minimum thickness requirements (2010 and 2020).  Subsequent follow up inspections on these elbows have been performed to verify the elbows are still above minimum wall thickness.  This process requires a significant amount of scaffold to gain access for UT measurements.   </t>
  </si>
  <si>
    <t>LaCygne1.  Work Order was used for boiler feed pump runner replacement/reauthorization.</t>
  </si>
  <si>
    <t>JEC3.  During the Spring 2018 overhaul of the HP and IP turbines the HP and IP turbine inner cylinders were found to have severe seal damage blade gaps on the 6th and 7th rows of the HP inner cylinder in combination with out of round conditions.  It was Siemens recommendation to replace all seals in the inner cylinders and to re round the inner cylinders as well.  Due to time constraints as well as customer costs, it was decided to reinstall the cylinders as originally planned without any seal replacements with the understanding that we would better plan and budget for the known issues upon another overhaul that would take place at a future date.</t>
  </si>
  <si>
    <t>LaCygne1 Baghouse B Compartment Replace.  This compartment was damaged due to a fire inside that required complete replacement of the compartment including the exterior walls, tube sheet, roof panels, bags and cages, and inlet damper.</t>
  </si>
  <si>
    <r>
      <t>L01551 - Salina</t>
    </r>
    <r>
      <rPr>
        <vertAlign val="superscript"/>
        <sz val="12"/>
        <rFont val="Times New Roman"/>
        <family val="1"/>
      </rPr>
      <t>4</t>
    </r>
  </si>
  <si>
    <r>
      <t>3102 Amortizable Land-pre 1971</t>
    </r>
    <r>
      <rPr>
        <vertAlign val="superscript"/>
        <sz val="12"/>
        <rFont val="Times New Roman"/>
        <family val="1"/>
      </rPr>
      <t>6</t>
    </r>
  </si>
  <si>
    <r>
      <t>3502 Amortizable Land-pre 1971</t>
    </r>
    <r>
      <rPr>
        <vertAlign val="superscript"/>
        <sz val="12"/>
        <rFont val="Times New Roman"/>
        <family val="1"/>
      </rPr>
      <t>6</t>
    </r>
  </si>
  <si>
    <r>
      <t>3602 Amortizable Land-pre 1971</t>
    </r>
    <r>
      <rPr>
        <vertAlign val="superscript"/>
        <sz val="12"/>
        <rFont val="Times New Roman"/>
        <family val="1"/>
      </rPr>
      <t>6</t>
    </r>
  </si>
  <si>
    <r>
      <t>3892 Amortizable Land-pre 1971</t>
    </r>
    <r>
      <rPr>
        <vertAlign val="superscript"/>
        <sz val="12"/>
        <rFont val="Times New Roman"/>
        <family val="1"/>
      </rPr>
      <t>6</t>
    </r>
  </si>
  <si>
    <r>
      <t>3902 LK9791 - Wichita GO</t>
    </r>
    <r>
      <rPr>
        <vertAlign val="superscript"/>
        <sz val="12"/>
        <rFont val="Times New Roman"/>
        <family val="1"/>
      </rPr>
      <t>4</t>
    </r>
  </si>
  <si>
    <t>To replace the Curator records management system at Wolf Creek with modern, supported toolset (Hyland Alfresco).  We are updating processes for increased accuracy and efficiency as we make this tool change.</t>
  </si>
  <si>
    <t xml:space="preserve">GEAM - Document Mangement (DOC) </t>
  </si>
  <si>
    <t>WR 2012 FMB 4.125% Due 2042</t>
  </si>
  <si>
    <t>WR 2013 FMB 4.10% Due 2043</t>
  </si>
  <si>
    <t>WR 2013 FMB 4.625% Due 2043</t>
  </si>
  <si>
    <t>WR 2015 FMB 3.25% Due 2025</t>
  </si>
  <si>
    <t>WR 2015 FMB 4.25% Due 2045</t>
  </si>
  <si>
    <t>WR 2016 FMB 2.55% Due 2026</t>
  </si>
  <si>
    <t>WR 2017 FMB 3.10% Due 2027</t>
  </si>
  <si>
    <t>WR 2019 FMB 3.25% Due 2049</t>
  </si>
  <si>
    <t>WR 2020 FMB 3.45% Due 2050</t>
  </si>
  <si>
    <t>WR 1994 St. Marys PCB Variable Due 2032</t>
  </si>
  <si>
    <t>WR 1994 Wamego PCB Variable Due 2032</t>
  </si>
  <si>
    <t>KGE 2007 FMB 6.53% Due 2037</t>
  </si>
  <si>
    <t>KGE 2008 FMB 6.64% Due 2038</t>
  </si>
  <si>
    <t>KGE 2014 FMB 4.30% Due 2044</t>
  </si>
  <si>
    <t>KGE 1994 La Cygne PCB Variable Due 2027</t>
  </si>
  <si>
    <t>KGE 2016 PCB 2.50% Due 2031</t>
  </si>
  <si>
    <t>KGE 1994  St. Marys PCB Variable Due 2032</t>
  </si>
  <si>
    <t>KGE 1994 Wamego PCB Variable Due 2032</t>
  </si>
  <si>
    <t>107000</t>
  </si>
  <si>
    <t>GRG0001001</t>
  </si>
  <si>
    <t>GECT3 Combustion Capital Spares 202</t>
  </si>
  <si>
    <t>GECT3 Combustion Capital Spares 2023 This project is to allocated the funds to purchase a set of liners and transitions for Gordon Evans combustion turbine unit 3.  The combustion components are the highest risk of failure that would make the unit unavailable.</t>
  </si>
  <si>
    <t>J19312201</t>
  </si>
  <si>
    <t>J19397401</t>
  </si>
  <si>
    <t>J1 Elevator Replacement This capital project provides funds for the replacement of the original J1 Elevator. Currently all 3 existing elevators are the original units installed when the plant was built. The constant need for repair shut downs (with their associated costs in delays during major outages) makes this project one of high priority.</t>
  </si>
  <si>
    <t>J19440101</t>
  </si>
  <si>
    <t xml:space="preserve">J2 Cooling Tower Ring Rebuild 2022 </t>
  </si>
  <si>
    <t>J2 Cooling Tower Ring Rebuild 2022  This project provides funds to replace the J2 cooling towers rings with a new FRP structure. This includes replacing all wooden and fiberglass components outwards from the concrete structure. This includes new support structure grid fill drift eliminators hot water deck louvers and wind vanes. This project includes replacing all 4 stairways with enclosed FRP stairways. This project does not include any funding for the replacement of any electrical or mechanical components (fans gearboxes motors).</t>
  </si>
  <si>
    <t>JRJ0017501</t>
  </si>
  <si>
    <t>J3 Turbine Major Rebuild 2022 This is a project provides the funds for the remanufacture of the J3 Turbine and associated equipment.</t>
  </si>
  <si>
    <t>LRL0001301</t>
  </si>
  <si>
    <t>J3 Turbine Major Rebuild 2022</t>
  </si>
  <si>
    <t>LEC0 Ash Landfill 847 Capping</t>
  </si>
  <si>
    <t>10100420</t>
  </si>
  <si>
    <t>LAC1 DCS Evergreen Update</t>
  </si>
  <si>
    <t>LAC1 Generator Bushing Repl</t>
  </si>
  <si>
    <t>J3 Controls Upgrade</t>
  </si>
  <si>
    <t>Many components of U1 Ovation DCS have become obsolete from Vendors.  Workstations and servers are still using Windows 7 and windows server 2008 software, which Microsoft has ended support in 2020 and they will no longer receive patches for security vulnerabilities identified in these products.  Ovation software version 3.3.1 is more than ten years old while the latest version 3.8 has enhanced security /alarm processing/logic handling features.  Most importantly it's compatible with mainstream operating systems like windows 10 and window server 2016, so that both Ovation DCS software and OS are actively supported by its respective vendor for technical support and patches.   
Workstations and servers from Dell have become obsolete as well, we had to re-build the machines many times and tried to find parts from other plants retired machines.  The support for key component of DCS network  - Cisco 2960 switch has ended from CIsco since 2019.    Ovation controller OCR400 being used at LaCygne has been discontiuned from Emerson.
Without this upgrade, Lacygne DCS will have to face high security risks/ parts shortage/reliability etc. issues, which will have a great impact on unit operation and maintenance.</t>
  </si>
  <si>
    <t>This project is for replacing the generator bushings, current transformers and associated isolation phase duct.  The unit experienced a failure near the neutral phase bushings that necessitates replacement of this equipment to return the unit to service.</t>
  </si>
  <si>
    <t>W000015000</t>
  </si>
  <si>
    <t>W000020548</t>
  </si>
  <si>
    <t>W000501545</t>
  </si>
  <si>
    <t>RF22 SU TRANSFORMER COMPONENT REPLA</t>
  </si>
  <si>
    <t>Transformer Replacement Plan - Budg</t>
  </si>
  <si>
    <t>Install Effluent Limit Guidelines compliance systems for the flue gas desulfurization systems at  Jeffrey Energy Center.  The Project scope includes modifications and upgrades as required to meet EPA Effluent Limit Guidelines (ELG) discharge requirements</t>
  </si>
  <si>
    <t>W000501809</t>
  </si>
  <si>
    <t>W000501973</t>
  </si>
  <si>
    <t>W000501974</t>
  </si>
  <si>
    <t>RCP Catridge Seal Assembly Replacem</t>
  </si>
  <si>
    <t>Cleaning, refurbishment and reassem</t>
  </si>
  <si>
    <t>RF25 Refurbishment of 4 Main Feedwa</t>
  </si>
  <si>
    <t>Cleaning, refurbishment and reassembly of the C Low Pressure Turbine, Generator Exciter, and four Turbine Stop and Control Valves. This also includes the replacement of the Generator Exciter bearing.</t>
  </si>
  <si>
    <t>Distribution GIS/Maximo SW 2020</t>
  </si>
  <si>
    <t>E-book and Oil Process App</t>
  </si>
  <si>
    <t>Hardware Asset Mgmt.</t>
  </si>
  <si>
    <t>IBM Maximo Licenses</t>
  </si>
  <si>
    <t>Maximo Anywhere Upgrade</t>
  </si>
  <si>
    <t>Ping Term License Software</t>
  </si>
  <si>
    <t>PowerBase Consolidation</t>
  </si>
  <si>
    <t>Purchase GC Software</t>
  </si>
  <si>
    <t>SailPoint Azure AD Integration</t>
  </si>
  <si>
    <t>Software Asset Mgmt.</t>
  </si>
  <si>
    <t>SP Base Infrastructure Enhancements</t>
  </si>
  <si>
    <t>T and D Maximo Performance</t>
  </si>
  <si>
    <t xml:space="preserve">     M8170A - SOFTWARE FOR SPP ENERGY MARKET 02</t>
  </si>
  <si>
    <t xml:space="preserve">     M8170D - HYPERION BUSINESS INTELL. PLATFORM SOFTWARE 02</t>
  </si>
  <si>
    <t>Clsd Loop Combstn SW - L2
Severable per Lance Smith.  4/2013  JLC</t>
  </si>
  <si>
    <t>Provide software applications to support observations and self assessments.</t>
  </si>
  <si>
    <t xml:space="preserve">Cornerstone Powerplan-Capital_x000D_
</t>
  </si>
  <si>
    <t>Application Modernization</t>
  </si>
  <si>
    <t>Capital SharePoint Consolidation</t>
  </si>
  <si>
    <t>Windows 10 Migration Capital</t>
  </si>
  <si>
    <t>MicroSoft Office 365</t>
  </si>
  <si>
    <t>Ks Rate Change Phase In</t>
  </si>
  <si>
    <t>ADIT related to the phase in of KS rate change</t>
  </si>
  <si>
    <t>R/L Pay to Retail Customers</t>
  </si>
  <si>
    <t>ADIT related to R/L Pay to Retail Customers</t>
  </si>
  <si>
    <t>R/L TFR ER 22</t>
  </si>
  <si>
    <t>ADIT related to the Tax porton of the TFR ER 22 adjustment</t>
  </si>
  <si>
    <t>Gain or Loss on Land R/L</t>
  </si>
  <si>
    <t>Ad Valorem Taxes</t>
  </si>
  <si>
    <t>1980s vintages - part of Unicap.</t>
  </si>
  <si>
    <t>Capitalized Interest To</t>
  </si>
  <si>
    <t>Increase in basis due to AFUDC interest capitalized for tax.,</t>
  </si>
  <si>
    <t>Capitalized RSU</t>
  </si>
  <si>
    <t>Reduction in basis for RSUs capitalized by books; tax deducts W-2 amounts.</t>
  </si>
  <si>
    <t>CC G31 Software</t>
  </si>
  <si>
    <t>Capitalize purchased software expensed by books.</t>
  </si>
  <si>
    <t>DEF EDIT</t>
  </si>
  <si>
    <t>Excess DIT amortized by PowerTax</t>
  </si>
  <si>
    <t>Env. Mitigation</t>
  </si>
  <si>
    <t>Costs capitalized for books as part of a legal settlement with the EPA; nondeductible for tax.</t>
  </si>
  <si>
    <t>HDCP Barrier Removal</t>
  </si>
  <si>
    <t>Costs capitalized for handicap barrier removal expense by books.</t>
  </si>
  <si>
    <t>Ice Strm Rep Prior Yrs</t>
  </si>
  <si>
    <t>JEC 3 Pollution</t>
  </si>
  <si>
    <t>1983 steam production JEC unit 3</t>
  </si>
  <si>
    <t>KS Retail Sales Tax</t>
  </si>
  <si>
    <t>KS Use Tax</t>
  </si>
  <si>
    <t>Local Retail Sales Tax</t>
  </si>
  <si>
    <t>Method Life</t>
  </si>
  <si>
    <t>Book/tax depreication difference due to depreciation methods/lives.</t>
  </si>
  <si>
    <t>MKEC Acquisition Adj</t>
  </si>
  <si>
    <t>Other</t>
  </si>
  <si>
    <t>Payroll Taxes</t>
  </si>
  <si>
    <t>Prior Carryforward</t>
  </si>
  <si>
    <t>R&amp;E 174</t>
  </si>
  <si>
    <t>R&amp;D costs capitalized by books allowed to be duducted currently for tax.</t>
  </si>
  <si>
    <t>RE Credit</t>
  </si>
  <si>
    <t>Reduction in basis for taking section 41 R&amp;D credit.</t>
  </si>
  <si>
    <t>Reimbursemnts</t>
  </si>
  <si>
    <t>CIAC due to damaged property by individuals and propety moves by governmental entities.</t>
  </si>
  <si>
    <t>Reimbursemnts 108.5</t>
  </si>
  <si>
    <t>Reduction in basis for repairs capitalized by books (prior to 2014 tangible property regulatoins).</t>
  </si>
  <si>
    <t>Repairs</t>
  </si>
  <si>
    <t>Reduction in basis for repairs capitalized by books (after 2014 tangible property regulatoins).</t>
  </si>
  <si>
    <t>Repairs 481a</t>
  </si>
  <si>
    <t>481a adjustment for 2014 tanigible property regulations</t>
  </si>
  <si>
    <t>Repairs 481a Bonus</t>
  </si>
  <si>
    <t>481a adjustment for 2014 tanigible property regulations related to property that utilized accelerated tax depreciations</t>
  </si>
  <si>
    <t>Repairs 481a Ret</t>
  </si>
  <si>
    <t>481a adjustment for 2014 tanigible property regulations related to property retirements.</t>
  </si>
  <si>
    <t>Repairs - CPI Reversal</t>
  </si>
  <si>
    <t>Adjustment to basis for AFDUC interest on repairs capitalized by books (after 2014 tangible property regulations).</t>
  </si>
  <si>
    <t>Sec 263(a) ADJ.</t>
  </si>
  <si>
    <t>Capitalization of costs directly allocable to tangible property due to unicap requirements.</t>
  </si>
  <si>
    <t>Sec 481(a) Adj (263a)</t>
  </si>
  <si>
    <t>481a adjustment for capitalization of costs directly allocable to tangible property due to unicap requirements.</t>
  </si>
  <si>
    <t>Software Development</t>
  </si>
  <si>
    <t>Reduction in basis for software development allowed to be duducted currently for tax.</t>
  </si>
  <si>
    <t>Storm Cost</t>
  </si>
  <si>
    <t>Reduction in basis for storm repairs allowed to be deducted currently for tax.</t>
  </si>
  <si>
    <t>R/A KEEIA Filing</t>
  </si>
  <si>
    <t>ADIT related to R/A Keeia Filing</t>
  </si>
  <si>
    <t>R/A Rec from Wholesale Customers</t>
  </si>
  <si>
    <t>ADIT related to R/A Rec WholeSale Customers</t>
  </si>
  <si>
    <t>Cap Software Expensed in CWIP</t>
  </si>
  <si>
    <t>ADIT related to Software in CWIP expensed for tax</t>
  </si>
  <si>
    <t>Capitalized EPRI Fees</t>
  </si>
  <si>
    <t xml:space="preserve">ADIT related to capitalized EPRI Fees related to R&amp;E </t>
  </si>
  <si>
    <t>EPRI Fees Amortization</t>
  </si>
  <si>
    <t>ADIT related to the book amortization of EPRI Fees related to R&amp;E</t>
  </si>
  <si>
    <t>Book Depreciation Diff</t>
  </si>
  <si>
    <t>ADIT related to the Depr Diff 8/01-3/02 R/A</t>
  </si>
  <si>
    <t>Def Gain WCNOC IC Trans</t>
  </si>
  <si>
    <t>ADIT related to the deferred gain on WCNOC IC Trans</t>
  </si>
  <si>
    <t>KS Rate Change Phase in</t>
  </si>
  <si>
    <t>R/L Pay to Retail</t>
  </si>
  <si>
    <t>Non-NOL Account 190 Excess Deferred State FBOS</t>
  </si>
  <si>
    <t>Asset Purchase Adj</t>
  </si>
  <si>
    <t>2015 purchase of Litchfield-Neosho transmission line: books recorded at original cost, tax recorded at net value</t>
  </si>
  <si>
    <t>Capitalized Interest to</t>
  </si>
  <si>
    <t>Design Basis Adj</t>
  </si>
  <si>
    <t>1990s Nuc Prod, Steam Prod, Distribution</t>
  </si>
  <si>
    <t>Flour Daniel</t>
  </si>
  <si>
    <t>1992 Settlement by Flour Daniels to WCNOC; tax treatment was to reduce basis in WCNOC.</t>
  </si>
  <si>
    <t>JE 88 PRULEASE</t>
  </si>
  <si>
    <t>1980s vintages</t>
  </si>
  <si>
    <t>Method/Life</t>
  </si>
  <si>
    <t>RAR Basis Adj</t>
  </si>
  <si>
    <t>Mainly 1985 WCNOC asset</t>
  </si>
  <si>
    <t>Redetermine Nuke Fuel</t>
  </si>
  <si>
    <t>1990s Nuc Fuel</t>
  </si>
  <si>
    <t>Sec, 263(a) ADJ</t>
  </si>
  <si>
    <t>Sec. 481(a) ADJ (263a)</t>
  </si>
  <si>
    <t>Storm Costs</t>
  </si>
  <si>
    <t>R/A Rec From WholeSale Customers</t>
  </si>
  <si>
    <t>Book Depreication Diff R/A</t>
  </si>
  <si>
    <t>Project to raise final cover capping and construction quality assurance for parts of cells 3 and 4 of LEC Landfill 847 in order to reduce the amount of exposed ash in the cells of the landfill. This project following the 2020 project installing the letdowns on the north side of the landfill will raise cells 3 outer berms higher than working elevation of CCR boundary and significantly reduce the amount of contact water. Engineering to figure out storm water drainage paths will be included as well.  Grading and hydroseeding to be done along the covered areas. Cell 4 will be be raised with liners to meet new CCR requirements.</t>
  </si>
  <si>
    <t>This capital project provides funds for the replacement of the original J2 Elevator. Currently all 3 existing elevators are the original units installed when the plant was built. The constant need for repair shut downs (with their associated costs in delays during major outages) makes this project one of high priority.</t>
  </si>
  <si>
    <t>J1 Elevator Replacement</t>
  </si>
  <si>
    <t>J2 Elevator Replacement</t>
  </si>
  <si>
    <t>Replace the existing Start-up Transformer – Wolf Creek asset XMR01 with a similar transformer of the same MVA rating, new fire suppression piping and nozzles and new fire detection system, upgrade existing electromechanical differential and overcurrent relays with new digital relays, upgrade trip scheme from a 1 out of 1 logic to a 2 out of 2 failsafe logic.  Replace the existing rock in the oil containment berm with new.</t>
  </si>
  <si>
    <t>Wolf Creek is systematically replacing large oil filled transformers to address aging concerns and implement design improvements in support of long term station operation. This is based on the Long Term Transformer Replacement Plan approved by the Plant Health Committee. The currently installed transformers are approaching the end of their 40 year life and need to be replaced to support the continued operation at Wolf Creek. A project plan has been created to organize the large transformer replacements.</t>
  </si>
  <si>
    <t>Unit 3 DCS (Distributed Control System) will be replaced.  This is the control system for equipment (controls the start/stop of pumps, opening/closing valves, etc.)</t>
  </si>
  <si>
    <t>J0 ELG Compliance (Effluent Limitation Guidelines)</t>
  </si>
  <si>
    <t>RF25 Turbine Work Capitalization  Refurbishment of 4 Main Feedwater Regulating Valves and 2 Main Feedwater Isolation Valves. Turbine Control Valve 1 and 3 and Turbine Stop Valve 1 and 2 disassembly, inspection, cleaning, refurbishment, and reassembly. Main Generator disassembly, inspection, cleaning, refurbishment, and reassembly.</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</si>
  <si>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t>
  </si>
  <si>
    <t>SECURITY PHASE II SYSTEM---CQ DIS</t>
  </si>
  <si>
    <t xml:space="preserve">   To determine what is entered for Adjusted 216.1 Subsidiary Retained Earnings, EKC shall take EKC's Account</t>
  </si>
  <si>
    <t xml:space="preserve">216.1 Balance (EKC.112.12.c) and subtract EKS's Retained Earnings (EKS.112.11.c).  If the resulting amount is </t>
  </si>
  <si>
    <t>positive, enter such amount in the formula.  If the resulting amount is negative, enter zero.</t>
  </si>
  <si>
    <t>Net Current - Year Capacity Revenue Requirement</t>
  </si>
  <si>
    <t>RCP Cartridge seals were replaced during RF 2024 for B,C,D Pumps.  These seals are pump seals that provide a RCS fluid bearer to Containment atmosphere.  The included installing a #1 Seal Runner, #1 Seal Ring, Cartridge Seal Assembly (#2 Seal Housing is a ASME Section III, Class 1 Pressure Boundary Item).  This evolution included #1,#2,#3 seal assemblies.</t>
  </si>
  <si>
    <r>
      <t xml:space="preserve">      Less:  Adjusted 216.1 Subsidiary Retained Earnings</t>
    </r>
    <r>
      <rPr>
        <vertAlign val="superscript"/>
        <sz val="12"/>
        <rFont val="Times New Roman"/>
        <family val="1"/>
      </rPr>
      <t>6</t>
    </r>
  </si>
  <si>
    <t>WR 2023 FMB 5.70% Due 2053</t>
  </si>
  <si>
    <t>WR 2023 FMB 5.90% Due 2033</t>
  </si>
  <si>
    <t>(20)</t>
  </si>
  <si>
    <t>Lenel Software</t>
  </si>
  <si>
    <t>ESRI Schneider ELA Liceneses</t>
  </si>
  <si>
    <t>GEAM Work Management Supply</t>
  </si>
  <si>
    <t>ARCOS License Agreement</t>
  </si>
  <si>
    <t>Service Now Licenses</t>
  </si>
  <si>
    <t>SharePoint Modernization</t>
  </si>
  <si>
    <t>ADMX FLIXR</t>
  </si>
  <si>
    <t>JEC Claroty Implementation</t>
  </si>
  <si>
    <t>GSI DXI Qtrly Upgrades</t>
  </si>
  <si>
    <t>ESRI GIS Portal 10.8 Upgrade</t>
  </si>
  <si>
    <t>WC ACI Application RePlatform</t>
  </si>
  <si>
    <t>HPS</t>
  </si>
  <si>
    <t>Event Management</t>
  </si>
  <si>
    <t>Start Service</t>
  </si>
  <si>
    <t>Distribution Optimization</t>
  </si>
  <si>
    <t>Radio Frequency Anterix Spectrum</t>
  </si>
  <si>
    <t>Esource Trove Professional Services</t>
  </si>
  <si>
    <t>PDC Camera Software</t>
  </si>
  <si>
    <t>Inj and Dmges Bal Fwd</t>
  </si>
  <si>
    <t>Black box recovery in GFR per settlement agreement in Docket No. ER22-1657 and ER23-1762. $2.8M to be included annually through 2028 (6-year amortization period).</t>
  </si>
  <si>
    <t>Period Ending 05/31/2025</t>
  </si>
  <si>
    <t>FAS 106/112 NQ Reg</t>
  </si>
  <si>
    <t>ADIT related to the Regulatory accounts for FAS 106/112 NQ pension amounts</t>
  </si>
  <si>
    <t>FAS 106/112 OPEB Reg</t>
  </si>
  <si>
    <t xml:space="preserve">ADIT related to the Regulatory accounts for FAS 106/112 OPEB </t>
  </si>
  <si>
    <t>Sick Leave Reg</t>
  </si>
  <si>
    <t>ADIT related to the Regulatory accounts for Sick Leave</t>
  </si>
  <si>
    <t>KS COLI Credits</t>
  </si>
  <si>
    <t>ADIT related to the R/L for KS COLI Credits</t>
  </si>
  <si>
    <t>KS Storm Reserve</t>
  </si>
  <si>
    <t>ADIT related to the R/L for KS Storm Reserve</t>
  </si>
  <si>
    <t>R/L Developer Costs</t>
  </si>
  <si>
    <t>ADIT related to R/L for Developer Costs</t>
  </si>
  <si>
    <t>VA - KS HPIP Credit Deferral</t>
  </si>
  <si>
    <t>V/A related to KS HPIP credits</t>
  </si>
  <si>
    <t>Persimmon Crk A/S</t>
  </si>
  <si>
    <t>R&amp;D Book</t>
  </si>
  <si>
    <t>R&amp;D Book Software</t>
  </si>
  <si>
    <t xml:space="preserve">R&amp;D TO </t>
  </si>
  <si>
    <t>Pension Reg</t>
  </si>
  <si>
    <t>VA KS HPIP Credit Deferral</t>
  </si>
  <si>
    <t>WCNOC SCP Reg</t>
  </si>
  <si>
    <t xml:space="preserve">ADIT related to regulatory accounts for WCNOC salary cont plan.  </t>
  </si>
  <si>
    <t>HRH0000701</t>
  </si>
  <si>
    <t>J19393201</t>
  </si>
  <si>
    <t>JRJ0019201</t>
  </si>
  <si>
    <t>JRJ0020001</t>
  </si>
  <si>
    <t>JRJ0024201</t>
  </si>
  <si>
    <t>HCT0 Fuel Storage Tank This project</t>
  </si>
  <si>
    <t xml:space="preserve">J1 Cooling Tower Ring Rebuild 2023 </t>
  </si>
  <si>
    <t xml:space="preserve"> J2 Air Heater Basket Replacement 2</t>
  </si>
  <si>
    <t>J2 IP Rotor Swap 2023</t>
  </si>
  <si>
    <t xml:space="preserve">J2 HP Guide Blade Carrier Purchase </t>
  </si>
  <si>
    <t>HCT0 Fuel Storage Tank This project includes the installation of a 2.6 million gallon double walled diesel fuel storage tank with new fuel unloading station. The site currently has a 900000 gallon tank that allows for roughly 31 hrs of runtime at max dem</t>
  </si>
  <si>
    <t>J1 Cooling Tower Ring Rebuild 2023 This project provides funds to replace the J1 cooling towers rings with a new FRP structure. This includes replacing all wooden and fiberglass components outwards from the concrete structure. This includes all new suppo</t>
  </si>
  <si>
    <t xml:space="preserve"> J2 Air Heater Basket Replacement 2024 Replace hot and cold end air heater baskets and element sheets in JEC Unit 2 both air heaters. We will also replace hot end seals.</t>
  </si>
  <si>
    <t>J2 HP Guide Blade Carrier Purchase   CAP Spare   2023 This project is for the purchase of a new HP guide blade carrier for JEC Unit 2. Previous history of the units indicates that as the HP and IP inner cases have aged they distort and require rerounding</t>
  </si>
  <si>
    <t>10100540</t>
  </si>
  <si>
    <t>10100705</t>
  </si>
  <si>
    <t>10100773</t>
  </si>
  <si>
    <t>10100863</t>
  </si>
  <si>
    <t>W000020384</t>
  </si>
  <si>
    <t>W000020633</t>
  </si>
  <si>
    <t>W000501679</t>
  </si>
  <si>
    <t>W000501815</t>
  </si>
  <si>
    <t>W000501823</t>
  </si>
  <si>
    <t>W000501976</t>
  </si>
  <si>
    <t>W000502025</t>
  </si>
  <si>
    <t>LACO Conveyor Load Zones Replace</t>
  </si>
  <si>
    <t>LAC2 L-0 LP Turb Blade Replacement</t>
  </si>
  <si>
    <t>This project is for the replacement of the last stage blades (buckets) on both ends of the LP turbines (LPA and LPB), four total rows of blades.  Inspections at the OEM shop in the spring of 2022 revealed cracks in the pins that hold the blades to the rotor forging.  Pins with the most cracks were replaced but outage schedule did not allow sufficient time to replace all the pins.  The L-0 blades are also showing signs of erosion on the leading edge that the OEM has recommended replacing prior to the next scheduled turbine outage in 2026.  These blades will be an in-kind replacement.</t>
  </si>
  <si>
    <t>LAC2 Mist Eliminator Trays Repl 202</t>
  </si>
  <si>
    <t>Project to replace the demister trays in unit 2 absorber.  These trays are approaching 10 years old and are at end of life.  The unit 1 trays that are a similar age have started to break apart allowing the small pieces of fiberglass to enter the scrubber slurry mix  which then plugs the PH monitoring probes requiring nearly daily cleaning.  Labor estimates are based on Iatan's recent experience with replacing their demister trays.</t>
  </si>
  <si>
    <t>LAC1 Boiler Floor Replacement 2023</t>
  </si>
  <si>
    <t>The boiler floor for La Cygne 1 is in need of replacement to reduce tube leaks and minimize maintenance expenses going forward.  The existing floor is over 20 years old and showing signs of being at end of life.  The pin studs and refractory that help insulate the floor tubes from ash erosion and keep the liquid ash flowing to the slag taps is in very poor condition.  This leads to thinning of the floor tubes and eventually tube leaks.  Floor tube leaks have been increasing over the last 5 years with 3 forced outages YTD in 2022 due to floor tube leaks.  Due to the pin studs it is difficult to get accurate UT measurements, however there are many areas where the tubing measures less than 50% minimum wall.  
The lack of full length studs to secure the refractory in place allows the liquified slag to cool as it approaches the furnace floor slag taps.  This cooling makes it difficult to keep the slag taps open and flowing at low loads.  The unit is currently operating at a minimum load of 450 MW's for this reason.  Previously when the floor studs and refractory were in better condition the unit operated with a minimum load of 325 MW's.  The floor could be high pressure washed and re-studded with new refractory installed to address this issue.  It would cost ~ $1.8M to complete this work.  However, the issue with large areas of the tubing getting thin would still be present and make it difficult to install new studs without creating many tube leaks.
Another option considered for the floor was to remove all of the refractory and pin studs and weld overlay the tubes.  The cost to perform this option is in excess of $3M and would be an O&amp;M expense.  Due to the thinning of the existing tubes, this option is not practical due to the high likelihood of burning thru the tubes during the welding process.</t>
  </si>
  <si>
    <t>J2 Reheat Pendant ReplacementThe scope of this project will be to replace all 142 inlet Reheat Pendants all 143 outlet Reheat Pendants both of their water cooled spacer tubes from the upper dead air space to the penthouse and the rooftubes in the immediate area.  The majority of the existing high crown seal boxes will be saved but new chevrons and pans will be installed as part of this project.  The new pendants will be supplied in 2 sections front pendants and rear pendants.  The cut lines of each circuit will be in the penthouse the inlet side will start at the original upper field weld to replace the DWM which has not been replaced for the life of the unit and the outlet side stopping short of the new DWM installed as part of the header replacements.  The inlet side cut line is significantly higher than the outlet due to the tube bend locations being directly adjacent to the DMW.  The elevation of this cut line will allow us to ensure that we keep a minimum of 3 tube diameters between welds and other tube manipulations that can affect flow in the tube.  The pendants will be brought to elevation external to the boiler then brought in in two sections.  The sections will be rigged into place through the roofline and then welded together.  All high wear sections will be affixed with shields to help reduce maintenance in the pertinent areas for the remaining life of the unit.  The roof tubes will be supplied with peg fin attached and the cut line will range from the front side of the Rh pendants to behind the outlet pendants.  Tube will be supplied loose with new support hardware to be attached in the field.  The reamining casing and other components will be supplied loose for field installation.</t>
  </si>
  <si>
    <t>MAIN TRANSFOMERS (XMA01A/B/C/D) REP</t>
  </si>
  <si>
    <t>PLANT COMPUTER DIGITAL UPGRADE</t>
  </si>
  <si>
    <t>CAPITAL PUMP AND MOTOR REFURBISHMENT</t>
  </si>
  <si>
    <t>Plant computer modifications for RJ</t>
  </si>
  <si>
    <t>Adjust Single Ring block perimeter.</t>
  </si>
  <si>
    <t>Adjust Single Ring block perimeter. Connect the ESW Protective Area (PA) to the existing Plant PA.</t>
  </si>
  <si>
    <t>Risk Informed PMs</t>
  </si>
  <si>
    <t xml:space="preserve">Risk Informed PRA activities supporting:  Surveillance Test Risk Informed Documented Evaluations STRIDE, Risk Informed Completion Times RICT, and 10 CFR 50.69 SSC Categorization. </t>
  </si>
  <si>
    <t xml:space="preserve">Install vehicle barrier system </t>
  </si>
  <si>
    <t>Install vehicle barrier system on west and south sides of plant with potential of flood calc, fuel oil and nitrogen skin mods pending further investigation.</t>
  </si>
  <si>
    <t xml:space="preserve">This project is for replacing the load zones on conveyors 6/206 and 203.  The existing load zones are causing a significant amount of futgitive dust due to their age and deteriorated condition. </t>
  </si>
  <si>
    <t>J2 IP Rotor Swap 2023. This project replaced the IP rotor in J2 with the recently remanufacted spare IP rotor. The remanufactured IP rotor work included blade row replacements and seal replacements.</t>
  </si>
  <si>
    <t>J2 Reheat Pendant Replacement project</t>
  </si>
  <si>
    <t>Replacement of aging large power transformers has been an industry initiative since SOER 10-1. Life-cycle practices for oil-cooled power transformers above 10 MVA are established by the SOER 10-1. The existing Main Generator Step-Up (GSU) Transformers XMA01A, XMA01B, and XMA01C are designed and manufactured by Westinghouse as original plant equipment built in 1979, placing them in the category of aging large power transformers. Therefore, Long Term Asset Management (LTAM) 17-0007 was established for the systematic replacement of the Wolf Creek large oil filled transformers</t>
  </si>
  <si>
    <t>Wolf Creek’s plant computer, known as the Nuclear Plant Information System (NPIS) monitors various plant parameters and presents the information to the Operators, and other plant personnel, concerning the status and operation of the plant.  The NPIS also provides additional functions of alarming, archiving data, performing calculations, logging and printing report hardcopies.  The NPIS includes the computational and display functions for the Emergency Response Facility Information System (ERFIS), the Emergency Response Data System (ERDS), and the Safety Parameter Display System (SPDS). NPIS was last replaced in 2007.  In 2021, the Plant Health Committee (PHC) authorized the replacement of the NPIS.  The replacement is driven by obsolescence and degrading reliability.</t>
  </si>
  <si>
    <t xml:space="preserve">Large Pumps and Motors are periodically remanufactured to like new condition at Wolf Creek. The frequency of these remanufacturing efforts is driven by a preventative maintenance plan setup for each pump/motor and that PM is based on EPRI guidance. </t>
  </si>
  <si>
    <t>Accum Prov Inj &amp; Damages Other</t>
  </si>
  <si>
    <t>Based on 2024 Data</t>
  </si>
  <si>
    <r>
      <t xml:space="preserve">312.01 </t>
    </r>
    <r>
      <rPr>
        <vertAlign val="superscript"/>
        <sz val="12"/>
        <rFont val="Times New Roman"/>
        <family val="1"/>
      </rPr>
      <t>4</t>
    </r>
  </si>
  <si>
    <r>
      <t xml:space="preserve">312.02 </t>
    </r>
    <r>
      <rPr>
        <vertAlign val="superscript"/>
        <sz val="12"/>
        <rFont val="Times New Roman"/>
        <family val="1"/>
      </rPr>
      <t>5</t>
    </r>
  </si>
  <si>
    <t>Wichita Battery</t>
  </si>
  <si>
    <t>PC Wind</t>
  </si>
  <si>
    <t>Misc Intangible - Wolf Creek</t>
  </si>
  <si>
    <t>Misc Intangible - Cap Software 5 Year</t>
  </si>
  <si>
    <t xml:space="preserve">Misc Intangible - Cap Software 10 Year </t>
  </si>
  <si>
    <t>Misc Intangible - Cap Software -Wolf Creek - 5 Year</t>
  </si>
  <si>
    <t>Misc Radio Frequency Spectrum</t>
  </si>
  <si>
    <t>Gen-Structures &amp; Improvements-Elec</t>
  </si>
  <si>
    <t>Gen-Structures &amp; Improvements-Elec - Wolf Creek</t>
  </si>
  <si>
    <t>Gen-Structures &amp; Impr-Elec - Composite Rate</t>
  </si>
  <si>
    <t>Gen-Office Furniture &amp; Eq-El</t>
  </si>
  <si>
    <t>Gen-Office Furniture-Computer</t>
  </si>
  <si>
    <t>Gen-Transportation Equipment</t>
  </si>
  <si>
    <t>Gen-Stores Equipment-Elec</t>
  </si>
  <si>
    <t>Gen-Tools-Elec</t>
  </si>
  <si>
    <t>Gen-Laboratory Equip-Elec</t>
  </si>
  <si>
    <t>Gen-Power Operated Equip-Elec</t>
  </si>
  <si>
    <t>Gen-Misc Equip-Elec</t>
  </si>
  <si>
    <r>
      <t>1</t>
    </r>
    <r>
      <rPr>
        <sz val="12"/>
        <rFont val="Times New Roman"/>
        <family val="1"/>
      </rPr>
      <t xml:space="preserve"> All rates from 2024 Form 1, pages 337 through 337.9, columns a and e.  Collection of depreciation will end when the associated investment is retired; amortization amounts</t>
    </r>
  </si>
  <si>
    <t xml:space="preserve">  shall cease once the amount is fully amortized.  These rates shall remain fixed and may change only pursuant to a Section 205 or 206 proceeding.</t>
  </si>
  <si>
    <r>
      <t>2</t>
    </r>
    <r>
      <rPr>
        <sz val="12"/>
        <rFont val="Times New Roman"/>
        <family val="1"/>
      </rPr>
      <t xml:space="preserve"> The EKC Energy Centers are; JEC - Jeffrey, LEC- Lawrence, HEC - Hutchinson, GEEC - Gordon Evans, EEC - Emporia, CP - Central Plains, FR - Flat Ridge, </t>
    </r>
  </si>
  <si>
    <t xml:space="preserve">  WP-Western Plains, SC - Spring Creek, PC - Persimmon Creek and Wichita Battery.</t>
  </si>
  <si>
    <r>
      <t>3</t>
    </r>
    <r>
      <rPr>
        <sz val="12"/>
        <rFont val="Times New Roman"/>
        <family val="1"/>
      </rPr>
      <t xml:space="preserve"> The EKS Energy Centers are; LACEC - LaCygne, GEEC - Gordon Evans, and WCEC - Wolf Creek.</t>
    </r>
  </si>
  <si>
    <r>
      <t>4</t>
    </r>
    <r>
      <rPr>
        <sz val="12"/>
        <rFont val="Times New Roman"/>
        <family val="1"/>
      </rPr>
      <t xml:space="preserve"> Account 312.01 records depreciation expense and accumulated reserve for railcars.</t>
    </r>
  </si>
  <si>
    <r>
      <t>5</t>
    </r>
    <r>
      <rPr>
        <sz val="12"/>
        <rFont val="Times New Roman"/>
        <family val="1"/>
      </rPr>
      <t xml:space="preserve"> Account 312.02 records depreciation expense and accumulated reserve for pollution control equipment.</t>
    </r>
  </si>
  <si>
    <t>90010016</t>
  </si>
  <si>
    <t>90010017</t>
  </si>
  <si>
    <t>90100007</t>
  </si>
  <si>
    <t>GRG0001801</t>
  </si>
  <si>
    <t>JRJ0010102</t>
  </si>
  <si>
    <t>JRJ0024301</t>
  </si>
  <si>
    <t>JRJ0031301</t>
  </si>
  <si>
    <t>L19409201</t>
  </si>
  <si>
    <t>RRW0000501</t>
  </si>
  <si>
    <t>New McNew CCGT Plant</t>
  </si>
  <si>
    <t>New Viola CCGT WSTR</t>
  </si>
  <si>
    <t>New Kansas Sky Lawrence Solar</t>
  </si>
  <si>
    <t>GECT1 Wet Compression 2024 Capacity</t>
  </si>
  <si>
    <t>J0 Coal Pile Runoff Construction 20</t>
  </si>
  <si>
    <t>J2 IP Inner Casing Purchase   CAP S</t>
  </si>
  <si>
    <t>J1 GSU Swap and Rewind. Emergent pr</t>
  </si>
  <si>
    <t>LEC5 HP IP and LP Turbine Seal Blad</t>
  </si>
  <si>
    <t>WP Spare GSU Transformer 2023 Purch</t>
  </si>
  <si>
    <t>New McNew Combined Cycle Gas Turbine Plant</t>
  </si>
  <si>
    <t>New Viola Combined Cycle Gas Turbine Plant</t>
  </si>
  <si>
    <t>GECT1 Wet Compression 2024 Capacity optimization project  This project is to add additional capacity to the unit by installing a wet compression system.</t>
  </si>
  <si>
    <t>J0 Coal Pile Runoff Construction 2023 Started as a Study in 2022  The original project was to design and install concrete lined ditches around the coal pile to coal pile to capture coal fines washed off the pile and direct rainwater to the northeast coal</t>
  </si>
  <si>
    <t>This project is for the purchase of a new IP inner casing for JEC Unit 2. Previous history of the units indicates that as the HP and IP inner cases have aged they distort and require rerounding and and or re</t>
  </si>
  <si>
    <t>J1 GSU Swap and Rewind. Emergent project to replace J1 GSU with spare and then rewind  failed GSU. assumptions   cost estimates are based off of similar work performed in 2001 and escalated based on historical inflation rate data. Assumptions1.GSU can be rewound with need for additional core repair or replacement2.A new GSU is not needed.3. Extensive generator testing is needed4. Generator and exciter pass all testing with no repairs needed5. Internal labor is used for generator inspection and GSU swap6. Timing assumes 12 month repair of GSU with milestones in 2024 and 2025.</t>
  </si>
  <si>
    <t>LEC5 HP IP and LP Turbine Seal Blade Rep 2024 LEC5 turbine and generator inspection is due in 2024. Previous HP and IP overhaul was in 2012 and LP  generator rotor out inspection was in 2015. Valves were done in 2018 with RH valves partially overhauled d</t>
  </si>
  <si>
    <t>WP Spare GSU Transformer 2023 Purchase of a spare GSU transformer (167MVA 345 and 34.5kV and 13.8kV) that can be used to replace a failed GSU at Western Plains Wind Farm.</t>
  </si>
  <si>
    <t>W000013071</t>
  </si>
  <si>
    <t>W000020613</t>
  </si>
  <si>
    <t>W000502036</t>
  </si>
  <si>
    <t>W000502046</t>
  </si>
  <si>
    <t>WOLFCRK1171</t>
  </si>
  <si>
    <t>WOLFCRK1196</t>
  </si>
  <si>
    <t>REPLACING THE MAIN GENERATOR VOLTAG</t>
  </si>
  <si>
    <t>SECURITY PHASE III: VEHICLE BARRIER</t>
  </si>
  <si>
    <t>Upgrading Evergy's networking equip</t>
  </si>
  <si>
    <t>Cleaning, remanufacture, and reasse</t>
  </si>
  <si>
    <t>RF26 Remanufacture and Replacements</t>
  </si>
  <si>
    <t>Capital Spare - RCP Motor</t>
  </si>
  <si>
    <t>REPLACING THE MAIN GENERATOR VOLTAGE REGULATOR SYSTEM</t>
  </si>
  <si>
    <t>SECURITY PHASE III: VEHICLE BARRIER SYSTEM</t>
  </si>
  <si>
    <t>Cleaning, remanufacture, and reassembly of the A and B Low Pressure Turbines, four Turbine Stop and Control Valves, and two Turbine Combined Intercept Valves.</t>
  </si>
  <si>
    <t>RF26 Remanufacture and Replacements - Multisite</t>
  </si>
  <si>
    <t>Anterix Spectrum</t>
  </si>
  <si>
    <t>EAM Optimization</t>
  </si>
  <si>
    <t>Wichita Camera Software</t>
  </si>
  <si>
    <t>IA Review Software</t>
  </si>
  <si>
    <t>System IQ Software</t>
  </si>
  <si>
    <t>Ready to Work</t>
  </si>
  <si>
    <t>Project Freeway</t>
  </si>
  <si>
    <t>Capital Maximo - CAp Implementation</t>
  </si>
  <si>
    <t>Capital GEAM - Document Management</t>
  </si>
  <si>
    <t>Modernize the current 21 year old o</t>
  </si>
  <si>
    <t>Data Center Consolidation - Wolf Cr</t>
  </si>
  <si>
    <t>Qual Tool Release 3 (System and Adm</t>
  </si>
  <si>
    <t>SailPoint Governance and App Integr</t>
  </si>
  <si>
    <t>IT Onboarding Offboarding</t>
  </si>
  <si>
    <t>Advanced Security Software</t>
  </si>
  <si>
    <t>Admin Portal for Interactions CSIVA</t>
  </si>
  <si>
    <t>EAM Transmission</t>
  </si>
  <si>
    <t>Auditboard Software</t>
  </si>
  <si>
    <t>ADMX-FLISR Ph2</t>
  </si>
  <si>
    <t>SSO Upgrade</t>
  </si>
  <si>
    <t>Levatas License</t>
  </si>
  <si>
    <t>Sailpoint and SN Integration</t>
  </si>
  <si>
    <t>Anterix Spectrum Richardson Pawnee</t>
  </si>
  <si>
    <t>Maximo MAS 8 Licenses</t>
  </si>
  <si>
    <t>AUD Implementation For 2023</t>
  </si>
  <si>
    <t>Maximo 8 Upgrade</t>
  </si>
  <si>
    <t>Paperless Offer within the IVA</t>
  </si>
  <si>
    <t>Anterix Spectrum Gage County</t>
  </si>
  <si>
    <t>STEAM (Substation EAM) - Evolve Pha</t>
  </si>
  <si>
    <t>Application Monitoring</t>
  </si>
  <si>
    <t>ADMS Ph 1 OMS</t>
  </si>
  <si>
    <t>Bentley PLS Software</t>
  </si>
  <si>
    <t>ServiceNow Agreement</t>
  </si>
  <si>
    <t>R/L Pess Creek Phase In</t>
  </si>
  <si>
    <t>ADIT related to R/L Pess Creek Phase in</t>
  </si>
  <si>
    <t>R/A Stateline PPA</t>
  </si>
  <si>
    <t>ADIT related to the WGEN Stateline R/A</t>
  </si>
  <si>
    <t>KS CIP CyberSecurity Tracker</t>
  </si>
  <si>
    <t>ADIT related to the Grid Security Tracker R/L</t>
  </si>
  <si>
    <t>KS Transm Delivery Charge</t>
  </si>
  <si>
    <t>ADIT related to EKC TDC</t>
  </si>
  <si>
    <t>KS Transportation Electrification</t>
  </si>
  <si>
    <t>ADIT related to Transportation Electrication R/A</t>
  </si>
  <si>
    <t>Partnership entries Woodwood EHV</t>
  </si>
  <si>
    <t>ADIT related to the Woodward Interconnect k-1 book/tax difference</t>
  </si>
  <si>
    <t>Time of use Pilots</t>
  </si>
  <si>
    <t>ADIT related to R/A Time of Use Pilot</t>
  </si>
  <si>
    <t>R/A PISA Depr Exp</t>
  </si>
  <si>
    <t>ADIT related to PISA KS Depr R/A</t>
  </si>
  <si>
    <t>Tax Gross up on CIAC</t>
  </si>
  <si>
    <t>ADIT related to the Tax Grossup on CIAC</t>
  </si>
  <si>
    <t>28a</t>
  </si>
  <si>
    <t>28b</t>
  </si>
  <si>
    <t>28c</t>
  </si>
  <si>
    <t>(338.13) Asset Retirement Costs for Solar Production</t>
  </si>
  <si>
    <t>205, 35.14, g</t>
  </si>
  <si>
    <t>(338.34) Asset Retirement Costs for Wind Production</t>
  </si>
  <si>
    <t>205, 35.31, g</t>
  </si>
  <si>
    <t>(339.13) Asset Retirement Costs for Other Renewable Production</t>
  </si>
  <si>
    <t>205, 35.46, g</t>
  </si>
  <si>
    <t>(387.12) Asset Retirement Costs for Energy Storage</t>
  </si>
  <si>
    <t>205, 84.13 g</t>
  </si>
  <si>
    <t>30a</t>
  </si>
  <si>
    <t>Solar Production</t>
  </si>
  <si>
    <t>219, 23.1, b</t>
  </si>
  <si>
    <t>Wind Production</t>
  </si>
  <si>
    <t>219, 23.2, b</t>
  </si>
  <si>
    <t>Other Renewable Production</t>
  </si>
  <si>
    <t>219, 23.3, b</t>
  </si>
  <si>
    <t>38a</t>
  </si>
  <si>
    <t>38b</t>
  </si>
  <si>
    <t>38c</t>
  </si>
  <si>
    <t>555.1 Power Purchased for Storage Operations</t>
  </si>
  <si>
    <t>321, 76.1, b</t>
  </si>
  <si>
    <t>555.2 Bundled Environmental Credits</t>
  </si>
  <si>
    <t>321, 76.2, b</t>
  </si>
  <si>
    <t>555.3 Unbundled Environmental Credits</t>
  </si>
  <si>
    <t>321, 76.3, b</t>
  </si>
  <si>
    <t>82a</t>
  </si>
  <si>
    <t>82b</t>
  </si>
  <si>
    <t>82c</t>
  </si>
  <si>
    <t>Total Power Production Exp. - Solar</t>
  </si>
  <si>
    <t>321, 79.16, b</t>
  </si>
  <si>
    <t>Total Power Production Exp. - Wind</t>
  </si>
  <si>
    <t>321, 79.31, b</t>
  </si>
  <si>
    <t>Acc. 559.3 Fuel</t>
  </si>
  <si>
    <t>321, 79.36, b</t>
  </si>
  <si>
    <t>Total Power Production Exp. - Other Renewable</t>
  </si>
  <si>
    <t>321, 79.49, b</t>
  </si>
  <si>
    <t>83a</t>
  </si>
  <si>
    <t>83b</t>
  </si>
  <si>
    <t>83c</t>
  </si>
  <si>
    <t>83d</t>
  </si>
  <si>
    <t>327.x, Total, l</t>
  </si>
  <si>
    <t>Solar Production Plant</t>
  </si>
  <si>
    <t>Wind Production Plant</t>
  </si>
  <si>
    <t>Other Renewable Production Plant</t>
  </si>
  <si>
    <t>107a</t>
  </si>
  <si>
    <t>107b</t>
  </si>
  <si>
    <t>107c</t>
  </si>
  <si>
    <t>Regional Market</t>
  </si>
  <si>
    <t>354, 22, b</t>
  </si>
  <si>
    <t>Energy Storage</t>
  </si>
  <si>
    <t>354, 22.1, b</t>
  </si>
  <si>
    <t>111a</t>
  </si>
  <si>
    <t>111b</t>
  </si>
  <si>
    <t>Energy Storage Plant</t>
  </si>
  <si>
    <t xml:space="preserve">    Less:  ARO Account 338.13 [Form 1, pg. 205, ln. 35.14, col. g]</t>
  </si>
  <si>
    <t xml:space="preserve">    Less:  ARO Account 338.34 [Form 1, pg. 205, ln. 35.31, col. g]</t>
  </si>
  <si>
    <t xml:space="preserve">    Less:  ARO Account 339.13 [Form 1, pg. 205, ln. 35.46, col. g]</t>
  </si>
  <si>
    <t xml:space="preserve">       Solar Power Generation Accounts [Form 1, pg. 321, ln. 79.16, col. b]</t>
  </si>
  <si>
    <t xml:space="preserve">       Wind Power Generation Accounts [Form 1, pg. 321, ln. 79.31, col. b]</t>
  </si>
  <si>
    <t>Account 559.3</t>
  </si>
  <si>
    <t>Account 555.1 [Form 1, pg. 321, ln. 76.1, col. b]</t>
  </si>
  <si>
    <t>Account 555.2 [Form 1, pg. 321, ln. 76.2, col. b]</t>
  </si>
  <si>
    <t>Account 555.3 [Form 1, pg. 321, ln. 76.3, col. b]</t>
  </si>
  <si>
    <r>
      <t xml:space="preserve">     Less: Account 555 [Form 1, pg. 327.x, col. </t>
    </r>
    <r>
      <rPr>
        <sz val="12"/>
        <color rgb="FFFF0000"/>
        <rFont val="Times New Roman"/>
        <family val="1"/>
      </rPr>
      <t>l</t>
    </r>
    <r>
      <rPr>
        <sz val="12"/>
        <rFont val="Times New Roman"/>
        <family val="1"/>
      </rPr>
      <t>, "Total"]</t>
    </r>
  </si>
  <si>
    <t xml:space="preserve">    Less: ARO Account 387.12 [Form 1, pg. 205, ln 84.13, col. g]</t>
  </si>
  <si>
    <t xml:space="preserve">    Energy Storage Plant [Form 1, pg. 336, ln 9.1, col. f]</t>
  </si>
  <si>
    <t>108a</t>
  </si>
  <si>
    <t>6a</t>
  </si>
  <si>
    <t>6b</t>
  </si>
  <si>
    <t>6c</t>
  </si>
  <si>
    <t>13a</t>
  </si>
  <si>
    <t>13b</t>
  </si>
  <si>
    <t>13c</t>
  </si>
  <si>
    <t>20a</t>
  </si>
  <si>
    <t>20b</t>
  </si>
  <si>
    <t>20c</t>
  </si>
  <si>
    <t>27a</t>
  </si>
  <si>
    <t>27b</t>
  </si>
  <si>
    <t>27c</t>
  </si>
  <si>
    <t>34a</t>
  </si>
  <si>
    <t>34b</t>
  </si>
  <si>
    <t>34c</t>
  </si>
  <si>
    <t>41a</t>
  </si>
  <si>
    <t>41b</t>
  </si>
  <si>
    <t>41c</t>
  </si>
  <si>
    <t>48a</t>
  </si>
  <si>
    <t>48b</t>
  </si>
  <si>
    <t>48c</t>
  </si>
  <si>
    <t>55a</t>
  </si>
  <si>
    <t>55b</t>
  </si>
  <si>
    <t>55c</t>
  </si>
  <si>
    <t>62a</t>
  </si>
  <si>
    <t>62b</t>
  </si>
  <si>
    <t>62c</t>
  </si>
  <si>
    <t>69a</t>
  </si>
  <si>
    <t>69b</t>
  </si>
  <si>
    <t>69c</t>
  </si>
  <si>
    <t>76a</t>
  </si>
  <si>
    <t>76b</t>
  </si>
  <si>
    <t>76c</t>
  </si>
  <si>
    <t>88a</t>
  </si>
  <si>
    <t>88b</t>
  </si>
  <si>
    <t>88c</t>
  </si>
  <si>
    <t>93a</t>
  </si>
  <si>
    <t>93b</t>
  </si>
  <si>
    <t>93c</t>
  </si>
  <si>
    <t>98a</t>
  </si>
  <si>
    <t>98b</t>
  </si>
  <si>
    <t>98c</t>
  </si>
  <si>
    <t>103a</t>
  </si>
  <si>
    <t>103b</t>
  </si>
  <si>
    <t>103c</t>
  </si>
  <si>
    <t>108b</t>
  </si>
  <si>
    <t>108c</t>
  </si>
  <si>
    <t>113a</t>
  </si>
  <si>
    <t>113b</t>
  </si>
  <si>
    <t>113c</t>
  </si>
  <si>
    <t>118a</t>
  </si>
  <si>
    <t>118b</t>
  </si>
  <si>
    <t>118c</t>
  </si>
  <si>
    <t>123a</t>
  </si>
  <si>
    <t>123b</t>
  </si>
  <si>
    <t>123c</t>
  </si>
  <si>
    <t>128a</t>
  </si>
  <si>
    <t>128b</t>
  </si>
  <si>
    <t>128c</t>
  </si>
  <si>
    <t>133a</t>
  </si>
  <si>
    <t>133b</t>
  </si>
  <si>
    <t>133c</t>
  </si>
  <si>
    <t>138a</t>
  </si>
  <si>
    <t>138b</t>
  </si>
  <si>
    <t>138c</t>
  </si>
  <si>
    <t>143a</t>
  </si>
  <si>
    <t>143b</t>
  </si>
  <si>
    <t>143c</t>
  </si>
  <si>
    <t>148a</t>
  </si>
  <si>
    <t>148b</t>
  </si>
  <si>
    <t>148c</t>
  </si>
  <si>
    <t>153a</t>
  </si>
  <si>
    <t>153b</t>
  </si>
  <si>
    <t>153c</t>
  </si>
  <si>
    <t>158a</t>
  </si>
  <si>
    <t>158b</t>
  </si>
  <si>
    <t>158c</t>
  </si>
  <si>
    <t>163a</t>
  </si>
  <si>
    <t>163b</t>
  </si>
  <si>
    <t>163c</t>
  </si>
  <si>
    <t>168a</t>
  </si>
  <si>
    <t>168b</t>
  </si>
  <si>
    <t>168c</t>
  </si>
  <si>
    <t>173a</t>
  </si>
  <si>
    <t>173b</t>
  </si>
  <si>
    <t>173c</t>
  </si>
  <si>
    <t>178a</t>
  </si>
  <si>
    <t>178b</t>
  </si>
  <si>
    <t>178c</t>
  </si>
  <si>
    <t>183a</t>
  </si>
  <si>
    <t>183b</t>
  </si>
  <si>
    <t>183c</t>
  </si>
  <si>
    <t>188a</t>
  </si>
  <si>
    <t>188b</t>
  </si>
  <si>
    <t>188c</t>
  </si>
  <si>
    <t>193a</t>
  </si>
  <si>
    <t>193b</t>
  </si>
  <si>
    <t>193c</t>
  </si>
  <si>
    <t>198a</t>
  </si>
  <si>
    <t>198b</t>
  </si>
  <si>
    <t>198c</t>
  </si>
  <si>
    <t>203a</t>
  </si>
  <si>
    <t>203b</t>
  </si>
  <si>
    <t>203c</t>
  </si>
  <si>
    <t>Rate 2</t>
  </si>
  <si>
    <t>Dec Balance 1</t>
  </si>
  <si>
    <t>205a</t>
  </si>
  <si>
    <t>205b</t>
  </si>
  <si>
    <t>205c</t>
  </si>
  <si>
    <t>205d</t>
  </si>
  <si>
    <t>205e</t>
  </si>
  <si>
    <t>205f</t>
  </si>
  <si>
    <t>205g</t>
  </si>
  <si>
    <t>205h</t>
  </si>
  <si>
    <t>205i</t>
  </si>
  <si>
    <t>206a</t>
  </si>
  <si>
    <t>206b</t>
  </si>
  <si>
    <t>206c</t>
  </si>
  <si>
    <t>206d</t>
  </si>
  <si>
    <t>206e</t>
  </si>
  <si>
    <t>206f</t>
  </si>
  <si>
    <t>206g</t>
  </si>
  <si>
    <t>206h</t>
  </si>
  <si>
    <t>206i</t>
  </si>
  <si>
    <t>207a</t>
  </si>
  <si>
    <t>207b</t>
  </si>
  <si>
    <t>207c</t>
  </si>
  <si>
    <t>207d</t>
  </si>
  <si>
    <t>207e</t>
  </si>
  <si>
    <t>207f</t>
  </si>
  <si>
    <t>207g</t>
  </si>
  <si>
    <t>207h</t>
  </si>
  <si>
    <t>207i</t>
  </si>
  <si>
    <t>89a</t>
  </si>
  <si>
    <t>89b</t>
  </si>
  <si>
    <t>89c</t>
  </si>
  <si>
    <t>95a</t>
  </si>
  <si>
    <t>95b</t>
  </si>
  <si>
    <t>95c</t>
  </si>
  <si>
    <t>101a</t>
  </si>
  <si>
    <t>101b</t>
  </si>
  <si>
    <t>101c</t>
  </si>
  <si>
    <t>119a</t>
  </si>
  <si>
    <t>119b</t>
  </si>
  <si>
    <t>119c</t>
  </si>
  <si>
    <t>125a</t>
  </si>
  <si>
    <t>125b</t>
  </si>
  <si>
    <t>125c</t>
  </si>
  <si>
    <t>131a</t>
  </si>
  <si>
    <t>131b</t>
  </si>
  <si>
    <t>131c</t>
  </si>
  <si>
    <t>137a</t>
  </si>
  <si>
    <t>137b</t>
  </si>
  <si>
    <t>137c</t>
  </si>
  <si>
    <t>142a</t>
  </si>
  <si>
    <t>142b</t>
  </si>
  <si>
    <t>142c</t>
  </si>
  <si>
    <t>147a</t>
  </si>
  <si>
    <t>147b</t>
  </si>
  <si>
    <t>147c</t>
  </si>
  <si>
    <t>152a</t>
  </si>
  <si>
    <t>152b</t>
  </si>
  <si>
    <t>152c</t>
  </si>
  <si>
    <t>160a</t>
  </si>
  <si>
    <t>160b</t>
  </si>
  <si>
    <t>160c</t>
  </si>
  <si>
    <t>165a</t>
  </si>
  <si>
    <t>165b</t>
  </si>
  <si>
    <t>165c</t>
  </si>
  <si>
    <t>170a</t>
  </si>
  <si>
    <t>170b</t>
  </si>
  <si>
    <t>170c</t>
  </si>
  <si>
    <t>172a</t>
  </si>
  <si>
    <t>172b</t>
  </si>
  <si>
    <t>172c</t>
  </si>
  <si>
    <t>172d</t>
  </si>
  <si>
    <t>172e</t>
  </si>
  <si>
    <t>172f</t>
  </si>
  <si>
    <t>172g</t>
  </si>
  <si>
    <t>172h</t>
  </si>
  <si>
    <t>172i</t>
  </si>
  <si>
    <t>173d</t>
  </si>
  <si>
    <t>173e</t>
  </si>
  <si>
    <t>173f</t>
  </si>
  <si>
    <t>173g</t>
  </si>
  <si>
    <t>173h</t>
  </si>
  <si>
    <t>173i</t>
  </si>
  <si>
    <t>174a</t>
  </si>
  <si>
    <t>174b</t>
  </si>
  <si>
    <t>174c</t>
  </si>
  <si>
    <t>174f</t>
  </si>
  <si>
    <t>174d</t>
  </si>
  <si>
    <t>174e</t>
  </si>
  <si>
    <t>174g</t>
  </si>
  <si>
    <t>174h</t>
  </si>
  <si>
    <t>174i</t>
  </si>
  <si>
    <t>Gen-Computer Hardware</t>
  </si>
  <si>
    <t>Gen-Communication Equipment</t>
  </si>
  <si>
    <t xml:space="preserve">  be taken from the Evergy Form 1 page 450.3, Footnote: Schedule Page 106b, Renewable Energy Credits line.</t>
  </si>
  <si>
    <t>16a</t>
  </si>
  <si>
    <t>16b</t>
  </si>
  <si>
    <t>16c</t>
  </si>
  <si>
    <t>19a</t>
  </si>
  <si>
    <t>19b</t>
  </si>
  <si>
    <t>303.wc</t>
  </si>
  <si>
    <t>Misc Intangilbe - WC Licence Original</t>
  </si>
  <si>
    <t>Misc Intangilbe - WC Relicence 2025</t>
  </si>
  <si>
    <t>23a</t>
  </si>
  <si>
    <t>23b</t>
  </si>
  <si>
    <t>Misc Intangible – Cap Software 15 Year</t>
  </si>
  <si>
    <t>Misc Intangible – Cap Software 3 Year</t>
  </si>
  <si>
    <t>Gen-Computer Software 3yrs</t>
  </si>
  <si>
    <t>Gen-Computer Software 5yrs</t>
  </si>
  <si>
    <t>Gen-Computer Software 10yrs</t>
  </si>
  <si>
    <t>Gen-Computer Software 15yrs</t>
  </si>
  <si>
    <t>23c</t>
  </si>
  <si>
    <t xml:space="preserve">Communication Equipment </t>
  </si>
  <si>
    <t>23d</t>
  </si>
  <si>
    <t>23e</t>
  </si>
  <si>
    <t>23f</t>
  </si>
  <si>
    <t>Computer Hardware</t>
  </si>
  <si>
    <t>16d</t>
  </si>
  <si>
    <t>23g</t>
  </si>
  <si>
    <t xml:space="preserve">          Other [Form 1, pg. 354, lns. 22 and 24-26, col. b]</t>
  </si>
  <si>
    <t>30b</t>
  </si>
  <si>
    <t>Total Energy Storage Plant</t>
  </si>
  <si>
    <t>205, 84.14 g</t>
  </si>
  <si>
    <t>Computer Software 10 year</t>
  </si>
  <si>
    <t>Computer Software 5 year</t>
  </si>
  <si>
    <t>12a</t>
  </si>
  <si>
    <t>12b</t>
  </si>
  <si>
    <t>12c</t>
  </si>
  <si>
    <t>12d</t>
  </si>
  <si>
    <t>12e</t>
  </si>
  <si>
    <t>12f</t>
  </si>
  <si>
    <t>12g</t>
  </si>
  <si>
    <t>12h</t>
  </si>
  <si>
    <t>12i</t>
  </si>
  <si>
    <t>12j</t>
  </si>
  <si>
    <t>12k</t>
  </si>
  <si>
    <t>12l</t>
  </si>
  <si>
    <t>12m</t>
  </si>
  <si>
    <t>12n</t>
  </si>
  <si>
    <t>12o</t>
  </si>
  <si>
    <t>12p</t>
  </si>
  <si>
    <t>12q</t>
  </si>
  <si>
    <t>12r</t>
  </si>
  <si>
    <t>12s</t>
  </si>
  <si>
    <t>12t</t>
  </si>
  <si>
    <t>18a</t>
  </si>
  <si>
    <t>18b</t>
  </si>
  <si>
    <t>18c</t>
  </si>
  <si>
    <t>18d</t>
  </si>
  <si>
    <t>18e</t>
  </si>
  <si>
    <t>23h</t>
  </si>
  <si>
    <t>23i</t>
  </si>
  <si>
    <t>23j</t>
  </si>
  <si>
    <t>23k</t>
  </si>
  <si>
    <t>23l</t>
  </si>
  <si>
    <t>23m</t>
  </si>
  <si>
    <t>23n</t>
  </si>
  <si>
    <t>23o</t>
  </si>
  <si>
    <t>23p</t>
  </si>
  <si>
    <t>23q</t>
  </si>
  <si>
    <t>23r</t>
  </si>
  <si>
    <t>23s</t>
  </si>
  <si>
    <t>23t</t>
  </si>
  <si>
    <t>D) Energy Storage (ES)</t>
  </si>
  <si>
    <t xml:space="preserve">ES = </t>
  </si>
  <si>
    <t xml:space="preserve">          Energy Storage Plant Production [Total Energy Storage less Non Gen Energy Storage][line 29 less line 30]</t>
  </si>
  <si>
    <t xml:space="preserve">          Percentage of Energy Storage Plant Prod [Energy Storage Plant Production divided by Total Energy Storage Plant][line 31/ line 29]</t>
  </si>
  <si>
    <t xml:space="preserve">    Energy Storage Plant [Form 1, pg. 206, ln. 84.14, col.g]</t>
  </si>
  <si>
    <t>205, 84.14, g</t>
  </si>
  <si>
    <t>205, 84.13, g</t>
  </si>
  <si>
    <t>Direct Allocator, SW or ES</t>
  </si>
  <si>
    <t>39a</t>
  </si>
  <si>
    <t>219, 27.1, b</t>
  </si>
  <si>
    <t xml:space="preserve">    Energy Storage [Form 1, pg. 219, ln. 27.1, col. B, or Wk. K)</t>
  </si>
  <si>
    <t xml:space="preserve">       Energy Storage Accounts [Form 1, pg. 321, ln. 131.16, col. B]</t>
  </si>
  <si>
    <t>85a</t>
  </si>
  <si>
    <t>Total Energy Storage Expenses</t>
  </si>
  <si>
    <t>321,131.16,b</t>
  </si>
  <si>
    <t>Direct Allocator, ES</t>
  </si>
  <si>
    <t>Account 577.3</t>
  </si>
  <si>
    <t>Storage Fuel</t>
  </si>
  <si>
    <t>Other Renewable Fuel</t>
  </si>
  <si>
    <t>85b</t>
  </si>
  <si>
    <t>Acc. 577.3 Storage Fuel</t>
  </si>
  <si>
    <t>321, 131.5, b</t>
  </si>
  <si>
    <t xml:space="preserve">     Sum of Accounts 510 through 513 [Item 4, Footnote 1]</t>
  </si>
  <si>
    <t xml:space="preserve">     Sum of Accounts 528 through 531 [Item 4, Footnote 1]</t>
  </si>
  <si>
    <t xml:space="preserve">        M &amp; S Energy Storage (Form 1, pg. 227, ln 10.1, col b &amp; c</t>
  </si>
  <si>
    <t>45a</t>
  </si>
  <si>
    <t>45b</t>
  </si>
  <si>
    <t>227, 10.1, b</t>
  </si>
  <si>
    <t>227, 10.1, c</t>
  </si>
  <si>
    <t>Energy Storage Plant (Estimated) (Balance Beginning of Year)</t>
  </si>
  <si>
    <t>Energy Storage Plant (Estimated) (Balance End of Year)</t>
  </si>
  <si>
    <t xml:space="preserve">   M &amp; S Energy Storage [EKC + EKS]</t>
  </si>
  <si>
    <t xml:space="preserve">          Less: Non Gen Energy Storage Plant [Form 1, pg. 206, ln 84.14, col. g. FN]</t>
  </si>
  <si>
    <t>11a</t>
  </si>
  <si>
    <t>11b</t>
  </si>
  <si>
    <t>11c</t>
  </si>
  <si>
    <t>11d</t>
  </si>
  <si>
    <t>GP, ES &amp; Direct Allocator</t>
  </si>
  <si>
    <t xml:space="preserve">          Energy Storage [Form 1, pg. 354, ln 22.1, col b.][Not used in Prod. above]</t>
  </si>
  <si>
    <t xml:space="preserve">          Prod. [Form 1, pg. 354, ln. 20, col. b] + ES Prod. [Form 1, pg. 354, Ln 22.1, col b. * ES Allocator]</t>
  </si>
  <si>
    <t>Direct Allocator, SW &amp; ES</t>
  </si>
  <si>
    <r>
      <t xml:space="preserve">         ii)  Renewable Energy Credits (RECs)</t>
    </r>
    <r>
      <rPr>
        <vertAlign val="superscript"/>
        <sz val="14"/>
        <rFont val="Times New Roman"/>
        <family val="1"/>
      </rPr>
      <t xml:space="preserve"> 4</t>
    </r>
  </si>
  <si>
    <t xml:space="preserve">  account 411800 and 411.11, losses shall be booked to Evergy account 411900 and 411.12.  The values will </t>
  </si>
  <si>
    <t xml:space="preserve">2   The 2025 Form 1 amount for Southwest Power Pool is </t>
  </si>
  <si>
    <t xml:space="preserve">3   The 2025 Form 1 amount for Southwest Power Pool (AD) is </t>
  </si>
  <si>
    <t xml:space="preserve">4   The 2025 Form 1 amount for Southwest Power Pool is </t>
  </si>
  <si>
    <t xml:space="preserve">5   The 2025 Form 1 amount for Southwest Power Pool (AD) is </t>
  </si>
  <si>
    <t>For Contract Year Beginning June 1, 2026, Based on 2025 Data</t>
  </si>
  <si>
    <t>WR 2025 Sr. Notes 4.70% Due 2028</t>
  </si>
  <si>
    <t>WR 2025 FMB 5.25% Due 2035</t>
  </si>
  <si>
    <t>WR 2025 FMB 5.25% Due 2035 (reopen)</t>
  </si>
  <si>
    <t>WR 1994 Wamego PCB Variable Due 2033</t>
  </si>
  <si>
    <t>(21)</t>
  </si>
  <si>
    <t>KGE 2016 PCB 3.607% Due 2031</t>
  </si>
  <si>
    <t>(22)</t>
  </si>
  <si>
    <t>(23)</t>
  </si>
  <si>
    <t>(24)</t>
  </si>
  <si>
    <t>(25)</t>
  </si>
  <si>
    <t>(26)</t>
  </si>
  <si>
    <t>WR 1994 St. Marys PCB Variable Due 2033</t>
  </si>
  <si>
    <t>Anterix Spectrum Clay County</t>
  </si>
  <si>
    <t>Anterix Spectrum Cloud County</t>
  </si>
  <si>
    <t>Anterix Spectrum Ellsworth County</t>
  </si>
  <si>
    <t>Anterix Spectrum Lincoln County</t>
  </si>
  <si>
    <t>Anterix Spectrum Ottawa County</t>
  </si>
  <si>
    <t>eSmart-Ops Analytics</t>
  </si>
  <si>
    <t>Anterix Spectrum Cowley County</t>
  </si>
  <si>
    <t>Wolf Creek License Renewal 2025</t>
  </si>
  <si>
    <t>900MCN1400</t>
  </si>
  <si>
    <t>900MCN1500</t>
  </si>
  <si>
    <t>900VIO1300</t>
  </si>
  <si>
    <t>900VIO1400</t>
  </si>
  <si>
    <t>900VIO1500</t>
  </si>
  <si>
    <t>900VIO2200</t>
  </si>
  <si>
    <t>ERE0002101</t>
  </si>
  <si>
    <t>ERE0003801</t>
  </si>
  <si>
    <t>JRJ0019501</t>
  </si>
  <si>
    <t>JRJ0019901</t>
  </si>
  <si>
    <t>JRJ0033201</t>
  </si>
  <si>
    <t>JRJ0037201</t>
  </si>
  <si>
    <t>JRJ0041401</t>
  </si>
  <si>
    <t>LRL0005801</t>
  </si>
  <si>
    <t>LRL0021901</t>
  </si>
  <si>
    <t>ORS0001001</t>
  </si>
  <si>
    <t>ORS0001401</t>
  </si>
  <si>
    <t>Other-McNew EPC</t>
  </si>
  <si>
    <t>Combined Cycle Gas Turbine McNew Engeering and Procurement Contract</t>
  </si>
  <si>
    <t>Other-McNew PIE</t>
  </si>
  <si>
    <t>Combined Cycle Gas Turbine McNew Power Island Equipment</t>
  </si>
  <si>
    <t>Other-Viola Owner's Engineer</t>
  </si>
  <si>
    <t>Combined Cycle Gas Turbine Viola Owner's Engineer</t>
  </si>
  <si>
    <t>Other-Viola EPC</t>
  </si>
  <si>
    <t>Combined Cycle Gas Turbine Viola Engeering and Procurement Contract</t>
  </si>
  <si>
    <t>Other-Viola PIE</t>
  </si>
  <si>
    <t>Combined Cycle Gas Turbine Viola Power Island Equipment</t>
  </si>
  <si>
    <t>Other-Viola Water Supply</t>
  </si>
  <si>
    <t>Combined Cycle Gas Turbine Viola Water Supply</t>
  </si>
  <si>
    <t>Other-EM1 LM6000s</t>
  </si>
  <si>
    <t>The Emporia LM6000s are reaching their OEM recommended interval for major inspection.</t>
  </si>
  <si>
    <t>Other-EM0 Spare LM6000 Engine. Spare LM60</t>
  </si>
  <si>
    <t>Spare LM6000 Engine to reduce overhaul outage times from 360 days to 30 days or less.  Will also improve unit reliablity by having a spare engine that can be swapped for in for any of the LMs in a one week outage.</t>
  </si>
  <si>
    <t>Steam-J1 IP Rotor Purchase After multiple</t>
  </si>
  <si>
    <t>J1 IP Rotor Purchase After multiple forms of inspections metallurgical analysis and data review it was determined that the IP rotor forgings across all three JEC units were close to end of life and needing replacement.</t>
  </si>
  <si>
    <t>Steam-RJ00199  J3 Air Heater Basket Repla</t>
  </si>
  <si>
    <t>Replace hot and cold end air heater baskets and element sheets in JEC Unit 3. Replace all radial seals.</t>
  </si>
  <si>
    <t>Steam-J1 Coal Nozzle Replacement 2024   2</t>
  </si>
  <si>
    <t>Replacing the J1 coal nozzles in all 8 corners of the boiler</t>
  </si>
  <si>
    <t>Steam-J0 Spare Stator CoilsCore 2025. Thi</t>
  </si>
  <si>
    <t>Purchase replacement stator core and winding materials as capital spares in anticipation for a Jeffrey generator stator.</t>
  </si>
  <si>
    <t>Steam-J3 301 Cooling Tower Rebuild 2024 2</t>
  </si>
  <si>
    <t>J3 301 Cooling Tower Rebuild 2024 2026</t>
  </si>
  <si>
    <t>Steam-RL00058 01 LEC0 844 Dozer Remanufac</t>
  </si>
  <si>
    <t>Remanufacture the 844 Dozer Engine Powertrain and Hydraulic system.</t>
  </si>
  <si>
    <t>Steam-RL00219  LEC4 Cooling Tower Replace</t>
  </si>
  <si>
    <t>Lawrence unit 4 Cooling Tower has experienced major failure on super structure and caused extensive secondary damage to auxiliary component. Replaced to ensure proper cooling of the circulating water and operation of the unit.</t>
  </si>
  <si>
    <t>Other-SC1 Inlet Conditioning 2025 Capacit</t>
  </si>
  <si>
    <t>Install evaprative coolers on spring creek unit 1.  This will be an addition of the hardware install and establishing a new water supply to the plant.</t>
  </si>
  <si>
    <t>Other-SC3 Inlet Conditioning 2026. Capaci</t>
  </si>
  <si>
    <t>Install evaporative coolers on Spring Creek Unit 3.  This will be an addition of the hardware install and establishing a new water supply to the plant.</t>
  </si>
  <si>
    <t>W000502030</t>
  </si>
  <si>
    <t>W000502044</t>
  </si>
  <si>
    <t>WOLFCRK1380</t>
  </si>
  <si>
    <t>WOLFCRK1382</t>
  </si>
  <si>
    <t>WOLFCRK1389</t>
  </si>
  <si>
    <t>WOLFCRK1416</t>
  </si>
  <si>
    <t>WOLFCRK1511</t>
  </si>
  <si>
    <t>WOLFCRK1520</t>
  </si>
  <si>
    <t>WOLFCRK1535</t>
  </si>
  <si>
    <t xml:space="preserve">Steam-J2 HP Guide Blade Carrier Purchase </t>
  </si>
  <si>
    <t>Steam-J2 IP Inner Casing Purchase   CAP S</t>
  </si>
  <si>
    <t>Nuc-Capital Site Improvements</t>
  </si>
  <si>
    <t>Capital Site Improvements</t>
  </si>
  <si>
    <t>Nuc-Remote Sensors will be installed on</t>
  </si>
  <si>
    <t>Remote Sensors will be installed on piping to check for voids</t>
  </si>
  <si>
    <t>Nuc-Nitrogen Skid Installation</t>
  </si>
  <si>
    <t>Nitrogen Skid Installation</t>
  </si>
  <si>
    <t>Nuc-2025 Capital Pump and Motor Remanuf</t>
  </si>
  <si>
    <t>Pump and Motor Remanufacture</t>
  </si>
  <si>
    <t>Nuc-Low Pressure Feedwater Heater Repla</t>
  </si>
  <si>
    <t>Low Pressure Feedwater Heater Replacement Phase 1</t>
  </si>
  <si>
    <t xml:space="preserve">Nuc-Leading Edge Flow Monitors Install </t>
  </si>
  <si>
    <t>Leading Edge Flow Monitors Install (Power Uprate)</t>
  </si>
  <si>
    <t xml:space="preserve">Nuc-RF27 DG Building remanufacture and </t>
  </si>
  <si>
    <t>RF27 DG Building remanufacture and replacements</t>
  </si>
  <si>
    <t>Nuc-RF27 Containment Building remanufac</t>
  </si>
  <si>
    <t>RF27 Containment Building remanufacture and replacement</t>
  </si>
  <si>
    <t>Nuc-RF27 Turbine Overhaul Capital</t>
  </si>
  <si>
    <t>Remanufacture and Replacements of DKFC03B, KFC01B,PFC05B,ACFCV0053,ACFCV0058, and KAC01A for Refuel 27 as part of the Turbine Overhaul Capital work.</t>
  </si>
  <si>
    <t>336, 5.1, b, d, &amp; e</t>
  </si>
  <si>
    <t>336, 5.2, b, d, &amp; e</t>
  </si>
  <si>
    <t>336, 5.3, b, d, &amp; e</t>
  </si>
  <si>
    <t>336, 9.1, b, d, &amp; e</t>
  </si>
  <si>
    <t xml:space="preserve">       Other Renewable Power Generation Accounts [Form 1, pg. 321, ln. 79.49, col. b, d, &amp; e]</t>
  </si>
  <si>
    <t xml:space="preserve">          Total Energy Storage Plant [Form 1, pg. 206, ln 84.14, col. g. Less: 84.13, col. g.]</t>
  </si>
  <si>
    <t>Period Ending 05/31/2026</t>
  </si>
  <si>
    <t>Refunds and Surcharges relating to resolution of issues raised in the 2025 Annual Update - Informal Challenge Letter, October 10, 2025 and data requests.</t>
  </si>
  <si>
    <t>Issue No. 3b - Accounts Receivables Factoring Costs</t>
  </si>
  <si>
    <t>Tax Grossup on CIAC</t>
  </si>
  <si>
    <t>.</t>
  </si>
  <si>
    <t>R/A Customer Phase In</t>
  </si>
  <si>
    <t>ADIT related to R/A Customer Phase In</t>
  </si>
  <si>
    <t>ADIT related to the R/L for KS CIP CyberSecurity Tracker</t>
  </si>
  <si>
    <t>Time of Use Pilots</t>
  </si>
  <si>
    <t>ADIT related to Time of use program</t>
  </si>
  <si>
    <t>263, l</t>
  </si>
  <si>
    <t xml:space="preserve">The estimated identifiable fossil and nuclear fuel costs and renewable resource costs associated with energy purchased during the Billing Month for reasons other than identified in NI below.  Energy purchased costs are those properly recorded as purchased energy costs in FERC Account 555, and are exclusive of capacity, demand or other fixed charges. This includes accounts 555.1 Power Purchase for GENERATION Energy Storage, account 555.2 Bundled environmental credits for GENERATION Energy Storage, and account 555.3 Unbundled environmental credits for GENERATION Energy Storage. For periods prior to the implementation of the Southwest Power Pool Integrated Marketplace (“SPP IM”), the energy purchased costs include the estimated fuel costs of energy purchased for reasons other than identified in NI below.  For periods subsequent to the implementation of the SPP IM, the revenue received from the sale of power to third parties (including the SPP) shall be credited as an offset to purchased power.  Additionally, purchases from the renewable generators, the SPP and other charges and credits shall be reflected as purchased power.  Other charges and credits may include (but are not limited to) transmission charges, Transmission Congestion Rights (“TCRs”), Auction Revenue Rights (“ARRs”), regulation, reserves and make-whole transactions.  Purchased energy shall be reduced by the cost of fuel and purchased power associated with wholesale agreement(s) that allow incremental fuel cost recovery or unit-specific fuel cost recovery. </t>
  </si>
  <si>
    <t xml:space="preserve">Account 555, Demand Charges [Form 1, pg. 327.x, Total ln., col.k] </t>
  </si>
  <si>
    <r>
      <t xml:space="preserve">6 </t>
    </r>
    <r>
      <rPr>
        <u/>
        <sz val="12"/>
        <rFont val="Times New Roman"/>
        <family val="1"/>
      </rPr>
      <t>Taxes, Other Than Income</t>
    </r>
    <r>
      <rPr>
        <sz val="12"/>
        <rFont val="Times New Roman"/>
        <family val="1"/>
      </rPr>
      <t xml:space="preserve"> [Form 1, pg. 263, col. l]</t>
    </r>
  </si>
  <si>
    <r>
      <t>4</t>
    </r>
    <r>
      <rPr>
        <sz val="14"/>
        <rFont val="Times New Roman"/>
        <family val="1"/>
      </rPr>
      <t xml:space="preserve"> RECs shall be equal to the net of the gains and losses from their sale.  Gains are booked to Evergy</t>
    </r>
  </si>
  <si>
    <t>at T=2025</t>
  </si>
  <si>
    <t xml:space="preserve">      The Central allocated amount of $146,271.22 was identified as related to Receivable Companies, therefore, these costs are being removed from Total A&amp;G related O&amp;M, with interest.</t>
  </si>
  <si>
    <t>GFR DR Q4.1.1 KEPCO - Common Use Billings</t>
  </si>
  <si>
    <t xml:space="preserve">       Rates utilized in the calculation of common use billings for calendar year 2024 were lower than the correct Metro composite rates for charges billed from Metro to Central/South, meaning Central/South were undercharged for the previous calendar year by $142,691 and $361,609 for Central and South, respectively. This correction is being made in this annual update based on Evergy/Customers' November 24, 2025 communications, with interest. </t>
  </si>
  <si>
    <t>-On Form 1 Inputs, reduced Account 528 by 64,172.69 (EKS), Total Power Production Exp. - Nuc. Power by 236,980.21 (EKS), Total Power Production Exp. by 236,980.21 (EKS), Administrative and general salaries by 2,247,268.39 (EKC) and 1,897,026.40 (EKS), Total A&amp;G related O&amp;M by 2,247,268.39 (EKC) and 1,897,026.40 (EKS). These adjustments flowed through to Item 2, Demand Chg. Calc, Item 3, Rate Base &amp; Item 4 Dem Rel. Exp.</t>
  </si>
  <si>
    <t xml:space="preserve">Removal of current year EPRI dues for 2025, no interest owed
</t>
  </si>
  <si>
    <t>-On Form 1 Inputs tab, removed $492,701 for EKS and $0 for EKC from Line 100 Total A&amp;G related O&amp;M per FERC Form 1 footnote on page 335.</t>
  </si>
  <si>
    <t xml:space="preserve">Removal of current year COLI for 2025, no interest owed
</t>
  </si>
  <si>
    <t xml:space="preserve">Removal of current year 100% performance-based Long-Term Incentive Compensation recorded to expense for 2025, no interest owed
</t>
  </si>
  <si>
    <t>-On Form 1 Inputs tab Line No. 3 Prepayments (Current Year End Balance), removed $171,311 for EKC and $1,307,091 for EKS from prepayments account 165, per FERC Form 1 page 110-111 footnotes.</t>
  </si>
  <si>
    <t>Removal of current year ARO for 2025
- On Form 1 Inputs tab Line No. 34, Total Electric Plant in Service, removed 117,835,624 for EKC and 241,674,608 for EKS which also flowed to Wrksht C, Allocation Ratios tab.
        Reduced Line 35, Steam Production, 24,222,139 for EKC and 34,532,047 for EKS
        Reduced Line 36, Nuclear Production, 12,498,153 for EKS
        Reduced line 42, Total Accumulated Depreciation, 29,401,893 for EKC and 47,030,200 for EKS which also flowed to Wrksht C, Allocation Ratios tab.
- On Item 4, Demand Rel. Exp. tab, Line 71, Production Depreciation Expense, removed 6,051,886 for EKC and 4,442,447 for EKS</t>
  </si>
  <si>
    <t xml:space="preserve">Correction of prior year 2024 COLI input from FERC Form 1 that was in error.  </t>
  </si>
  <si>
    <t>An adjustment was made in the 2025 GFR annual update (calendar year 2024) to remove ($10,679,348) related to COLI from prepaid account 165 on the FERC Form 1 inputs tab. This amount was based on South's FERC Form 1 page 110-111 footnote which was incorrect. The corrected COLI amount that should have been removed was ($1,334,706) and is being corrected in the 2026 annual update, with interest.</t>
  </si>
  <si>
    <t>Correction of prior year 2024 intangible account 30316 (Docket No. ER24-3107)</t>
  </si>
  <si>
    <t>In Evergy's September 25, 2024  initial application to update depreciation rates, account 30316 was inadvertenlty ommited from the GFR template; however, amounts had been included for recovery in the 2025 GFR annual update effective June 1, 2025. This account is designed to capture certain software applications requiring renewal every three years with a proposed depreciation rate of 33.3%. In recognition of this oversight, Evergy is making an adjustment to reduce the overall revenue requirement by $1,158,611 for the 2024 calendar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</si>
</sst>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0_);_(* \(#,##0.0\);_(* &quot;-&quot;??_);_(@_)"/>
    <numFmt numFmtId="166" formatCode="_(* #,##0_);_(* \(#,##0\);_(* &quot;-&quot;??_);_(@_)"/>
    <numFmt numFmtId="167" formatCode="0.00_);\(0.00\)"/>
    <numFmt numFmtId="168" formatCode="0.0000%"/>
    <numFmt numFmtId="169" formatCode="&quot;$&quot;#,##0"/>
    <numFmt numFmtId="170" formatCode="_(&quot;$&quot;* #,##0_);_(&quot;$&quot;* \(#,##0\);_(&quot;$&quot;* &quot;-&quot;??_);_(@_)"/>
    <numFmt numFmtId="171" formatCode="m/d/yy"/>
    <numFmt numFmtId="172" formatCode="0.000%"/>
    <numFmt numFmtId="173" formatCode="#,##0.0"/>
    <numFmt numFmtId="174" formatCode="#,##0.00000"/>
    <numFmt numFmtId="175" formatCode="#,##0.0000_);\(#,##0.0000\)"/>
    <numFmt numFmtId="176" formatCode="0.0000"/>
    <numFmt numFmtId="177" formatCode="0.000000_);\(0.000000\)"/>
    <numFmt numFmtId="178" formatCode="m/d/yy\ h:mm"/>
    <numFmt numFmtId="179" formatCode="dd\-mmm\-yy"/>
    <numFmt numFmtId="180" formatCode="#,##0.000000_);\(#,##0.000000\)"/>
    <numFmt numFmtId="181" formatCode="_(* #,##0.0000_);_(* \(#,##0.0000\);_(* &quot;-&quot;??_);_(@_)"/>
    <numFmt numFmtId="182" formatCode="mm/dd/yyyy"/>
    <numFmt numFmtId="183" formatCode="0.00000"/>
    <numFmt numFmtId="184" formatCode="0.0000000"/>
    <numFmt numFmtId="185" formatCode="_(* #,##0.00000_);_(* \(#,##0.00000\);_(* &quot;-&quot;??_);_(@_)"/>
    <numFmt numFmtId="186" formatCode="#,##0.00000_);\(#,##0.00000\)"/>
    <numFmt numFmtId="187" formatCode="_(* #,##0.00_);_(* \(#,##0.00\);_(* &quot;-&quot;_);_(@_)"/>
    <numFmt numFmtId="188" formatCode="General_)"/>
    <numFmt numFmtId="189" formatCode="#,##0;\(#,##0\);\ \-"/>
    <numFmt numFmtId="190" formatCode="0.000"/>
    <numFmt numFmtId="191" formatCode="_(* #,##0.000000000_);_(* \(#,##0.000000000\);_(* &quot;-&quot;_);_(@_)"/>
  </numFmts>
  <fonts count="111">
    <font>
      <sz val="10"/>
      <name val="Arial"/>
    </font>
    <font>
      <sz val="10"/>
      <name val="Arial"/>
      <family val="2"/>
    </font>
    <font>
      <sz val="12"/>
      <name val="Arial"/>
      <family val="2"/>
    </font>
    <font>
      <sz val="10"/>
      <name val="Times New Roman"/>
      <family val="1"/>
    </font>
    <font>
      <sz val="12"/>
      <name val="Times New Roman"/>
      <family val="1"/>
    </font>
    <font>
      <b/>
      <sz val="12"/>
      <name val="Times New Roman"/>
      <family val="1"/>
    </font>
    <font>
      <u/>
      <sz val="10"/>
      <name val="Times New Roman"/>
      <family val="1"/>
    </font>
    <font>
      <b/>
      <sz val="10"/>
      <name val="Times New Roman"/>
      <family val="1"/>
    </font>
    <font>
      <b/>
      <sz val="14"/>
      <name val="Times New Roman"/>
      <family val="1"/>
    </font>
    <font>
      <sz val="12"/>
      <name val="Arial"/>
      <family val="2"/>
    </font>
    <font>
      <vertAlign val="superscript"/>
      <sz val="12"/>
      <name val="Times New Roman"/>
      <family val="1"/>
    </font>
    <font>
      <sz val="8"/>
      <name val="Arial"/>
      <family val="2"/>
    </font>
    <font>
      <u/>
      <sz val="12"/>
      <name val="Times New Roman"/>
      <family val="1"/>
    </font>
    <font>
      <b/>
      <sz val="14"/>
      <name val="Arial"/>
      <family val="2"/>
    </font>
    <font>
      <b/>
      <i/>
      <sz val="10"/>
      <name val="Times New Roman"/>
      <family val="1"/>
    </font>
    <font>
      <i/>
      <sz val="10"/>
      <name val="Times New Roman"/>
      <family val="1"/>
    </font>
    <font>
      <sz val="14"/>
      <name val="Arial"/>
      <family val="2"/>
    </font>
    <font>
      <u/>
      <vertAlign val="superscript"/>
      <sz val="12"/>
      <name val="Times New Roman"/>
      <family val="1"/>
    </font>
    <font>
      <sz val="10"/>
      <name val="Arial"/>
      <family val="2"/>
    </font>
    <font>
      <b/>
      <i/>
      <sz val="10"/>
      <name val="Arial"/>
      <family val="2"/>
    </font>
    <font>
      <b/>
      <sz val="10"/>
      <name val="Arial"/>
      <family val="2"/>
    </font>
    <font>
      <sz val="10"/>
      <name val="Arial"/>
      <family val="2"/>
    </font>
    <font>
      <u/>
      <sz val="10"/>
      <name val="Arial"/>
      <family val="2"/>
    </font>
    <font>
      <sz val="9"/>
      <name val="Arial"/>
      <family val="2"/>
    </font>
    <font>
      <b/>
      <sz val="14"/>
      <name val="Arial"/>
      <family val="2"/>
    </font>
    <font>
      <b/>
      <sz val="9"/>
      <name val="Arial"/>
      <family val="2"/>
    </font>
    <font>
      <b/>
      <sz val="12"/>
      <name val="Arial"/>
      <family val="2"/>
    </font>
    <font>
      <u/>
      <sz val="9"/>
      <name val="Arial"/>
      <family val="2"/>
    </font>
    <font>
      <sz val="9"/>
      <name val="Arial MT"/>
    </font>
    <font>
      <sz val="11"/>
      <name val="Arial"/>
      <family val="2"/>
    </font>
    <font>
      <b/>
      <u/>
      <sz val="9"/>
      <name val="Arial"/>
      <family val="2"/>
    </font>
    <font>
      <i/>
      <sz val="9"/>
      <name val="Arial"/>
      <family val="2"/>
    </font>
    <font>
      <vertAlign val="superscript"/>
      <sz val="10"/>
      <name val="Arial"/>
      <family val="2"/>
    </font>
    <font>
      <b/>
      <u/>
      <sz val="10"/>
      <name val="Arial"/>
      <family val="2"/>
    </font>
    <font>
      <sz val="7"/>
      <name val="Times New Roman"/>
      <family val="1"/>
    </font>
    <font>
      <b/>
      <sz val="7"/>
      <name val="Times New Roman"/>
      <family val="1"/>
    </font>
    <font>
      <b/>
      <vertAlign val="superscript"/>
      <sz val="10"/>
      <name val="Times New Roman"/>
      <family val="1"/>
    </font>
    <font>
      <b/>
      <i/>
      <vertAlign val="superscript"/>
      <sz val="10"/>
      <name val="Arial"/>
      <family val="2"/>
    </font>
    <font>
      <u/>
      <sz val="10"/>
      <name val="Arial Narrow"/>
      <family val="2"/>
    </font>
    <font>
      <sz val="10"/>
      <name val="Arial"/>
      <family val="2"/>
    </font>
    <font>
      <sz val="10"/>
      <name val="Arial"/>
      <family val="2"/>
    </font>
    <font>
      <u val="doubleAccounting"/>
      <sz val="12"/>
      <name val="Times New Roman"/>
      <family val="1"/>
    </font>
    <font>
      <b/>
      <sz val="16"/>
      <name val="Times New Roman"/>
      <family val="1"/>
    </font>
    <font>
      <sz val="16"/>
      <name val="Arial"/>
      <family val="2"/>
    </font>
    <font>
      <sz val="14"/>
      <name val="Times New Roman"/>
      <family val="1"/>
    </font>
    <font>
      <vertAlign val="superscript"/>
      <sz val="14"/>
      <name val="Times New Roman"/>
      <family val="1"/>
    </font>
    <font>
      <b/>
      <sz val="16"/>
      <name val="Arial"/>
      <family val="2"/>
    </font>
    <font>
      <u/>
      <sz val="14"/>
      <name val="Times New Roman"/>
      <family val="1"/>
    </font>
    <font>
      <u/>
      <vertAlign val="superscript"/>
      <sz val="14"/>
      <name val="Times New Roman"/>
      <family val="1"/>
    </font>
    <font>
      <sz val="14"/>
      <name val="Arial"/>
      <family val="2"/>
    </font>
    <font>
      <sz val="16"/>
      <name val="Times New Roman"/>
      <family val="1"/>
    </font>
    <font>
      <u/>
      <sz val="10"/>
      <name val="Arial"/>
      <family val="2"/>
    </font>
    <font>
      <b/>
      <u/>
      <sz val="12"/>
      <name val="Times New Roman"/>
      <family val="1"/>
    </font>
    <font>
      <sz val="12"/>
      <color indexed="8"/>
      <name val="Times New Roman"/>
      <family val="1"/>
    </font>
    <font>
      <sz val="13"/>
      <name val="Times New Roman"/>
      <family val="1"/>
    </font>
    <font>
      <sz val="13"/>
      <name val="Arial"/>
      <family val="2"/>
    </font>
    <font>
      <sz val="15"/>
      <name val="Times New Roman"/>
      <family val="1"/>
    </font>
    <font>
      <sz val="15"/>
      <name val="Arial"/>
      <family val="2"/>
    </font>
    <font>
      <b/>
      <vertAlign val="superscript"/>
      <sz val="16"/>
      <name val="Times New Roman"/>
      <family val="1"/>
    </font>
    <font>
      <sz val="12"/>
      <name val="Arial MT"/>
    </font>
    <font>
      <u/>
      <sz val="9"/>
      <name val="Arial MT"/>
    </font>
    <font>
      <i/>
      <sz val="12"/>
      <name val="Times New Roman"/>
      <family val="1"/>
    </font>
    <font>
      <sz val="10"/>
      <color indexed="10"/>
      <name val="Arial"/>
      <family val="2"/>
    </font>
    <font>
      <sz val="10"/>
      <color indexed="8"/>
      <name val="Arial"/>
      <family val="2"/>
    </font>
    <font>
      <b/>
      <sz val="9"/>
      <name val="Arial MT"/>
    </font>
    <font>
      <sz val="8"/>
      <name val="Times New Roman"/>
      <family val="1"/>
    </font>
    <font>
      <sz val="9"/>
      <color indexed="81"/>
      <name val="Tahoma"/>
      <family val="2"/>
    </font>
    <font>
      <b/>
      <sz val="12"/>
      <name val="Arial MT"/>
    </font>
    <font>
      <b/>
      <sz val="9"/>
      <color indexed="81"/>
      <name val="Tahoma"/>
      <family val="2"/>
    </font>
    <font>
      <strike/>
      <sz val="12"/>
      <name val="Times New Roman"/>
      <family val="1"/>
    </font>
    <font>
      <strike/>
      <sz val="10"/>
      <name val="Times New Roman"/>
      <family val="1"/>
    </font>
    <font>
      <strike/>
      <vertAlign val="superscript"/>
      <sz val="12"/>
      <name val="Times New Roman"/>
      <family val="1"/>
    </font>
    <font>
      <strike/>
      <u/>
      <sz val="12"/>
      <name val="Times New Roman"/>
      <family val="1"/>
    </font>
    <font>
      <strike/>
      <sz val="14"/>
      <name val="Times New Roman"/>
      <family val="1"/>
    </font>
    <font>
      <strike/>
      <sz val="14"/>
      <name val="Arial"/>
      <family val="2"/>
    </font>
    <font>
      <strike/>
      <sz val="10"/>
      <color indexed="10"/>
      <name val="Times New Roman"/>
      <family val="1"/>
    </font>
    <font>
      <sz val="9"/>
      <name val="Times New Roman"/>
      <family val="1"/>
    </font>
    <font>
      <sz val="11"/>
      <name val="Times New Roman"/>
      <family val="1"/>
    </font>
    <font>
      <sz val="10"/>
      <color indexed="8"/>
      <name val="Times New Roman"/>
      <family val="1"/>
    </font>
    <font>
      <vertAlign val="superscript"/>
      <sz val="10"/>
      <name val="Times New Roman"/>
      <family val="1"/>
    </font>
    <font>
      <sz val="9"/>
      <color indexed="10"/>
      <name val="Times New Roman"/>
      <family val="1"/>
    </font>
    <font>
      <vertAlign val="superscript"/>
      <sz val="11"/>
      <name val="Times New Roman"/>
      <family val="1"/>
    </font>
    <font>
      <u/>
      <sz val="11"/>
      <name val="Times New Roman"/>
      <family val="1"/>
    </font>
    <font>
      <sz val="9"/>
      <color indexed="56"/>
      <name val="Times New Roman"/>
      <family val="1"/>
    </font>
    <font>
      <sz val="9"/>
      <color indexed="8"/>
      <name val="Times New Roman"/>
      <family val="1"/>
    </font>
    <font>
      <sz val="11"/>
      <color indexed="56"/>
      <name val="Times New Roman"/>
      <family val="1"/>
    </font>
    <font>
      <sz val="11"/>
      <color indexed="8"/>
      <name val="Times New Roman"/>
      <family val="1"/>
    </font>
    <font>
      <sz val="11"/>
      <color indexed="10"/>
      <name val="Times New Roman"/>
      <family val="1"/>
    </font>
    <font>
      <u/>
      <sz val="9"/>
      <name val="Times New Roman"/>
      <family val="1"/>
    </font>
    <font>
      <sz val="12"/>
      <color indexed="10"/>
      <name val="Times New Roman"/>
      <family val="1"/>
    </font>
    <font>
      <b/>
      <sz val="15"/>
      <name val="Times New Roman"/>
      <family val="1"/>
    </font>
    <font>
      <sz val="10"/>
      <color indexed="10"/>
      <name val="Times New Roman"/>
      <family val="1"/>
    </font>
    <font>
      <sz val="9"/>
      <color indexed="10"/>
      <name val="Arial"/>
      <family val="2"/>
    </font>
    <font>
      <u val="singleAccounting"/>
      <sz val="12"/>
      <name val="Times New Roman"/>
      <family val="1"/>
    </font>
    <font>
      <vertAlign val="superscript"/>
      <sz val="12"/>
      <color indexed="8"/>
      <name val="Times New Roman"/>
      <family val="1"/>
    </font>
    <font>
      <b/>
      <sz val="11"/>
      <name val="Times New Roman"/>
      <family val="1"/>
    </font>
    <font>
      <sz val="11"/>
      <color theme="1"/>
      <name val="Calibri"/>
      <family val="2"/>
      <scheme val="minor"/>
    </font>
    <font>
      <sz val="12"/>
      <color theme="1"/>
      <name val="Times New Roman"/>
      <family val="1"/>
    </font>
    <font>
      <sz val="9"/>
      <color rgb="FFFF0000"/>
      <name val="Times New Roman"/>
      <family val="1"/>
    </font>
    <font>
      <sz val="9"/>
      <color rgb="FF7030A0"/>
      <name val="Times New Roman"/>
      <family val="1"/>
    </font>
    <font>
      <sz val="10"/>
      <color rgb="FFFF0000"/>
      <name val="Times New Roman"/>
      <family val="1"/>
    </font>
    <font>
      <sz val="10"/>
      <color theme="1"/>
      <name val="Times New Roman"/>
      <family val="1"/>
    </font>
    <font>
      <sz val="12"/>
      <color rgb="FFFF0000"/>
      <name val="Times New Roman"/>
      <family val="1"/>
    </font>
    <font>
      <sz val="9"/>
      <color theme="1"/>
      <name val="Arial"/>
      <family val="2"/>
    </font>
    <font>
      <sz val="10"/>
      <color rgb="FF008000"/>
      <name val="Times New Roman"/>
      <family val="1"/>
    </font>
    <font>
      <strike/>
      <sz val="12"/>
      <color rgb="FFFF0000"/>
      <name val="Times New Roman"/>
      <family val="1"/>
    </font>
    <font>
      <i/>
      <sz val="10"/>
      <name val="Arial"/>
      <family val="2"/>
    </font>
    <font>
      <sz val="10"/>
      <color rgb="FFFF0000"/>
      <name val="Arial"/>
      <family val="2"/>
    </font>
    <font>
      <sz val="10"/>
      <color theme="1"/>
      <name val="Arial"/>
      <family val="2"/>
    </font>
    <font>
      <sz val="9"/>
      <color rgb="FFFF0000"/>
      <name val="Arial MT"/>
    </font>
    <font>
      <sz val="12"/>
      <name val="Cambria"/>
      <family val="1"/>
    </font>
  </fonts>
  <fills count="10">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CCF4CC"/>
        <bgColor indexed="64"/>
      </patternFill>
    </fill>
    <fill>
      <patternFill patternType="solid">
        <fgColor theme="3" tint="0.79998168889431442"/>
        <bgColor indexed="64"/>
      </patternFill>
    </fill>
    <fill>
      <patternFill patternType="solid">
        <fgColor rgb="FFC5D9F1"/>
        <bgColor indexed="64"/>
      </patternFill>
    </fill>
    <fill>
      <patternFill patternType="solid">
        <fgColor rgb="FFB8CCE4"/>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hair">
        <color indexed="64"/>
      </top>
      <bottom/>
      <diagonal/>
    </border>
    <border>
      <left style="thin">
        <color indexed="64"/>
      </left>
      <right style="thin">
        <color indexed="64"/>
      </right>
      <top/>
      <bottom style="medium">
        <color indexed="64"/>
      </bottom>
      <diagonal/>
    </border>
    <border>
      <left/>
      <right/>
      <top style="thick">
        <color rgb="FF0070C0"/>
      </top>
      <bottom/>
      <diagonal/>
    </border>
    <border>
      <left/>
      <right/>
      <top style="thick">
        <color rgb="FF3702E0"/>
      </top>
      <bottom/>
      <diagonal/>
    </border>
    <border>
      <left/>
      <right/>
      <top style="thick">
        <color rgb="FF0A0EB6"/>
      </top>
      <bottom/>
      <diagonal/>
    </border>
    <border>
      <left/>
      <right/>
      <top/>
      <bottom style="thick">
        <color rgb="FF0070C0"/>
      </bottom>
      <diagonal/>
    </border>
    <border>
      <left/>
      <right/>
      <top/>
      <bottom style="medium">
        <color rgb="FF1115AF"/>
      </bottom>
      <diagonal/>
    </border>
  </borders>
  <cellStyleXfs count="31">
    <xf numFmtId="0" fontId="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96" fillId="0" borderId="0"/>
    <xf numFmtId="0" fontId="1" fillId="0" borderId="0"/>
    <xf numFmtId="0" fontId="18" fillId="0" borderId="0"/>
    <xf numFmtId="0" fontId="18" fillId="0" borderId="0"/>
    <xf numFmtId="0" fontId="18" fillId="0" borderId="0"/>
    <xf numFmtId="0" fontId="63" fillId="0" borderId="0"/>
    <xf numFmtId="0" fontId="63" fillId="0" borderId="0"/>
    <xf numFmtId="188" fontId="2"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6" fillId="0" borderId="0" applyFont="0" applyFill="0" applyBorder="0" applyAlignment="0" applyProtection="0"/>
    <xf numFmtId="9"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2" fillId="0" borderId="0"/>
    <xf numFmtId="0" fontId="2" fillId="0" borderId="0"/>
    <xf numFmtId="0" fontId="108" fillId="0" borderId="0"/>
  </cellStyleXfs>
  <cellXfs count="1308">
    <xf numFmtId="0" fontId="0" fillId="0" borderId="0" xfId="0"/>
    <xf numFmtId="0" fontId="3" fillId="0" borderId="0" xfId="0" applyFont="1"/>
    <xf numFmtId="0" fontId="4" fillId="0" borderId="0" xfId="0" applyFont="1"/>
    <xf numFmtId="0" fontId="9" fillId="0" borderId="0" xfId="0" applyFont="1"/>
    <xf numFmtId="0" fontId="12" fillId="0" borderId="0" xfId="0" applyFont="1"/>
    <xf numFmtId="169" fontId="3" fillId="0" borderId="0" xfId="0" applyNumberFormat="1" applyFont="1"/>
    <xf numFmtId="5" fontId="3" fillId="0" borderId="0" xfId="0" applyNumberFormat="1" applyFont="1"/>
    <xf numFmtId="37" fontId="3" fillId="0" borderId="0" xfId="0" applyNumberFormat="1" applyFont="1"/>
    <xf numFmtId="0" fontId="3" fillId="0" borderId="0" xfId="0" applyFont="1" applyAlignment="1">
      <alignment horizontal="center"/>
    </xf>
    <xf numFmtId="0" fontId="3" fillId="0" borderId="0" xfId="11" applyFont="1"/>
    <xf numFmtId="0" fontId="3" fillId="0" borderId="0" xfId="11" applyFont="1" applyAlignment="1">
      <alignment horizontal="center"/>
    </xf>
    <xf numFmtId="0" fontId="7" fillId="0" borderId="0" xfId="0" applyFont="1" applyAlignment="1">
      <alignment horizontal="center"/>
    </xf>
    <xf numFmtId="0" fontId="17" fillId="0" borderId="0" xfId="0" applyFont="1"/>
    <xf numFmtId="169" fontId="4" fillId="0" borderId="0" xfId="0" applyNumberFormat="1" applyFont="1"/>
    <xf numFmtId="3" fontId="12" fillId="0" borderId="0" xfId="0" applyNumberFormat="1" applyFont="1" applyAlignment="1">
      <alignment horizontal="right"/>
    </xf>
    <xf numFmtId="0" fontId="12" fillId="0" borderId="0" xfId="0" applyFont="1" applyAlignment="1">
      <alignment horizontal="right"/>
    </xf>
    <xf numFmtId="0" fontId="8" fillId="0" borderId="0" xfId="0" applyFont="1" applyAlignment="1">
      <alignment horizontal="center"/>
    </xf>
    <xf numFmtId="0" fontId="19" fillId="0" borderId="0" xfId="11" applyFont="1" applyAlignment="1">
      <alignment horizontal="center"/>
    </xf>
    <xf numFmtId="0" fontId="20" fillId="0" borderId="0" xfId="11" applyFont="1" applyAlignment="1">
      <alignment horizontal="center"/>
    </xf>
    <xf numFmtId="0" fontId="21" fillId="0" borderId="0" xfId="0" applyFont="1"/>
    <xf numFmtId="3" fontId="4" fillId="0" borderId="0" xfId="0" applyNumberFormat="1" applyFont="1"/>
    <xf numFmtId="0" fontId="10" fillId="0" borderId="0" xfId="0" applyFont="1"/>
    <xf numFmtId="0" fontId="4" fillId="0" borderId="0" xfId="0" applyFont="1" applyAlignment="1">
      <alignment horizontal="right"/>
    </xf>
    <xf numFmtId="0" fontId="0" fillId="0" borderId="0" xfId="0" applyAlignment="1">
      <alignment horizontal="center"/>
    </xf>
    <xf numFmtId="3" fontId="18" fillId="0" borderId="0" xfId="0" applyNumberFormat="1" applyFont="1"/>
    <xf numFmtId="0" fontId="20" fillId="0" borderId="0" xfId="0" applyFont="1" applyAlignment="1">
      <alignment horizontal="center"/>
    </xf>
    <xf numFmtId="0" fontId="3" fillId="0" borderId="0" xfId="11" applyFont="1" applyAlignment="1">
      <alignment vertical="top"/>
    </xf>
    <xf numFmtId="0" fontId="19" fillId="0" borderId="0" xfId="11" applyFont="1"/>
    <xf numFmtId="0" fontId="3" fillId="0" borderId="0" xfId="11" applyFont="1" applyAlignment="1">
      <alignment horizontal="right" vertical="top"/>
    </xf>
    <xf numFmtId="0" fontId="3" fillId="0" borderId="0" xfId="11" applyFont="1" applyAlignment="1">
      <alignment vertical="top" wrapText="1"/>
    </xf>
    <xf numFmtId="49" fontId="3" fillId="0" borderId="0" xfId="0" applyNumberFormat="1" applyFont="1" applyAlignment="1">
      <alignment vertical="top"/>
    </xf>
    <xf numFmtId="41" fontId="3" fillId="0" borderId="0" xfId="11" applyNumberFormat="1" applyFont="1" applyAlignment="1">
      <alignment vertical="top"/>
    </xf>
    <xf numFmtId="0" fontId="3" fillId="0" borderId="0" xfId="0" applyFont="1" applyAlignment="1">
      <alignment vertical="top"/>
    </xf>
    <xf numFmtId="0" fontId="3" fillId="0" borderId="0" xfId="11" applyFont="1" applyAlignment="1">
      <alignment horizontal="left"/>
    </xf>
    <xf numFmtId="0" fontId="20" fillId="0" borderId="0" xfId="0" applyFont="1"/>
    <xf numFmtId="0" fontId="25" fillId="0" borderId="0" xfId="0" applyFont="1"/>
    <xf numFmtId="0" fontId="23" fillId="0" borderId="0" xfId="0" applyFont="1"/>
    <xf numFmtId="0" fontId="25" fillId="0" borderId="0" xfId="0" applyFont="1" applyAlignment="1">
      <alignment horizontal="center"/>
    </xf>
    <xf numFmtId="40" fontId="23" fillId="0" borderId="0" xfId="0" applyNumberFormat="1" applyFont="1" applyAlignment="1">
      <alignment horizontal="left"/>
    </xf>
    <xf numFmtId="40" fontId="23" fillId="0" borderId="0" xfId="0" applyNumberFormat="1" applyFont="1"/>
    <xf numFmtId="4" fontId="23" fillId="0" borderId="0" xfId="0" applyNumberFormat="1" applyFont="1"/>
    <xf numFmtId="0" fontId="18" fillId="0" borderId="0" xfId="11" applyFont="1" applyAlignment="1">
      <alignment horizontal="left"/>
    </xf>
    <xf numFmtId="0" fontId="18" fillId="0" borderId="0" xfId="11" applyFont="1"/>
    <xf numFmtId="0" fontId="28" fillId="0" borderId="0" xfId="0" applyFont="1"/>
    <xf numFmtId="0" fontId="28" fillId="0" borderId="0" xfId="0" applyFont="1" applyAlignment="1">
      <alignment horizontal="center"/>
    </xf>
    <xf numFmtId="0" fontId="28" fillId="0" borderId="0" xfId="0" applyFont="1" applyAlignment="1">
      <alignment horizontal="left"/>
    </xf>
    <xf numFmtId="0" fontId="18" fillId="0" borderId="0" xfId="0" applyFont="1"/>
    <xf numFmtId="0" fontId="25" fillId="0" borderId="0" xfId="0" applyFont="1" applyAlignment="1">
      <alignment horizontal="left"/>
    </xf>
    <xf numFmtId="0" fontId="29" fillId="0" borderId="0" xfId="0" applyFont="1" applyAlignment="1">
      <alignment horizontal="center"/>
    </xf>
    <xf numFmtId="170" fontId="23" fillId="0" borderId="0" xfId="0" applyNumberFormat="1" applyFont="1"/>
    <xf numFmtId="10" fontId="30" fillId="0" borderId="0" xfId="0" applyNumberFormat="1" applyFont="1" applyAlignment="1">
      <alignment horizontal="left"/>
    </xf>
    <xf numFmtId="0" fontId="29" fillId="0" borderId="0" xfId="0" applyFont="1"/>
    <xf numFmtId="170" fontId="29" fillId="0" borderId="0" xfId="0" applyNumberFormat="1" applyFont="1"/>
    <xf numFmtId="10" fontId="31" fillId="0" borderId="0" xfId="0" applyNumberFormat="1" applyFont="1" applyAlignment="1">
      <alignment horizontal="left"/>
    </xf>
    <xf numFmtId="0" fontId="22" fillId="0" borderId="0" xfId="0" applyFont="1" applyAlignment="1">
      <alignment horizontal="center"/>
    </xf>
    <xf numFmtId="17" fontId="23" fillId="0" borderId="0" xfId="0" applyNumberFormat="1" applyFont="1" applyAlignment="1">
      <alignment horizontal="left"/>
    </xf>
    <xf numFmtId="41" fontId="0" fillId="0" borderId="0" xfId="0" applyNumberFormat="1"/>
    <xf numFmtId="0" fontId="23" fillId="0" borderId="0" xfId="0" applyFont="1" applyAlignment="1">
      <alignment horizontal="center"/>
    </xf>
    <xf numFmtId="10" fontId="29" fillId="0" borderId="0" xfId="20" applyNumberFormat="1" applyFont="1" applyBorder="1"/>
    <xf numFmtId="41" fontId="23" fillId="0" borderId="0" xfId="0" applyNumberFormat="1" applyFont="1"/>
    <xf numFmtId="44" fontId="29" fillId="0" borderId="0" xfId="0" applyNumberFormat="1" applyFont="1"/>
    <xf numFmtId="44" fontId="23" fillId="0" borderId="0" xfId="0" applyNumberFormat="1" applyFont="1"/>
    <xf numFmtId="42" fontId="23" fillId="0" borderId="0" xfId="0" applyNumberFormat="1" applyFont="1"/>
    <xf numFmtId="172" fontId="23" fillId="0" borderId="0" xfId="0" applyNumberFormat="1" applyFont="1"/>
    <xf numFmtId="10" fontId="29" fillId="0" borderId="0" xfId="0" applyNumberFormat="1" applyFont="1" applyAlignment="1">
      <alignment horizontal="center"/>
    </xf>
    <xf numFmtId="0" fontId="30" fillId="0" borderId="0" xfId="0" applyFont="1"/>
    <xf numFmtId="0" fontId="27" fillId="0" borderId="0" xfId="0" applyFont="1"/>
    <xf numFmtId="0" fontId="11" fillId="0" borderId="0" xfId="0" applyFont="1" applyAlignment="1">
      <alignment horizontal="left"/>
    </xf>
    <xf numFmtId="172" fontId="27" fillId="0" borderId="0" xfId="0" applyNumberFormat="1" applyFont="1"/>
    <xf numFmtId="44" fontId="25" fillId="0" borderId="0" xfId="0" applyNumberFormat="1" applyFont="1"/>
    <xf numFmtId="170" fontId="1" fillId="0" borderId="0" xfId="6" applyNumberFormat="1" applyFont="1" applyBorder="1"/>
    <xf numFmtId="170" fontId="18" fillId="0" borderId="0" xfId="0" applyNumberFormat="1" applyFont="1"/>
    <xf numFmtId="166" fontId="1" fillId="0" borderId="0" xfId="3" applyNumberFormat="1" applyFont="1" applyBorder="1"/>
    <xf numFmtId="166" fontId="18" fillId="0" borderId="0" xfId="3" applyNumberFormat="1" applyFont="1" applyBorder="1"/>
    <xf numFmtId="43" fontId="23" fillId="0" borderId="0" xfId="3" applyFont="1" applyBorder="1"/>
    <xf numFmtId="0" fontId="23" fillId="0" borderId="0" xfId="0" applyFont="1" applyAlignment="1">
      <alignment horizontal="right"/>
    </xf>
    <xf numFmtId="0" fontId="30" fillId="0" borderId="0" xfId="0" applyFont="1" applyAlignment="1">
      <alignment horizontal="left"/>
    </xf>
    <xf numFmtId="172" fontId="23" fillId="0" borderId="0" xfId="21" applyNumberFormat="1" applyFont="1" applyBorder="1"/>
    <xf numFmtId="14" fontId="18" fillId="0" borderId="0" xfId="0" applyNumberFormat="1" applyFont="1" applyAlignment="1">
      <alignment horizontal="center"/>
    </xf>
    <xf numFmtId="166" fontId="0" fillId="0" borderId="0" xfId="1" applyNumberFormat="1" applyFont="1"/>
    <xf numFmtId="10" fontId="0" fillId="0" borderId="0" xfId="0" applyNumberFormat="1"/>
    <xf numFmtId="168" fontId="20" fillId="0" borderId="0" xfId="0" applyNumberFormat="1" applyFont="1"/>
    <xf numFmtId="165" fontId="0" fillId="0" borderId="0" xfId="1" applyNumberFormat="1" applyFont="1"/>
    <xf numFmtId="43" fontId="0" fillId="0" borderId="0" xfId="0" applyNumberFormat="1"/>
    <xf numFmtId="165" fontId="20" fillId="0" borderId="0" xfId="0" applyNumberFormat="1" applyFont="1"/>
    <xf numFmtId="0" fontId="32" fillId="0" borderId="0" xfId="0" applyFont="1"/>
    <xf numFmtId="17" fontId="6" fillId="0" borderId="0" xfId="0" applyNumberFormat="1" applyFont="1" applyAlignment="1">
      <alignment horizontal="right"/>
    </xf>
    <xf numFmtId="17" fontId="22" fillId="0" borderId="0" xfId="0" applyNumberFormat="1" applyFont="1" applyAlignment="1">
      <alignment horizontal="right"/>
    </xf>
    <xf numFmtId="3" fontId="22" fillId="0" borderId="0" xfId="0" applyNumberFormat="1" applyFont="1" applyAlignment="1">
      <alignment horizontal="right"/>
    </xf>
    <xf numFmtId="0" fontId="35" fillId="0" borderId="0" xfId="0" applyFont="1" applyAlignment="1">
      <alignment horizontal="center"/>
    </xf>
    <xf numFmtId="37" fontId="35" fillId="0" borderId="0" xfId="0" applyNumberFormat="1" applyFont="1" applyAlignment="1">
      <alignment horizontal="center"/>
    </xf>
    <xf numFmtId="166" fontId="35" fillId="0" borderId="0" xfId="1" applyNumberFormat="1" applyFont="1" applyAlignment="1">
      <alignment horizontal="center"/>
    </xf>
    <xf numFmtId="166" fontId="35" fillId="0" borderId="0" xfId="0" applyNumberFormat="1" applyFont="1" applyAlignment="1">
      <alignment horizontal="center"/>
    </xf>
    <xf numFmtId="5" fontId="35" fillId="0" borderId="0" xfId="0" applyNumberFormat="1" applyFont="1" applyAlignment="1">
      <alignment horizontal="center"/>
    </xf>
    <xf numFmtId="43" fontId="35" fillId="0" borderId="0" xfId="0" applyNumberFormat="1" applyFont="1" applyAlignment="1">
      <alignment horizontal="center"/>
    </xf>
    <xf numFmtId="7" fontId="35" fillId="0" borderId="0" xfId="0" applyNumberFormat="1" applyFont="1" applyAlignment="1">
      <alignment horizontal="center"/>
    </xf>
    <xf numFmtId="0" fontId="4" fillId="0" borderId="0" xfId="0" applyFont="1" applyAlignment="1">
      <alignment horizontal="center"/>
    </xf>
    <xf numFmtId="0" fontId="12" fillId="0" borderId="0" xfId="0" applyFont="1" applyAlignment="1">
      <alignment horizontal="center"/>
    </xf>
    <xf numFmtId="170" fontId="0" fillId="0" borderId="0" xfId="0" applyNumberFormat="1"/>
    <xf numFmtId="0" fontId="4" fillId="0" borderId="1" xfId="0" applyFont="1" applyBorder="1" applyAlignment="1">
      <alignment horizontal="center"/>
    </xf>
    <xf numFmtId="3" fontId="4" fillId="0" borderId="0" xfId="1" applyNumberFormat="1" applyFont="1"/>
    <xf numFmtId="37" fontId="18" fillId="0" borderId="0" xfId="0" applyNumberFormat="1" applyFont="1"/>
    <xf numFmtId="0" fontId="6" fillId="0" borderId="0" xfId="11" applyFont="1" applyAlignment="1">
      <alignment horizontal="left"/>
    </xf>
    <xf numFmtId="0" fontId="3" fillId="0" borderId="0" xfId="11" applyFont="1" applyAlignment="1">
      <alignment horizontal="right"/>
    </xf>
    <xf numFmtId="41" fontId="0" fillId="0" borderId="0" xfId="1" applyNumberFormat="1" applyFont="1"/>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vertical="top" wrapText="1"/>
    </xf>
    <xf numFmtId="44" fontId="21" fillId="0" borderId="0" xfId="5" applyFont="1"/>
    <xf numFmtId="7" fontId="21" fillId="0" borderId="0" xfId="0" applyNumberFormat="1" applyFont="1"/>
    <xf numFmtId="0" fontId="39" fillId="0" borderId="0" xfId="0" applyFont="1"/>
    <xf numFmtId="37" fontId="21" fillId="0" borderId="0" xfId="0" applyNumberFormat="1" applyFont="1"/>
    <xf numFmtId="0" fontId="21" fillId="0" borderId="0" xfId="11" applyFont="1" applyAlignment="1">
      <alignment horizontal="left"/>
    </xf>
    <xf numFmtId="0" fontId="21" fillId="0" borderId="0" xfId="11" applyFont="1"/>
    <xf numFmtId="41" fontId="3" fillId="0" borderId="0" xfId="11" applyNumberFormat="1" applyFont="1" applyAlignment="1">
      <alignment horizontal="right" vertical="top"/>
    </xf>
    <xf numFmtId="41" fontId="3" fillId="0" borderId="0" xfId="11" applyNumberFormat="1" applyFont="1" applyAlignment="1">
      <alignment horizontal="center" vertical="top"/>
    </xf>
    <xf numFmtId="3" fontId="21" fillId="0" borderId="0" xfId="0" applyNumberFormat="1" applyFont="1"/>
    <xf numFmtId="166" fontId="21" fillId="0" borderId="0" xfId="1" applyNumberFormat="1" applyFont="1"/>
    <xf numFmtId="166" fontId="21" fillId="0" borderId="0" xfId="0" applyNumberFormat="1" applyFont="1"/>
    <xf numFmtId="5" fontId="21" fillId="0" borderId="0" xfId="0" applyNumberFormat="1" applyFont="1"/>
    <xf numFmtId="43" fontId="21" fillId="0" borderId="0" xfId="0" applyNumberFormat="1" applyFont="1"/>
    <xf numFmtId="37" fontId="39" fillId="0" borderId="0" xfId="0" applyNumberFormat="1" applyFont="1"/>
    <xf numFmtId="166" fontId="39" fillId="0" borderId="0" xfId="1" applyNumberFormat="1" applyFont="1"/>
    <xf numFmtId="166" fontId="39" fillId="0" borderId="0" xfId="0" applyNumberFormat="1" applyFont="1"/>
    <xf numFmtId="5" fontId="39" fillId="0" borderId="0" xfId="0" applyNumberFormat="1" applyFont="1"/>
    <xf numFmtId="43" fontId="39" fillId="0" borderId="0" xfId="0" applyNumberFormat="1" applyFont="1"/>
    <xf numFmtId="7" fontId="39" fillId="0" borderId="0" xfId="0" applyNumberFormat="1" applyFont="1"/>
    <xf numFmtId="43" fontId="21" fillId="0" borderId="0" xfId="1" applyFont="1"/>
    <xf numFmtId="43" fontId="21" fillId="0" borderId="0" xfId="1" applyFont="1" applyBorder="1"/>
    <xf numFmtId="44" fontId="21" fillId="0" borderId="0" xfId="0" applyNumberFormat="1" applyFont="1"/>
    <xf numFmtId="0" fontId="42" fillId="0" borderId="0" xfId="0" applyFont="1" applyAlignment="1">
      <alignment horizontal="center"/>
    </xf>
    <xf numFmtId="0" fontId="4" fillId="0" borderId="0" xfId="0" applyFont="1" applyAlignment="1">
      <alignment wrapText="1"/>
    </xf>
    <xf numFmtId="0" fontId="9" fillId="0" borderId="0" xfId="0" applyFont="1" applyAlignment="1">
      <alignment horizontal="right"/>
    </xf>
    <xf numFmtId="0" fontId="44" fillId="0" borderId="0" xfId="0" applyFont="1"/>
    <xf numFmtId="0" fontId="16" fillId="0" borderId="0" xfId="0" applyFont="1"/>
    <xf numFmtId="0" fontId="44" fillId="0" borderId="2" xfId="0" applyFont="1" applyBorder="1"/>
    <xf numFmtId="0" fontId="44" fillId="0" borderId="3" xfId="0" applyFont="1" applyBorder="1"/>
    <xf numFmtId="0" fontId="13" fillId="0" borderId="1" xfId="0" applyFont="1" applyBorder="1" applyAlignment="1">
      <alignment horizontal="center"/>
    </xf>
    <xf numFmtId="0" fontId="8" fillId="0" borderId="4" xfId="0" applyFont="1" applyBorder="1"/>
    <xf numFmtId="0" fontId="13" fillId="0" borderId="4" xfId="0" applyFont="1" applyBorder="1" applyAlignment="1">
      <alignment horizontal="center"/>
    </xf>
    <xf numFmtId="0" fontId="13" fillId="0" borderId="5" xfId="0" applyFont="1" applyBorder="1"/>
    <xf numFmtId="3" fontId="12" fillId="0" borderId="0" xfId="0" applyNumberFormat="1" applyFont="1"/>
    <xf numFmtId="169" fontId="4" fillId="0" borderId="0" xfId="0" applyNumberFormat="1" applyFont="1" applyAlignment="1">
      <alignment horizontal="center"/>
    </xf>
    <xf numFmtId="37" fontId="4" fillId="0" borderId="0" xfId="0" applyNumberFormat="1" applyFont="1"/>
    <xf numFmtId="37" fontId="12" fillId="0" borderId="0" xfId="0" applyNumberFormat="1" applyFont="1"/>
    <xf numFmtId="37" fontId="12" fillId="0" borderId="0" xfId="0" applyNumberFormat="1" applyFont="1" applyAlignment="1">
      <alignment horizontal="right"/>
    </xf>
    <xf numFmtId="37" fontId="4" fillId="0" borderId="0" xfId="0" applyNumberFormat="1" applyFont="1" applyAlignment="1">
      <alignment horizontal="right"/>
    </xf>
    <xf numFmtId="37" fontId="4" fillId="0" borderId="0" xfId="0" applyNumberFormat="1" applyFont="1" applyAlignment="1">
      <alignment horizontal="center"/>
    </xf>
    <xf numFmtId="37" fontId="4" fillId="0" borderId="0" xfId="0" applyNumberFormat="1" applyFont="1" applyAlignment="1">
      <alignment horizontal="left"/>
    </xf>
    <xf numFmtId="37" fontId="4" fillId="0" borderId="0" xfId="1" applyNumberFormat="1" applyFont="1"/>
    <xf numFmtId="37" fontId="10" fillId="0" borderId="0" xfId="0" applyNumberFormat="1" applyFont="1"/>
    <xf numFmtId="37" fontId="12" fillId="0" borderId="0" xfId="0" applyNumberFormat="1" applyFont="1" applyAlignment="1">
      <alignment horizontal="center"/>
    </xf>
    <xf numFmtId="0" fontId="44" fillId="0" borderId="6" xfId="0" applyFont="1" applyBorder="1"/>
    <xf numFmtId="169" fontId="12" fillId="0" borderId="0" xfId="0" applyNumberFormat="1" applyFont="1"/>
    <xf numFmtId="3" fontId="4" fillId="0" borderId="0" xfId="5" applyNumberFormat="1" applyFont="1"/>
    <xf numFmtId="3" fontId="12" fillId="0" borderId="0" xfId="0" applyNumberFormat="1" applyFont="1" applyAlignment="1">
      <alignment horizontal="center"/>
    </xf>
    <xf numFmtId="5" fontId="44" fillId="0" borderId="6" xfId="0" applyNumberFormat="1" applyFont="1" applyBorder="1"/>
    <xf numFmtId="39" fontId="16" fillId="0" borderId="0" xfId="0" applyNumberFormat="1" applyFont="1"/>
    <xf numFmtId="0" fontId="44" fillId="0" borderId="0" xfId="0" applyFont="1" applyAlignment="1">
      <alignment horizontal="center"/>
    </xf>
    <xf numFmtId="5" fontId="44" fillId="0" borderId="0" xfId="0" applyNumberFormat="1" applyFont="1" applyAlignment="1">
      <alignment horizontal="right"/>
    </xf>
    <xf numFmtId="0" fontId="45" fillId="0" borderId="0" xfId="0" applyFont="1"/>
    <xf numFmtId="179" fontId="44" fillId="0" borderId="0" xfId="0" applyNumberFormat="1" applyFont="1" applyAlignment="1">
      <alignment horizontal="left"/>
    </xf>
    <xf numFmtId="39" fontId="44" fillId="0" borderId="0" xfId="0" applyNumberFormat="1" applyFont="1" applyAlignment="1">
      <alignment horizontal="right"/>
    </xf>
    <xf numFmtId="39" fontId="44" fillId="0" borderId="0" xfId="0" applyNumberFormat="1" applyFont="1"/>
    <xf numFmtId="39" fontId="47" fillId="0" borderId="0" xfId="0" applyNumberFormat="1" applyFont="1"/>
    <xf numFmtId="16" fontId="44" fillId="0" borderId="0" xfId="0" applyNumberFormat="1" applyFont="1"/>
    <xf numFmtId="10" fontId="44" fillId="0" borderId="7" xfId="0" applyNumberFormat="1" applyFont="1" applyBorder="1"/>
    <xf numFmtId="10" fontId="44" fillId="0" borderId="8" xfId="0" applyNumberFormat="1" applyFont="1" applyBorder="1"/>
    <xf numFmtId="10" fontId="44" fillId="0" borderId="5" xfId="0" applyNumberFormat="1" applyFont="1" applyBorder="1"/>
    <xf numFmtId="10" fontId="44" fillId="0" borderId="4" xfId="0" applyNumberFormat="1" applyFont="1" applyBorder="1"/>
    <xf numFmtId="0" fontId="44" fillId="0" borderId="6" xfId="0" applyFont="1" applyBorder="1" applyAlignment="1">
      <alignment horizontal="left" indent="1"/>
    </xf>
    <xf numFmtId="5" fontId="44" fillId="0" borderId="6" xfId="0" applyNumberFormat="1" applyFont="1" applyBorder="1" applyAlignment="1">
      <alignment horizontal="center"/>
    </xf>
    <xf numFmtId="0" fontId="44" fillId="0" borderId="6" xfId="0" applyFont="1" applyBorder="1" applyAlignment="1">
      <alignment horizontal="center"/>
    </xf>
    <xf numFmtId="0" fontId="47" fillId="0" borderId="9" xfId="0" applyFont="1" applyBorder="1" applyAlignment="1">
      <alignment horizontal="center"/>
    </xf>
    <xf numFmtId="0" fontId="44" fillId="0" borderId="10" xfId="0" applyFont="1" applyBorder="1" applyAlignment="1">
      <alignment horizontal="left"/>
    </xf>
    <xf numFmtId="0" fontId="44" fillId="0" borderId="9" xfId="0" applyFont="1" applyBorder="1"/>
    <xf numFmtId="0" fontId="44" fillId="0" borderId="10" xfId="0" applyFont="1" applyBorder="1"/>
    <xf numFmtId="0" fontId="44" fillId="0" borderId="11" xfId="0" applyFont="1" applyBorder="1"/>
    <xf numFmtId="5" fontId="44" fillId="0" borderId="9" xfId="0" applyNumberFormat="1" applyFont="1" applyBorder="1"/>
    <xf numFmtId="37" fontId="44" fillId="0" borderId="10" xfId="0" applyNumberFormat="1" applyFont="1" applyBorder="1"/>
    <xf numFmtId="37" fontId="44" fillId="0" borderId="11" xfId="0" applyNumberFormat="1" applyFont="1" applyBorder="1"/>
    <xf numFmtId="10" fontId="44" fillId="0" borderId="9" xfId="0" applyNumberFormat="1" applyFont="1" applyBorder="1"/>
    <xf numFmtId="10" fontId="44" fillId="0" borderId="10" xfId="0" applyNumberFormat="1" applyFont="1" applyBorder="1"/>
    <xf numFmtId="10" fontId="44" fillId="0" borderId="11" xfId="0" applyNumberFormat="1" applyFont="1" applyBorder="1"/>
    <xf numFmtId="37" fontId="4" fillId="0" borderId="1" xfId="0" applyNumberFormat="1" applyFont="1" applyBorder="1"/>
    <xf numFmtId="4" fontId="4" fillId="0" borderId="0" xfId="0" applyNumberFormat="1" applyFont="1" applyAlignment="1">
      <alignment horizontal="right"/>
    </xf>
    <xf numFmtId="40" fontId="4" fillId="0" borderId="0" xfId="0" applyNumberFormat="1" applyFont="1"/>
    <xf numFmtId="40" fontId="5" fillId="0" borderId="0" xfId="0" applyNumberFormat="1" applyFont="1"/>
    <xf numFmtId="0" fontId="4" fillId="0" borderId="0" xfId="0" applyFont="1" applyAlignment="1">
      <alignment horizontal="centerContinuous"/>
    </xf>
    <xf numFmtId="0" fontId="4" fillId="0" borderId="4" xfId="0" applyFont="1" applyBorder="1" applyAlignment="1">
      <alignment horizontal="center"/>
    </xf>
    <xf numFmtId="166" fontId="4" fillId="0" borderId="0" xfId="1" applyNumberFormat="1" applyFont="1" applyFill="1" applyAlignment="1">
      <alignment horizontal="center"/>
    </xf>
    <xf numFmtId="176" fontId="4" fillId="0" borderId="0" xfId="0" applyNumberFormat="1" applyFont="1"/>
    <xf numFmtId="166" fontId="4" fillId="0" borderId="0" xfId="1" applyNumberFormat="1" applyFont="1" applyAlignment="1">
      <alignment horizontal="center"/>
    </xf>
    <xf numFmtId="0" fontId="5" fillId="0" borderId="0" xfId="0" applyFont="1" applyAlignment="1">
      <alignment horizontal="right"/>
    </xf>
    <xf numFmtId="0" fontId="4" fillId="0" borderId="12" xfId="0" applyFont="1" applyBorder="1" applyAlignment="1">
      <alignment horizontal="center"/>
    </xf>
    <xf numFmtId="0" fontId="33" fillId="0" borderId="0" xfId="0" applyFont="1"/>
    <xf numFmtId="37" fontId="4" fillId="0" borderId="0" xfId="5" applyNumberFormat="1" applyFont="1"/>
    <xf numFmtId="0" fontId="4" fillId="0" borderId="0" xfId="0" applyFont="1" applyAlignment="1">
      <alignment horizontal="justify"/>
    </xf>
    <xf numFmtId="0" fontId="12" fillId="0" borderId="0" xfId="0" applyFont="1" applyAlignment="1">
      <alignment horizontal="justify"/>
    </xf>
    <xf numFmtId="0" fontId="3" fillId="0" borderId="0" xfId="11" applyFont="1" applyAlignment="1">
      <alignment horizontal="left" vertical="top"/>
    </xf>
    <xf numFmtId="0" fontId="3" fillId="0" borderId="0" xfId="11" applyFont="1" applyAlignment="1">
      <alignment horizontal="center" vertical="top"/>
    </xf>
    <xf numFmtId="0" fontId="53" fillId="0" borderId="0" xfId="0" applyFont="1"/>
    <xf numFmtId="3" fontId="4" fillId="0" borderId="0" xfId="1" applyNumberFormat="1" applyFont="1" applyAlignment="1">
      <alignment horizontal="center"/>
    </xf>
    <xf numFmtId="40" fontId="2" fillId="0" borderId="0" xfId="0" applyNumberFormat="1" applyFont="1"/>
    <xf numFmtId="186" fontId="4" fillId="0" borderId="0" xfId="0" applyNumberFormat="1" applyFont="1" applyAlignment="1">
      <alignment horizontal="center"/>
    </xf>
    <xf numFmtId="3" fontId="4" fillId="0" borderId="0" xfId="0" applyNumberFormat="1" applyFont="1" applyAlignment="1">
      <alignment horizontal="center"/>
    </xf>
    <xf numFmtId="175" fontId="44" fillId="0" borderId="11" xfId="0" applyNumberFormat="1" applyFont="1" applyBorder="1"/>
    <xf numFmtId="37" fontId="41" fillId="0" borderId="6" xfId="5" applyNumberFormat="1" applyFont="1" applyBorder="1" applyAlignment="1">
      <alignment vertical="top"/>
    </xf>
    <xf numFmtId="166" fontId="3" fillId="0" borderId="0" xfId="0" applyNumberFormat="1" applyFont="1"/>
    <xf numFmtId="2" fontId="4" fillId="0" borderId="0" xfId="0" applyNumberFormat="1" applyFont="1"/>
    <xf numFmtId="2" fontId="59" fillId="0" borderId="0" xfId="0" applyNumberFormat="1" applyFont="1"/>
    <xf numFmtId="2" fontId="4" fillId="0" borderId="0" xfId="0" applyNumberFormat="1" applyFont="1" applyAlignment="1">
      <alignment horizontal="center"/>
    </xf>
    <xf numFmtId="2" fontId="12" fillId="0" borderId="0" xfId="0" applyNumberFormat="1" applyFont="1" applyAlignment="1">
      <alignment horizontal="right"/>
    </xf>
    <xf numFmtId="1" fontId="4" fillId="0" borderId="0" xfId="0" applyNumberFormat="1" applyFont="1" applyAlignment="1">
      <alignment horizontal="center"/>
    </xf>
    <xf numFmtId="2" fontId="4" fillId="0" borderId="0" xfId="0" applyNumberFormat="1" applyFont="1" applyAlignment="1">
      <alignment horizontal="left"/>
    </xf>
    <xf numFmtId="2" fontId="59" fillId="0" borderId="0" xfId="0" applyNumberFormat="1" applyFont="1" applyAlignment="1">
      <alignment horizontal="right"/>
    </xf>
    <xf numFmtId="0" fontId="12" fillId="0" borderId="0" xfId="0" applyFont="1" applyAlignment="1">
      <alignment horizontal="left"/>
    </xf>
    <xf numFmtId="0" fontId="10" fillId="0" borderId="0" xfId="0" applyFont="1" applyAlignment="1">
      <alignment horizontal="left"/>
    </xf>
    <xf numFmtId="0" fontId="1" fillId="0" borderId="0" xfId="0" applyFont="1"/>
    <xf numFmtId="0" fontId="1" fillId="0" borderId="0" xfId="0" applyFont="1" applyAlignment="1">
      <alignment horizontal="center"/>
    </xf>
    <xf numFmtId="1" fontId="4" fillId="0" borderId="0" xfId="1" applyNumberFormat="1" applyFont="1" applyFill="1" applyAlignment="1">
      <alignment horizontal="left"/>
    </xf>
    <xf numFmtId="166" fontId="1" fillId="0" borderId="0" xfId="1" applyNumberFormat="1" applyFont="1" applyAlignment="1">
      <alignment horizontal="center"/>
    </xf>
    <xf numFmtId="1" fontId="4" fillId="0" borderId="0" xfId="1" applyNumberFormat="1" applyFont="1" applyFill="1" applyAlignment="1">
      <alignment horizontal="center"/>
    </xf>
    <xf numFmtId="10" fontId="8" fillId="0" borderId="6" xfId="0" applyNumberFormat="1" applyFont="1" applyBorder="1"/>
    <xf numFmtId="0" fontId="8" fillId="0" borderId="11" xfId="0" applyFont="1" applyBorder="1" applyAlignment="1">
      <alignment horizontal="left"/>
    </xf>
    <xf numFmtId="43" fontId="4" fillId="0" borderId="0" xfId="0" applyNumberFormat="1" applyFont="1" applyAlignment="1">
      <alignment horizontal="center"/>
    </xf>
    <xf numFmtId="39" fontId="4" fillId="0" borderId="0" xfId="0" applyNumberFormat="1" applyFont="1"/>
    <xf numFmtId="2" fontId="4" fillId="0" borderId="0" xfId="0" applyNumberFormat="1" applyFont="1" applyAlignment="1">
      <alignment horizontal="right"/>
    </xf>
    <xf numFmtId="2" fontId="59" fillId="0" borderId="0" xfId="0" applyNumberFormat="1" applyFont="1" applyAlignment="1">
      <alignment horizontal="center"/>
    </xf>
    <xf numFmtId="2" fontId="4" fillId="0" borderId="1" xfId="0" applyNumberFormat="1" applyFont="1" applyBorder="1" applyAlignment="1">
      <alignment horizontal="center" wrapText="1"/>
    </xf>
    <xf numFmtId="2" fontId="4" fillId="0" borderId="4" xfId="0" applyNumberFormat="1" applyFont="1" applyBorder="1" applyAlignment="1">
      <alignment horizontal="center" wrapText="1"/>
    </xf>
    <xf numFmtId="2" fontId="4" fillId="0" borderId="4" xfId="0" applyNumberFormat="1" applyFont="1" applyBorder="1" applyAlignment="1">
      <alignment horizontal="center"/>
    </xf>
    <xf numFmtId="2" fontId="4" fillId="0" borderId="0" xfId="0" applyNumberFormat="1" applyFont="1" applyAlignment="1">
      <alignment horizontal="centerContinuous"/>
    </xf>
    <xf numFmtId="0" fontId="28" fillId="0" borderId="0" xfId="0" applyFont="1" applyAlignment="1">
      <alignment horizontal="centerContinuous"/>
    </xf>
    <xf numFmtId="0" fontId="28" fillId="0" borderId="4" xfId="0" applyFont="1" applyBorder="1"/>
    <xf numFmtId="166" fontId="20" fillId="0" borderId="0" xfId="1" applyNumberFormat="1" applyFont="1" applyFill="1" applyAlignment="1">
      <alignment horizontal="center"/>
    </xf>
    <xf numFmtId="14" fontId="0" fillId="0" borderId="0" xfId="1" applyNumberFormat="1" applyFont="1" applyFill="1"/>
    <xf numFmtId="14" fontId="0" fillId="0" borderId="0" xfId="0" applyNumberFormat="1"/>
    <xf numFmtId="41" fontId="0" fillId="0" borderId="0" xfId="1" applyNumberFormat="1" applyFont="1" applyFill="1"/>
    <xf numFmtId="3" fontId="3" fillId="0" borderId="0" xfId="11" applyNumberFormat="1" applyFont="1"/>
    <xf numFmtId="4" fontId="28" fillId="0" borderId="0" xfId="0" applyNumberFormat="1" applyFont="1"/>
    <xf numFmtId="4" fontId="4" fillId="0" borderId="0" xfId="0" applyNumberFormat="1" applyFont="1"/>
    <xf numFmtId="37" fontId="4" fillId="0" borderId="0" xfId="0" applyNumberFormat="1" applyFont="1" applyAlignment="1">
      <alignment horizontal="center" vertical="top"/>
    </xf>
    <xf numFmtId="0" fontId="7" fillId="0" borderId="0" xfId="11" applyFont="1" applyAlignment="1">
      <alignment horizontal="right" vertical="top"/>
    </xf>
    <xf numFmtId="49" fontId="7" fillId="0" borderId="0" xfId="0" applyNumberFormat="1" applyFont="1" applyAlignment="1">
      <alignment vertical="top"/>
    </xf>
    <xf numFmtId="0" fontId="7" fillId="0" borderId="0" xfId="11" applyFont="1" applyAlignment="1">
      <alignment horizontal="center" vertical="top"/>
    </xf>
    <xf numFmtId="41" fontId="7" fillId="0" borderId="0" xfId="11" applyNumberFormat="1" applyFont="1" applyAlignment="1">
      <alignment vertical="top"/>
    </xf>
    <xf numFmtId="168" fontId="18" fillId="0" borderId="0" xfId="20" applyNumberFormat="1" applyFont="1" applyFill="1"/>
    <xf numFmtId="43" fontId="18" fillId="0" borderId="0" xfId="11" applyNumberFormat="1" applyFont="1" applyAlignment="1">
      <alignment horizontal="right" vertical="top"/>
    </xf>
    <xf numFmtId="0" fontId="52" fillId="0" borderId="0" xfId="0" applyFont="1"/>
    <xf numFmtId="4" fontId="12" fillId="0" borderId="0" xfId="0" applyNumberFormat="1" applyFont="1" applyAlignment="1">
      <alignment horizontal="right"/>
    </xf>
    <xf numFmtId="2" fontId="12" fillId="0" borderId="0" xfId="0" applyNumberFormat="1" applyFont="1"/>
    <xf numFmtId="4" fontId="12" fillId="0" borderId="0" xfId="0" applyNumberFormat="1" applyFont="1"/>
    <xf numFmtId="0" fontId="4" fillId="0" borderId="0" xfId="0" applyFont="1" applyAlignment="1">
      <alignment vertical="center"/>
    </xf>
    <xf numFmtId="4" fontId="4" fillId="0" borderId="0" xfId="0" applyNumberFormat="1" applyFont="1" applyAlignment="1">
      <alignment vertical="center"/>
    </xf>
    <xf numFmtId="4" fontId="3" fillId="0" borderId="0" xfId="11" applyNumberFormat="1" applyFont="1" applyAlignment="1">
      <alignment horizontal="left"/>
    </xf>
    <xf numFmtId="4" fontId="4" fillId="0" borderId="0" xfId="0" applyNumberFormat="1" applyFont="1" applyAlignment="1">
      <alignment horizontal="center"/>
    </xf>
    <xf numFmtId="49" fontId="4" fillId="0" borderId="0" xfId="0" applyNumberFormat="1" applyFont="1" applyAlignment="1">
      <alignment horizontal="center"/>
    </xf>
    <xf numFmtId="0" fontId="18" fillId="0" borderId="0" xfId="0" applyFont="1" applyAlignment="1">
      <alignment horizontal="center"/>
    </xf>
    <xf numFmtId="2" fontId="28" fillId="0" borderId="0" xfId="0" applyNumberFormat="1" applyFont="1"/>
    <xf numFmtId="2" fontId="2" fillId="0" borderId="0" xfId="0" applyNumberFormat="1" applyFont="1"/>
    <xf numFmtId="14" fontId="29" fillId="0" borderId="0" xfId="0" applyNumberFormat="1" applyFont="1" applyAlignment="1">
      <alignment horizontal="center"/>
    </xf>
    <xf numFmtId="0" fontId="3" fillId="0" borderId="0" xfId="0" applyFont="1" applyAlignment="1">
      <alignment horizontal="center" vertical="top"/>
    </xf>
    <xf numFmtId="43" fontId="4" fillId="0" borderId="0" xfId="1" applyFont="1" applyFill="1" applyAlignment="1"/>
    <xf numFmtId="0" fontId="5" fillId="0" borderId="0" xfId="0" applyFont="1" applyAlignment="1">
      <alignment horizontal="left"/>
    </xf>
    <xf numFmtId="0" fontId="67" fillId="0" borderId="0" xfId="0" applyFont="1"/>
    <xf numFmtId="43" fontId="28" fillId="0" borderId="0" xfId="1" applyFont="1" applyFill="1" applyAlignment="1"/>
    <xf numFmtId="0" fontId="64" fillId="0" borderId="0" xfId="0" applyFont="1"/>
    <xf numFmtId="0" fontId="5" fillId="0" borderId="0" xfId="0" applyFont="1"/>
    <xf numFmtId="0" fontId="5" fillId="0" borderId="0" xfId="0" applyFont="1" applyAlignment="1">
      <alignment horizontal="center"/>
    </xf>
    <xf numFmtId="43" fontId="64" fillId="0" borderId="0" xfId="1" applyFont="1" applyFill="1" applyAlignment="1"/>
    <xf numFmtId="166" fontId="18" fillId="0" borderId="0" xfId="1" applyNumberFormat="1" applyFont="1"/>
    <xf numFmtId="10" fontId="18" fillId="0" borderId="0" xfId="0" applyNumberFormat="1" applyFont="1"/>
    <xf numFmtId="168" fontId="18" fillId="0" borderId="0" xfId="0" applyNumberFormat="1" applyFont="1"/>
    <xf numFmtId="41" fontId="18" fillId="0" borderId="0" xfId="1" applyNumberFormat="1" applyFont="1"/>
    <xf numFmtId="41" fontId="18" fillId="0" borderId="0" xfId="0" applyNumberFormat="1" applyFont="1"/>
    <xf numFmtId="43" fontId="60" fillId="0" borderId="0" xfId="1" applyFont="1" applyFill="1" applyAlignment="1">
      <alignment horizontal="right"/>
    </xf>
    <xf numFmtId="43" fontId="12" fillId="0" borderId="0" xfId="1" applyFont="1" applyFill="1" applyAlignment="1">
      <alignment horizontal="right"/>
    </xf>
    <xf numFmtId="43" fontId="4" fillId="0" borderId="1" xfId="1" applyFont="1" applyFill="1" applyBorder="1" applyAlignment="1"/>
    <xf numFmtId="43" fontId="5" fillId="0" borderId="0" xfId="1" applyFont="1" applyFill="1" applyAlignment="1"/>
    <xf numFmtId="43" fontId="59" fillId="0" borderId="0" xfId="1" applyFont="1" applyFill="1" applyAlignment="1"/>
    <xf numFmtId="43" fontId="28" fillId="0" borderId="0" xfId="1" applyFont="1" applyFill="1" applyAlignment="1">
      <alignment horizontal="center"/>
    </xf>
    <xf numFmtId="43" fontId="28" fillId="0" borderId="1" xfId="1" applyFont="1" applyFill="1" applyBorder="1" applyAlignment="1"/>
    <xf numFmtId="43" fontId="28" fillId="0" borderId="0" xfId="1" applyFont="1" applyFill="1" applyAlignment="1">
      <alignment horizontal="right"/>
    </xf>
    <xf numFmtId="0" fontId="21" fillId="3" borderId="0" xfId="0" applyFont="1" applyFill="1"/>
    <xf numFmtId="170" fontId="18" fillId="0" borderId="0" xfId="5" applyNumberFormat="1" applyFont="1"/>
    <xf numFmtId="44" fontId="5" fillId="0" borderId="0" xfId="0" applyNumberFormat="1" applyFont="1"/>
    <xf numFmtId="37" fontId="4" fillId="0" borderId="0" xfId="5" applyNumberFormat="1" applyFont="1" applyFill="1" applyAlignment="1">
      <alignment horizontal="right"/>
    </xf>
    <xf numFmtId="188" fontId="4" fillId="0" borderId="1" xfId="17" applyFont="1" applyBorder="1" applyAlignment="1">
      <alignment horizontal="center" wrapText="1"/>
    </xf>
    <xf numFmtId="188" fontId="4" fillId="0" borderId="0" xfId="17" applyFont="1" applyAlignment="1">
      <alignment horizontal="center"/>
    </xf>
    <xf numFmtId="188" fontId="4" fillId="0" borderId="0" xfId="17" applyFont="1" applyAlignment="1">
      <alignment horizontal="left"/>
    </xf>
    <xf numFmtId="188" fontId="4" fillId="0" borderId="0" xfId="17" applyFont="1"/>
    <xf numFmtId="37" fontId="4" fillId="0" borderId="1" xfId="1" applyNumberFormat="1" applyFont="1" applyFill="1" applyBorder="1"/>
    <xf numFmtId="37" fontId="4" fillId="0" borderId="6" xfId="0" applyNumberFormat="1" applyFont="1" applyBorder="1"/>
    <xf numFmtId="182" fontId="4" fillId="0" borderId="1" xfId="0" applyNumberFormat="1" applyFont="1" applyBorder="1" applyAlignment="1">
      <alignment horizontal="center"/>
    </xf>
    <xf numFmtId="49" fontId="4" fillId="0" borderId="1" xfId="0" applyNumberFormat="1" applyFont="1" applyBorder="1" applyAlignment="1">
      <alignment horizontal="center"/>
    </xf>
    <xf numFmtId="0" fontId="4" fillId="0" borderId="0" xfId="0" applyFont="1" applyAlignment="1">
      <alignment horizontal="left" vertical="top" wrapText="1"/>
    </xf>
    <xf numFmtId="0" fontId="4" fillId="0" borderId="0" xfId="0" quotePrefix="1" applyFont="1" applyAlignment="1">
      <alignment horizontal="right" vertical="top"/>
    </xf>
    <xf numFmtId="0" fontId="7" fillId="0" borderId="0" xfId="11" applyFont="1" applyAlignment="1">
      <alignment horizontal="center"/>
    </xf>
    <xf numFmtId="0" fontId="7" fillId="0" borderId="1" xfId="11" applyFont="1" applyBorder="1" applyAlignment="1">
      <alignment horizontal="center"/>
    </xf>
    <xf numFmtId="0" fontId="14" fillId="0" borderId="0" xfId="11" applyFont="1" applyAlignment="1">
      <alignment horizontal="center"/>
    </xf>
    <xf numFmtId="41" fontId="3" fillId="0" borderId="0" xfId="11" applyNumberFormat="1" applyFont="1"/>
    <xf numFmtId="0" fontId="3" fillId="0" borderId="0" xfId="0" applyFont="1" applyAlignment="1">
      <alignment horizontal="right" vertical="top"/>
    </xf>
    <xf numFmtId="1" fontId="3" fillId="0" borderId="0" xfId="11" applyNumberFormat="1" applyFont="1" applyAlignment="1">
      <alignment horizontal="right" vertical="top"/>
    </xf>
    <xf numFmtId="0" fontId="14" fillId="0" borderId="0" xfId="11" applyFont="1"/>
    <xf numFmtId="9" fontId="7" fillId="0" borderId="0" xfId="11" applyNumberFormat="1" applyFont="1" applyAlignment="1">
      <alignment horizontal="center"/>
    </xf>
    <xf numFmtId="1" fontId="3" fillId="0" borderId="0" xfId="11" applyNumberFormat="1" applyFont="1" applyAlignment="1">
      <alignment horizontal="right"/>
    </xf>
    <xf numFmtId="14" fontId="3" fillId="0" borderId="0" xfId="0" applyNumberFormat="1" applyFont="1" applyAlignment="1">
      <alignment horizontal="center"/>
    </xf>
    <xf numFmtId="166" fontId="3" fillId="0" borderId="0" xfId="1" applyNumberFormat="1" applyFont="1"/>
    <xf numFmtId="10" fontId="3" fillId="0" borderId="0" xfId="0" applyNumberFormat="1" applyFont="1"/>
    <xf numFmtId="168" fontId="3" fillId="0" borderId="0" xfId="20" applyNumberFormat="1" applyFont="1" applyFill="1"/>
    <xf numFmtId="0" fontId="7" fillId="0" borderId="0" xfId="0" applyFont="1"/>
    <xf numFmtId="168" fontId="3" fillId="0" borderId="0" xfId="0" applyNumberFormat="1" applyFont="1"/>
    <xf numFmtId="0" fontId="6" fillId="0" borderId="0" xfId="0" applyFont="1" applyAlignment="1">
      <alignment horizontal="center"/>
    </xf>
    <xf numFmtId="37" fontId="4" fillId="0" borderId="1" xfId="5" applyNumberFormat="1" applyFont="1" applyFill="1" applyBorder="1" applyAlignment="1">
      <alignment horizontal="right"/>
    </xf>
    <xf numFmtId="0" fontId="21" fillId="0" borderId="0" xfId="0" applyFont="1" applyAlignment="1">
      <alignment horizontal="center"/>
    </xf>
    <xf numFmtId="0" fontId="4" fillId="0" borderId="0" xfId="0" applyFont="1" applyAlignment="1">
      <alignment horizontal="center" vertical="top"/>
    </xf>
    <xf numFmtId="0" fontId="21" fillId="0" borderId="0" xfId="0" applyFont="1" applyAlignment="1">
      <alignment vertical="top"/>
    </xf>
    <xf numFmtId="0" fontId="4" fillId="0" borderId="0" xfId="0" applyFont="1" applyAlignment="1">
      <alignment horizontal="right" vertical="top"/>
    </xf>
    <xf numFmtId="10" fontId="8" fillId="0" borderId="11" xfId="0" applyNumberFormat="1" applyFont="1" applyBorder="1"/>
    <xf numFmtId="0" fontId="69" fillId="0" borderId="0" xfId="0" applyFont="1"/>
    <xf numFmtId="0" fontId="72" fillId="0" borderId="0" xfId="0" applyFont="1" applyAlignment="1">
      <alignment horizontal="right"/>
    </xf>
    <xf numFmtId="169" fontId="69" fillId="0" borderId="0" xfId="0" applyNumberFormat="1" applyFont="1"/>
    <xf numFmtId="43" fontId="69" fillId="0" borderId="0" xfId="0" applyNumberFormat="1" applyFont="1"/>
    <xf numFmtId="4" fontId="23" fillId="0" borderId="0" xfId="0" applyNumberFormat="1" applyFont="1" applyAlignment="1">
      <alignment horizontal="center"/>
    </xf>
    <xf numFmtId="182" fontId="4" fillId="0" borderId="0" xfId="0" applyNumberFormat="1" applyFont="1" applyAlignment="1">
      <alignment horizontal="center"/>
    </xf>
    <xf numFmtId="181" fontId="4" fillId="0" borderId="0" xfId="1" applyNumberFormat="1" applyFont="1" applyFill="1" applyAlignment="1">
      <alignment horizontal="left" indent="1"/>
    </xf>
    <xf numFmtId="0" fontId="70" fillId="0" borderId="0" xfId="11" applyFont="1"/>
    <xf numFmtId="41" fontId="8" fillId="0" borderId="0" xfId="0" applyNumberFormat="1" applyFont="1"/>
    <xf numFmtId="0" fontId="8" fillId="0" borderId="0" xfId="0" applyFont="1"/>
    <xf numFmtId="188" fontId="8" fillId="0" borderId="0" xfId="17" applyFont="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quotePrefix="1" applyFont="1" applyAlignment="1">
      <alignment horizontal="right"/>
    </xf>
    <xf numFmtId="3" fontId="4" fillId="0" borderId="0" xfId="0" applyNumberFormat="1" applyFont="1" applyAlignment="1">
      <alignment horizontal="left"/>
    </xf>
    <xf numFmtId="41" fontId="4" fillId="0" borderId="0" xfId="0" applyNumberFormat="1" applyFont="1" applyAlignment="1">
      <alignment horizontal="center"/>
    </xf>
    <xf numFmtId="170" fontId="4" fillId="0" borderId="0" xfId="5" applyNumberFormat="1" applyFont="1" applyFill="1" applyBorder="1" applyAlignment="1" applyProtection="1"/>
    <xf numFmtId="170" fontId="4" fillId="4" borderId="0" xfId="5" applyNumberFormat="1" applyFont="1" applyFill="1" applyBorder="1" applyAlignment="1" applyProtection="1">
      <protection locked="0"/>
    </xf>
    <xf numFmtId="166" fontId="4" fillId="4" borderId="0" xfId="1" applyNumberFormat="1" applyFont="1" applyFill="1" applyBorder="1" applyAlignment="1" applyProtection="1">
      <protection locked="0"/>
    </xf>
    <xf numFmtId="166" fontId="4" fillId="4" borderId="0" xfId="1" applyNumberFormat="1" applyFont="1" applyFill="1" applyAlignment="1" applyProtection="1">
      <alignment horizontal="right"/>
      <protection locked="0"/>
    </xf>
    <xf numFmtId="43" fontId="4" fillId="4" borderId="0" xfId="1" applyFont="1" applyFill="1" applyBorder="1" applyAlignment="1" applyProtection="1">
      <protection locked="0"/>
    </xf>
    <xf numFmtId="0" fontId="4" fillId="0" borderId="3" xfId="0" applyFont="1" applyBorder="1"/>
    <xf numFmtId="0" fontId="4" fillId="4" borderId="0" xfId="0" applyFont="1" applyFill="1" applyAlignment="1" applyProtection="1">
      <alignment horizontal="left"/>
      <protection locked="0"/>
    </xf>
    <xf numFmtId="37" fontId="4" fillId="4" borderId="0" xfId="0" applyNumberFormat="1" applyFont="1" applyFill="1" applyAlignment="1" applyProtection="1">
      <alignment horizontal="right"/>
      <protection locked="0"/>
    </xf>
    <xf numFmtId="0" fontId="4" fillId="4" borderId="0" xfId="0" applyFont="1" applyFill="1" applyProtection="1">
      <protection locked="0"/>
    </xf>
    <xf numFmtId="37" fontId="4" fillId="4" borderId="1" xfId="0" applyNumberFormat="1" applyFont="1" applyFill="1" applyBorder="1" applyAlignment="1" applyProtection="1">
      <alignment horizontal="right"/>
      <protection locked="0"/>
    </xf>
    <xf numFmtId="0" fontId="21" fillId="0" borderId="0" xfId="11" applyFont="1" applyAlignment="1">
      <alignment horizontal="left" vertical="top"/>
    </xf>
    <xf numFmtId="0" fontId="21" fillId="0" borderId="0" xfId="11" applyFont="1" applyAlignment="1">
      <alignment vertical="top"/>
    </xf>
    <xf numFmtId="0" fontId="19" fillId="0" borderId="0" xfId="11" applyFont="1" applyAlignment="1">
      <alignment vertical="top"/>
    </xf>
    <xf numFmtId="0" fontId="5" fillId="0" borderId="0" xfId="11" applyFont="1" applyAlignment="1">
      <alignment horizontal="center" vertical="top"/>
    </xf>
    <xf numFmtId="9" fontId="5" fillId="0" borderId="0" xfId="11" applyNumberFormat="1" applyFont="1" applyAlignment="1">
      <alignment horizontal="center" vertical="top"/>
    </xf>
    <xf numFmtId="9" fontId="5" fillId="0" borderId="0" xfId="11" quotePrefix="1" applyNumberFormat="1" applyFont="1" applyAlignment="1">
      <alignment horizontal="center" vertical="top"/>
    </xf>
    <xf numFmtId="0" fontId="4" fillId="0" borderId="0" xfId="11" applyFont="1" applyAlignment="1">
      <alignment horizontal="center" vertical="top"/>
    </xf>
    <xf numFmtId="37" fontId="4" fillId="0" borderId="0" xfId="11" applyNumberFormat="1" applyFont="1" applyAlignment="1">
      <alignment vertical="top"/>
    </xf>
    <xf numFmtId="0" fontId="4" fillId="0" borderId="0" xfId="11" applyFont="1" applyAlignment="1">
      <alignment vertical="top"/>
    </xf>
    <xf numFmtId="0" fontId="18" fillId="0" borderId="0" xfId="11" applyFont="1" applyAlignment="1">
      <alignment horizontal="center" vertical="top"/>
    </xf>
    <xf numFmtId="37" fontId="3" fillId="0" borderId="0" xfId="11" applyNumberFormat="1" applyFont="1" applyAlignment="1">
      <alignment horizontal="centerContinuous" vertical="top"/>
    </xf>
    <xf numFmtId="37" fontId="3" fillId="0" borderId="0" xfId="11" applyNumberFormat="1" applyFont="1" applyAlignment="1">
      <alignment vertical="top"/>
    </xf>
    <xf numFmtId="0" fontId="6" fillId="0" borderId="0" xfId="11" applyFont="1" applyAlignment="1">
      <alignment horizontal="center" vertical="top"/>
    </xf>
    <xf numFmtId="0" fontId="6" fillId="0" borderId="0" xfId="11" applyFont="1" applyAlignment="1">
      <alignment horizontal="right" vertical="top"/>
    </xf>
    <xf numFmtId="0" fontId="6" fillId="0" borderId="0" xfId="11" applyFont="1" applyAlignment="1">
      <alignment vertical="top"/>
    </xf>
    <xf numFmtId="0" fontId="14" fillId="0" borderId="0" xfId="11" applyFont="1" applyAlignment="1">
      <alignment horizontal="center" vertical="top"/>
    </xf>
    <xf numFmtId="0" fontId="14" fillId="0" borderId="0" xfId="11" applyFont="1" applyAlignment="1">
      <alignment vertical="top"/>
    </xf>
    <xf numFmtId="0" fontId="7" fillId="0" borderId="0" xfId="11" applyFont="1" applyAlignment="1">
      <alignment vertical="top"/>
    </xf>
    <xf numFmtId="166" fontId="3" fillId="0" borderId="0" xfId="11" applyNumberFormat="1" applyFont="1" applyAlignment="1">
      <alignment vertical="top"/>
    </xf>
    <xf numFmtId="0" fontId="42" fillId="0" borderId="0" xfId="11" applyFont="1" applyAlignment="1">
      <alignment horizontal="left" vertical="top"/>
    </xf>
    <xf numFmtId="168" fontId="6" fillId="0" borderId="0" xfId="11" applyNumberFormat="1" applyFont="1" applyAlignment="1">
      <alignment vertical="top"/>
    </xf>
    <xf numFmtId="37" fontId="3" fillId="0" borderId="6" xfId="11" applyNumberFormat="1" applyFont="1" applyBorder="1" applyAlignment="1">
      <alignment vertical="top"/>
    </xf>
    <xf numFmtId="0" fontId="7" fillId="0" borderId="0" xfId="11" applyFont="1" applyAlignment="1">
      <alignment horizontal="left" vertical="top"/>
    </xf>
    <xf numFmtId="0" fontId="15" fillId="0" borderId="0" xfId="11" applyFont="1" applyAlignment="1">
      <alignment vertical="top"/>
    </xf>
    <xf numFmtId="0" fontId="50" fillId="0" borderId="0" xfId="11" applyFont="1" applyAlignment="1">
      <alignment horizontal="left" vertical="top"/>
    </xf>
    <xf numFmtId="0" fontId="5" fillId="0" borderId="0" xfId="0" applyFont="1" applyAlignment="1">
      <alignment horizontal="center" vertical="top"/>
    </xf>
    <xf numFmtId="0" fontId="65" fillId="0" borderId="0" xfId="11" applyFont="1" applyAlignment="1">
      <alignment vertical="top" wrapText="1"/>
    </xf>
    <xf numFmtId="41" fontId="3" fillId="0" borderId="0" xfId="1" applyNumberFormat="1" applyFont="1" applyFill="1" applyAlignment="1" applyProtection="1">
      <alignment horizontal="right" vertical="top"/>
    </xf>
    <xf numFmtId="0" fontId="3" fillId="4" borderId="0" xfId="11" applyFont="1" applyFill="1" applyAlignment="1" applyProtection="1">
      <alignment horizontal="right" vertical="top"/>
      <protection locked="0"/>
    </xf>
    <xf numFmtId="0" fontId="3" fillId="4" borderId="0" xfId="11" applyFont="1" applyFill="1" applyAlignment="1" applyProtection="1">
      <alignment horizontal="left" vertical="top"/>
      <protection locked="0"/>
    </xf>
    <xf numFmtId="41" fontId="3" fillId="4" borderId="0" xfId="11" applyNumberFormat="1" applyFont="1" applyFill="1" applyAlignment="1" applyProtection="1">
      <alignment horizontal="right" vertical="top"/>
      <protection locked="0"/>
    </xf>
    <xf numFmtId="41" fontId="3" fillId="4" borderId="0" xfId="11" applyNumberFormat="1" applyFont="1" applyFill="1" applyAlignment="1" applyProtection="1">
      <alignment horizontal="center" vertical="top"/>
      <protection locked="0"/>
    </xf>
    <xf numFmtId="41" fontId="3" fillId="4" borderId="0" xfId="11" applyNumberFormat="1" applyFont="1" applyFill="1" applyAlignment="1" applyProtection="1">
      <alignment horizontal="left" vertical="top"/>
      <protection locked="0"/>
    </xf>
    <xf numFmtId="41" fontId="3" fillId="4" borderId="0" xfId="11" applyNumberFormat="1" applyFont="1" applyFill="1" applyAlignment="1" applyProtection="1">
      <alignment vertical="top"/>
      <protection locked="0"/>
    </xf>
    <xf numFmtId="41" fontId="3" fillId="4" borderId="0" xfId="11" applyNumberFormat="1" applyFont="1" applyFill="1" applyAlignment="1" applyProtection="1">
      <alignment horizontal="left" vertical="top" wrapText="1"/>
      <protection locked="0"/>
    </xf>
    <xf numFmtId="0" fontId="3" fillId="4" borderId="0" xfId="11" applyFont="1" applyFill="1" applyAlignment="1" applyProtection="1">
      <alignment vertical="top"/>
      <protection locked="0"/>
    </xf>
    <xf numFmtId="166" fontId="3" fillId="4" borderId="0" xfId="11" applyNumberFormat="1" applyFont="1" applyFill="1" applyAlignment="1" applyProtection="1">
      <alignment vertical="top"/>
      <protection locked="0"/>
    </xf>
    <xf numFmtId="0" fontId="3" fillId="4" borderId="0" xfId="11" applyFont="1" applyFill="1" applyAlignment="1" applyProtection="1">
      <alignment horizontal="center" vertical="top"/>
      <protection locked="0"/>
    </xf>
    <xf numFmtId="0" fontId="3" fillId="4" borderId="0" xfId="11" applyFont="1" applyFill="1" applyAlignment="1" applyProtection="1">
      <alignment vertical="top" wrapText="1"/>
      <protection locked="0"/>
    </xf>
    <xf numFmtId="41" fontId="3" fillId="4" borderId="0" xfId="11" applyNumberFormat="1" applyFont="1" applyFill="1" applyAlignment="1" applyProtection="1">
      <alignment vertical="top" wrapText="1"/>
      <protection locked="0"/>
    </xf>
    <xf numFmtId="41" fontId="3" fillId="4" borderId="0" xfId="11" applyNumberFormat="1" applyFont="1" applyFill="1" applyAlignment="1" applyProtection="1">
      <alignment horizontal="center" vertical="top" wrapText="1"/>
      <protection locked="0"/>
    </xf>
    <xf numFmtId="0" fontId="3" fillId="4" borderId="0" xfId="18" applyFont="1" applyFill="1" applyAlignment="1" applyProtection="1">
      <alignment vertical="top" wrapText="1"/>
      <protection locked="0"/>
    </xf>
    <xf numFmtId="0" fontId="3" fillId="4" borderId="0" xfId="0" applyFont="1" applyFill="1" applyAlignment="1" applyProtection="1">
      <alignment vertical="top" wrapText="1"/>
      <protection locked="0"/>
    </xf>
    <xf numFmtId="0" fontId="15" fillId="4" borderId="0" xfId="18" applyFont="1" applyFill="1" applyAlignment="1" applyProtection="1">
      <alignment vertical="top" wrapText="1"/>
      <protection locked="0"/>
    </xf>
    <xf numFmtId="43" fontId="3" fillId="4" borderId="0" xfId="11" applyNumberFormat="1" applyFont="1" applyFill="1" applyAlignment="1" applyProtection="1">
      <alignment vertical="top" wrapText="1"/>
      <protection locked="0"/>
    </xf>
    <xf numFmtId="0" fontId="3" fillId="4" borderId="0" xfId="0" applyFont="1" applyFill="1" applyAlignment="1" applyProtection="1">
      <alignment horizontal="center"/>
      <protection locked="0"/>
    </xf>
    <xf numFmtId="166" fontId="3" fillId="4" borderId="0" xfId="0" applyNumberFormat="1" applyFont="1" applyFill="1" applyProtection="1">
      <protection locked="0"/>
    </xf>
    <xf numFmtId="166" fontId="3" fillId="4" borderId="0" xfId="1" applyNumberFormat="1" applyFont="1" applyFill="1" applyBorder="1" applyProtection="1">
      <protection locked="0"/>
    </xf>
    <xf numFmtId="10" fontId="3" fillId="4" borderId="0" xfId="0" applyNumberFormat="1" applyFont="1" applyFill="1" applyProtection="1">
      <protection locked="0"/>
    </xf>
    <xf numFmtId="41" fontId="62" fillId="0" borderId="0" xfId="11" applyNumberFormat="1" applyFont="1" applyAlignment="1">
      <alignment horizontal="center" vertical="top"/>
    </xf>
    <xf numFmtId="0" fontId="4" fillId="4" borderId="0" xfId="0" applyFont="1" applyFill="1" applyAlignment="1" applyProtection="1">
      <alignment horizontal="center"/>
      <protection locked="0"/>
    </xf>
    <xf numFmtId="41" fontId="4" fillId="4" borderId="0" xfId="0" applyNumberFormat="1" applyFont="1" applyFill="1" applyAlignment="1" applyProtection="1">
      <alignment horizontal="center"/>
      <protection locked="0"/>
    </xf>
    <xf numFmtId="0" fontId="44" fillId="4" borderId="0" xfId="0" applyFont="1" applyFill="1" applyAlignment="1" applyProtection="1">
      <alignment horizontal="center"/>
      <protection locked="0"/>
    </xf>
    <xf numFmtId="3" fontId="4" fillId="4" borderId="0" xfId="0" applyNumberFormat="1" applyFont="1" applyFill="1" applyAlignment="1" applyProtection="1">
      <alignment horizontal="right"/>
      <protection locked="0"/>
    </xf>
    <xf numFmtId="166" fontId="4" fillId="4" borderId="0" xfId="1" applyNumberFormat="1" applyFont="1" applyFill="1" applyProtection="1">
      <protection locked="0"/>
    </xf>
    <xf numFmtId="0" fontId="21" fillId="4" borderId="0" xfId="0" applyFont="1" applyFill="1" applyProtection="1">
      <protection locked="0"/>
    </xf>
    <xf numFmtId="0" fontId="18" fillId="4" borderId="0" xfId="0" applyFont="1" applyFill="1" applyProtection="1">
      <protection locked="0"/>
    </xf>
    <xf numFmtId="0" fontId="8" fillId="4" borderId="0" xfId="0" applyFont="1" applyFill="1" applyAlignment="1" applyProtection="1">
      <alignment horizontal="center"/>
      <protection locked="0"/>
    </xf>
    <xf numFmtId="38" fontId="4" fillId="5" borderId="0" xfId="0" applyNumberFormat="1" applyFont="1" applyFill="1" applyProtection="1">
      <protection locked="0"/>
    </xf>
    <xf numFmtId="38" fontId="4" fillId="5" borderId="1" xfId="0" applyNumberFormat="1" applyFont="1" applyFill="1" applyBorder="1" applyProtection="1">
      <protection locked="0"/>
    </xf>
    <xf numFmtId="37" fontId="4" fillId="5" borderId="0" xfId="0" applyNumberFormat="1" applyFont="1" applyFill="1" applyProtection="1">
      <protection locked="0"/>
    </xf>
    <xf numFmtId="37" fontId="4" fillId="5" borderId="1" xfId="0" applyNumberFormat="1" applyFont="1" applyFill="1" applyBorder="1" applyProtection="1">
      <protection locked="0"/>
    </xf>
    <xf numFmtId="9" fontId="4" fillId="5" borderId="0" xfId="0" applyNumberFormat="1" applyFont="1" applyFill="1" applyProtection="1">
      <protection locked="0"/>
    </xf>
    <xf numFmtId="9" fontId="4" fillId="5" borderId="1" xfId="0" applyNumberFormat="1" applyFont="1" applyFill="1" applyBorder="1" applyProtection="1">
      <protection locked="0"/>
    </xf>
    <xf numFmtId="3" fontId="4" fillId="4" borderId="0" xfId="1" applyNumberFormat="1" applyFont="1" applyFill="1" applyProtection="1">
      <protection locked="0"/>
    </xf>
    <xf numFmtId="3" fontId="4" fillId="4" borderId="1" xfId="1" applyNumberFormat="1" applyFont="1" applyFill="1" applyBorder="1" applyProtection="1">
      <protection locked="0"/>
    </xf>
    <xf numFmtId="0" fontId="0" fillId="4" borderId="0" xfId="0" applyFill="1" applyProtection="1">
      <protection locked="0"/>
    </xf>
    <xf numFmtId="0" fontId="10" fillId="4" borderId="0" xfId="0" applyFont="1" applyFill="1" applyProtection="1">
      <protection locked="0"/>
    </xf>
    <xf numFmtId="0" fontId="76" fillId="4" borderId="0" xfId="0" applyFont="1" applyFill="1" applyProtection="1">
      <protection locked="0"/>
    </xf>
    <xf numFmtId="0" fontId="3" fillId="4" borderId="0" xfId="0" applyFont="1" applyFill="1" applyProtection="1">
      <protection locked="0"/>
    </xf>
    <xf numFmtId="0" fontId="76" fillId="4" borderId="0" xfId="0" quotePrefix="1" applyFont="1" applyFill="1" applyProtection="1">
      <protection locked="0"/>
    </xf>
    <xf numFmtId="0" fontId="3" fillId="4" borderId="0" xfId="0" quotePrefix="1" applyFont="1" applyFill="1" applyProtection="1">
      <protection locked="0"/>
    </xf>
    <xf numFmtId="42" fontId="18" fillId="5" borderId="0" xfId="0" applyNumberFormat="1" applyFont="1" applyFill="1" applyProtection="1">
      <protection locked="0"/>
    </xf>
    <xf numFmtId="0" fontId="4" fillId="4" borderId="0" xfId="0" applyFont="1" applyFill="1" applyAlignment="1" applyProtection="1">
      <alignment vertical="top"/>
      <protection locked="0"/>
    </xf>
    <xf numFmtId="0" fontId="4" fillId="4" borderId="0" xfId="0" applyFont="1" applyFill="1" applyAlignment="1">
      <alignment horizontal="center"/>
    </xf>
    <xf numFmtId="40" fontId="18" fillId="0" borderId="0" xfId="0" applyNumberFormat="1" applyFont="1"/>
    <xf numFmtId="41" fontId="4" fillId="0" borderId="0" xfId="0" applyNumberFormat="1" applyFont="1"/>
    <xf numFmtId="0" fontId="100" fillId="0" borderId="0" xfId="11" applyFont="1"/>
    <xf numFmtId="41" fontId="3" fillId="4" borderId="0" xfId="20" applyNumberFormat="1" applyFont="1" applyFill="1" applyAlignment="1" applyProtection="1">
      <alignment horizontal="center"/>
      <protection locked="0"/>
    </xf>
    <xf numFmtId="41" fontId="3" fillId="4" borderId="0" xfId="1" applyNumberFormat="1" applyFont="1" applyFill="1" applyBorder="1" applyProtection="1">
      <protection locked="0"/>
    </xf>
    <xf numFmtId="41" fontId="3" fillId="4" borderId="0" xfId="0" applyNumberFormat="1" applyFont="1" applyFill="1" applyProtection="1">
      <protection locked="0"/>
    </xf>
    <xf numFmtId="41" fontId="7" fillId="4" borderId="0" xfId="11" applyNumberFormat="1" applyFont="1" applyFill="1" applyAlignment="1" applyProtection="1">
      <alignment horizontal="right" vertical="top"/>
      <protection locked="0"/>
    </xf>
    <xf numFmtId="0" fontId="3" fillId="4" borderId="0" xfId="11" applyFont="1" applyFill="1" applyAlignment="1">
      <alignment vertical="top"/>
    </xf>
    <xf numFmtId="0" fontId="3" fillId="4" borderId="0" xfId="11" applyFont="1" applyFill="1" applyAlignment="1">
      <alignment vertical="top" wrapText="1"/>
    </xf>
    <xf numFmtId="49" fontId="3" fillId="0" borderId="0" xfId="11" applyNumberFormat="1" applyFont="1"/>
    <xf numFmtId="0" fontId="18" fillId="0" borderId="0" xfId="0" applyFont="1" applyProtection="1">
      <protection locked="0"/>
    </xf>
    <xf numFmtId="0" fontId="3" fillId="0" borderId="0" xfId="11" applyFont="1" applyAlignment="1" applyProtection="1">
      <alignment horizontal="center" vertical="top"/>
      <protection locked="0"/>
    </xf>
    <xf numFmtId="49" fontId="3" fillId="0" borderId="0" xfId="0" applyNumberFormat="1" applyFont="1" applyAlignment="1">
      <alignment vertical="top" wrapText="1"/>
    </xf>
    <xf numFmtId="0" fontId="3" fillId="0" borderId="0" xfId="0" applyFont="1" applyAlignment="1">
      <alignment horizontal="left" vertical="top"/>
    </xf>
    <xf numFmtId="0" fontId="3" fillId="0" borderId="0" xfId="0" applyFont="1" applyAlignment="1">
      <alignment horizontal="left" vertical="top" wrapText="1"/>
    </xf>
    <xf numFmtId="49" fontId="3" fillId="0" borderId="0" xfId="0" applyNumberFormat="1" applyFont="1" applyAlignment="1">
      <alignment horizontal="center" vertical="top"/>
    </xf>
    <xf numFmtId="0" fontId="3" fillId="0" borderId="0" xfId="0" quotePrefix="1" applyFont="1" applyAlignment="1">
      <alignment horizontal="left" vertical="top"/>
    </xf>
    <xf numFmtId="49" fontId="3" fillId="0" borderId="0" xfId="0" applyNumberFormat="1" applyFont="1" applyAlignment="1">
      <alignment horizontal="left" vertical="top" wrapText="1"/>
    </xf>
    <xf numFmtId="40" fontId="4" fillId="5" borderId="0" xfId="0" applyNumberFormat="1" applyFont="1" applyFill="1" applyProtection="1">
      <protection locked="0"/>
    </xf>
    <xf numFmtId="39" fontId="4" fillId="0" borderId="1" xfId="0" applyNumberFormat="1" applyFont="1" applyBorder="1" applyAlignment="1">
      <alignment horizontal="right"/>
    </xf>
    <xf numFmtId="170" fontId="4" fillId="0" borderId="0" xfId="5" applyNumberFormat="1" applyFont="1" applyFill="1" applyBorder="1" applyAlignment="1" applyProtection="1">
      <protection locked="0"/>
    </xf>
    <xf numFmtId="43" fontId="4" fillId="0" borderId="0" xfId="1" applyFont="1" applyFill="1" applyBorder="1" applyAlignment="1" applyProtection="1">
      <protection locked="0"/>
    </xf>
    <xf numFmtId="0" fontId="0" fillId="0" borderId="0" xfId="0" applyProtection="1">
      <protection locked="0"/>
    </xf>
    <xf numFmtId="0" fontId="4" fillId="0" borderId="13" xfId="0" applyFont="1" applyBorder="1" applyAlignment="1" applyProtection="1">
      <alignment horizontal="center"/>
      <protection locked="0"/>
    </xf>
    <xf numFmtId="43" fontId="4" fillId="0" borderId="6" xfId="0" applyNumberFormat="1" applyFont="1" applyBorder="1" applyProtection="1">
      <protection locked="0"/>
    </xf>
    <xf numFmtId="0" fontId="9" fillId="0" borderId="4" xfId="0" applyFont="1" applyBorder="1"/>
    <xf numFmtId="37" fontId="4" fillId="0" borderId="6" xfId="0" applyNumberFormat="1" applyFont="1" applyBorder="1" applyAlignment="1">
      <alignment horizontal="right"/>
    </xf>
    <xf numFmtId="0" fontId="4" fillId="0" borderId="4" xfId="0" applyFont="1" applyBorder="1"/>
    <xf numFmtId="0" fontId="9" fillId="0" borderId="13" xfId="0" applyFont="1" applyBorder="1"/>
    <xf numFmtId="0" fontId="5" fillId="0" borderId="4" xfId="0" applyFont="1" applyBorder="1"/>
    <xf numFmtId="39" fontId="4" fillId="0" borderId="6" xfId="0" applyNumberFormat="1" applyFont="1" applyBorder="1"/>
    <xf numFmtId="0" fontId="9" fillId="0" borderId="7" xfId="0" applyFont="1" applyBorder="1"/>
    <xf numFmtId="0" fontId="2" fillId="0" borderId="7" xfId="0" applyFont="1" applyBorder="1"/>
    <xf numFmtId="0" fontId="4" fillId="0" borderId="12" xfId="0" applyFont="1" applyBorder="1"/>
    <xf numFmtId="0" fontId="9" fillId="0" borderId="12" xfId="0" applyFont="1" applyBorder="1"/>
    <xf numFmtId="43" fontId="4" fillId="0" borderId="12" xfId="0" applyNumberFormat="1" applyFont="1" applyBorder="1"/>
    <xf numFmtId="7" fontId="16" fillId="0" borderId="0" xfId="0" applyNumberFormat="1" applyFont="1"/>
    <xf numFmtId="7" fontId="9" fillId="0" borderId="0" xfId="0" applyNumberFormat="1" applyFont="1"/>
    <xf numFmtId="0" fontId="56" fillId="0" borderId="0" xfId="0" applyFont="1" applyAlignment="1">
      <alignment horizontal="center"/>
    </xf>
    <xf numFmtId="0" fontId="16" fillId="0" borderId="1" xfId="0" applyFont="1" applyBorder="1"/>
    <xf numFmtId="37" fontId="44" fillId="0" borderId="6" xfId="1" applyNumberFormat="1" applyFont="1" applyFill="1" applyBorder="1" applyProtection="1"/>
    <xf numFmtId="0" fontId="16" fillId="0" borderId="4" xfId="0" applyFont="1" applyBorder="1"/>
    <xf numFmtId="37" fontId="44" fillId="0" borderId="6" xfId="0" applyNumberFormat="1" applyFont="1" applyBorder="1"/>
    <xf numFmtId="0" fontId="16" fillId="0" borderId="12" xfId="0" applyFont="1" applyBorder="1"/>
    <xf numFmtId="0" fontId="44" fillId="0" borderId="4" xfId="0" applyFont="1" applyBorder="1"/>
    <xf numFmtId="0" fontId="16" fillId="0" borderId="13" xfId="0" applyFont="1" applyBorder="1"/>
    <xf numFmtId="37" fontId="44" fillId="0" borderId="13" xfId="0" applyNumberFormat="1" applyFont="1" applyBorder="1"/>
    <xf numFmtId="0" fontId="44" fillId="0" borderId="12" xfId="0" applyFont="1" applyBorder="1"/>
    <xf numFmtId="5" fontId="44" fillId="0" borderId="0" xfId="0" applyNumberFormat="1" applyFont="1"/>
    <xf numFmtId="37" fontId="17" fillId="0" borderId="0" xfId="0" applyNumberFormat="1" applyFont="1"/>
    <xf numFmtId="37" fontId="4" fillId="0" borderId="1" xfId="0" applyNumberFormat="1" applyFont="1" applyBorder="1" applyAlignment="1">
      <alignment horizontal="center"/>
    </xf>
    <xf numFmtId="37" fontId="4" fillId="4" borderId="0" xfId="0" applyNumberFormat="1" applyFont="1" applyFill="1"/>
    <xf numFmtId="37" fontId="4" fillId="0" borderId="0" xfId="1" applyNumberFormat="1" applyFont="1" applyFill="1" applyProtection="1"/>
    <xf numFmtId="37" fontId="4" fillId="0" borderId="6" xfId="1" applyNumberFormat="1" applyFont="1" applyFill="1" applyBorder="1" applyProtection="1"/>
    <xf numFmtId="37" fontId="42" fillId="0" borderId="0" xfId="0" applyNumberFormat="1" applyFont="1" applyAlignment="1">
      <alignment horizontal="center"/>
    </xf>
    <xf numFmtId="0" fontId="16" fillId="0" borderId="0" xfId="0" applyFont="1" applyAlignment="1">
      <alignment horizontal="center"/>
    </xf>
    <xf numFmtId="37" fontId="4" fillId="0" borderId="0" xfId="1" applyNumberFormat="1" applyFont="1" applyProtection="1"/>
    <xf numFmtId="0" fontId="4" fillId="0" borderId="1" xfId="0" applyFont="1" applyBorder="1" applyAlignment="1">
      <alignment horizontal="right"/>
    </xf>
    <xf numFmtId="177" fontId="4" fillId="0" borderId="0" xfId="0" applyNumberFormat="1" applyFont="1" applyAlignment="1">
      <alignment horizontal="center"/>
    </xf>
    <xf numFmtId="0" fontId="8" fillId="0" borderId="1" xfId="0" applyFont="1" applyBorder="1"/>
    <xf numFmtId="0" fontId="3" fillId="0" borderId="13" xfId="0" applyFont="1" applyBorder="1"/>
    <xf numFmtId="37" fontId="44" fillId="0" borderId="6" xfId="0" applyNumberFormat="1" applyFont="1" applyBorder="1" applyAlignment="1">
      <alignment horizontal="right"/>
    </xf>
    <xf numFmtId="183" fontId="4" fillId="0" borderId="0" xfId="0" applyNumberFormat="1" applyFont="1" applyAlignment="1">
      <alignment horizontal="center"/>
    </xf>
    <xf numFmtId="174" fontId="4" fillId="0" borderId="0" xfId="0" applyNumberFormat="1" applyFont="1" applyAlignment="1">
      <alignment horizontal="center"/>
    </xf>
    <xf numFmtId="0" fontId="4" fillId="0" borderId="0" xfId="0" applyFont="1" applyAlignment="1">
      <alignment horizontal="center" vertical="center"/>
    </xf>
    <xf numFmtId="37" fontId="4" fillId="0" borderId="4" xfId="0" applyNumberFormat="1" applyFont="1" applyBorder="1" applyAlignment="1">
      <alignment horizontal="right"/>
    </xf>
    <xf numFmtId="37" fontId="4" fillId="0" borderId="14" xfId="0" applyNumberFormat="1" applyFont="1" applyBorder="1"/>
    <xf numFmtId="180" fontId="4" fillId="0" borderId="0" xfId="0" applyNumberFormat="1" applyFont="1" applyAlignment="1">
      <alignment horizontal="left"/>
    </xf>
    <xf numFmtId="10" fontId="4" fillId="0" borderId="0" xfId="0" applyNumberFormat="1" applyFont="1" applyAlignment="1">
      <alignment horizontal="left"/>
    </xf>
    <xf numFmtId="186" fontId="4" fillId="0" borderId="0" xfId="0" applyNumberFormat="1" applyFont="1" applyAlignment="1">
      <alignment horizontal="left"/>
    </xf>
    <xf numFmtId="41" fontId="3" fillId="0" borderId="0" xfId="11" applyNumberFormat="1" applyFont="1" applyAlignment="1">
      <alignment horizontal="left" vertical="top" wrapText="1"/>
    </xf>
    <xf numFmtId="41" fontId="3" fillId="4" borderId="0" xfId="11" applyNumberFormat="1" applyFont="1" applyFill="1" applyAlignment="1">
      <alignment vertical="top" wrapText="1"/>
    </xf>
    <xf numFmtId="41" fontId="3" fillId="4" borderId="0" xfId="11" applyNumberFormat="1" applyFont="1" applyFill="1" applyAlignment="1">
      <alignment horizontal="center" vertical="top" wrapText="1"/>
    </xf>
    <xf numFmtId="43" fontId="3" fillId="4" borderId="0" xfId="11" applyNumberFormat="1" applyFont="1" applyFill="1" applyAlignment="1">
      <alignment vertical="top" wrapText="1"/>
    </xf>
    <xf numFmtId="0" fontId="3" fillId="0" borderId="0" xfId="11" applyFont="1" applyAlignment="1" applyProtection="1">
      <alignment horizontal="left" vertical="top"/>
      <protection locked="0"/>
    </xf>
    <xf numFmtId="0" fontId="3" fillId="0" borderId="0" xfId="11" applyFont="1" applyAlignment="1" applyProtection="1">
      <alignment vertical="top"/>
      <protection locked="0"/>
    </xf>
    <xf numFmtId="0" fontId="15" fillId="0" borderId="0" xfId="11" applyFont="1" applyAlignment="1" applyProtection="1">
      <alignment vertical="top"/>
      <protection locked="0"/>
    </xf>
    <xf numFmtId="0" fontId="65" fillId="0" borderId="0" xfId="11" applyFont="1" applyAlignment="1" applyProtection="1">
      <alignment vertical="top" wrapText="1"/>
      <protection locked="0"/>
    </xf>
    <xf numFmtId="0" fontId="20" fillId="0" borderId="0" xfId="11" applyFont="1" applyAlignment="1">
      <alignment horizontal="center" vertical="top"/>
    </xf>
    <xf numFmtId="9" fontId="20" fillId="0" borderId="0" xfId="11" applyNumberFormat="1" applyFont="1" applyAlignment="1">
      <alignment horizontal="center" vertical="top"/>
    </xf>
    <xf numFmtId="9" fontId="20" fillId="0" borderId="0" xfId="11" quotePrefix="1" applyNumberFormat="1" applyFont="1" applyAlignment="1">
      <alignment horizontal="center" vertical="top"/>
    </xf>
    <xf numFmtId="0" fontId="19" fillId="0" borderId="0" xfId="11" applyFont="1" applyAlignment="1">
      <alignment horizontal="center" vertical="top"/>
    </xf>
    <xf numFmtId="0" fontId="22" fillId="0" borderId="0" xfId="11" applyFont="1" applyAlignment="1">
      <alignment horizontal="right" vertical="top"/>
    </xf>
    <xf numFmtId="37" fontId="7" fillId="0" borderId="0" xfId="11" applyNumberFormat="1" applyFont="1" applyAlignment="1">
      <alignment vertical="top"/>
    </xf>
    <xf numFmtId="0" fontId="20" fillId="0" borderId="0" xfId="11" applyFont="1" applyAlignment="1">
      <alignment vertical="top"/>
    </xf>
    <xf numFmtId="41" fontId="18" fillId="0" borderId="0" xfId="11" applyNumberFormat="1" applyFont="1" applyAlignment="1">
      <alignment horizontal="center" vertical="top"/>
    </xf>
    <xf numFmtId="41" fontId="3" fillId="0" borderId="12" xfId="11" applyNumberFormat="1" applyFont="1" applyBorder="1" applyAlignment="1">
      <alignment vertical="top"/>
    </xf>
    <xf numFmtId="0" fontId="18" fillId="0" borderId="0" xfId="11" applyFont="1" applyAlignment="1">
      <alignment vertical="top"/>
    </xf>
    <xf numFmtId="9" fontId="20" fillId="0" borderId="0" xfId="20" applyFont="1" applyAlignment="1" applyProtection="1">
      <alignment horizontal="center" vertical="top"/>
    </xf>
    <xf numFmtId="43" fontId="3" fillId="0" borderId="0" xfId="11" applyNumberFormat="1" applyFont="1" applyAlignment="1">
      <alignment vertical="top"/>
    </xf>
    <xf numFmtId="43" fontId="3" fillId="0" borderId="0" xfId="1" applyFont="1" applyAlignment="1" applyProtection="1">
      <alignment vertical="top"/>
    </xf>
    <xf numFmtId="0" fontId="38" fillId="0" borderId="0" xfId="11" applyFont="1" applyAlignment="1">
      <alignment vertical="top"/>
    </xf>
    <xf numFmtId="0" fontId="15" fillId="0" borderId="0" xfId="11" applyFont="1"/>
    <xf numFmtId="37" fontId="3" fillId="0" borderId="0" xfId="11" applyNumberFormat="1" applyFont="1"/>
    <xf numFmtId="166" fontId="3" fillId="0" borderId="0" xfId="1" applyNumberFormat="1" applyFont="1" applyFill="1" applyAlignment="1" applyProtection="1">
      <alignment horizontal="right" vertical="top"/>
    </xf>
    <xf numFmtId="9" fontId="20" fillId="0" borderId="0" xfId="20" applyFont="1" applyFill="1" applyAlignment="1" applyProtection="1">
      <alignment horizontal="center" vertical="top"/>
    </xf>
    <xf numFmtId="0" fontId="44" fillId="0" borderId="1" xfId="0" applyFont="1" applyBorder="1" applyAlignment="1">
      <alignment horizontal="center"/>
    </xf>
    <xf numFmtId="10" fontId="44" fillId="0" borderId="1" xfId="0" applyNumberFormat="1" applyFont="1" applyBorder="1" applyAlignment="1">
      <alignment horizontal="center"/>
    </xf>
    <xf numFmtId="5" fontId="44" fillId="0" borderId="1" xfId="0" applyNumberFormat="1" applyFont="1" applyBorder="1" applyAlignment="1">
      <alignment horizontal="center"/>
    </xf>
    <xf numFmtId="37" fontId="16" fillId="0" borderId="0" xfId="0" applyNumberFormat="1" applyFont="1"/>
    <xf numFmtId="37" fontId="44" fillId="0" borderId="0" xfId="0" applyNumberFormat="1" applyFont="1"/>
    <xf numFmtId="0" fontId="44" fillId="0" borderId="0" xfId="0" applyFont="1" applyAlignment="1">
      <alignment horizontal="left"/>
    </xf>
    <xf numFmtId="168" fontId="44" fillId="0" borderId="6" xfId="20" applyNumberFormat="1" applyFont="1" applyBorder="1" applyProtection="1"/>
    <xf numFmtId="10" fontId="44" fillId="0" borderId="0" xfId="0" applyNumberFormat="1" applyFont="1" applyAlignment="1">
      <alignment horizontal="right"/>
    </xf>
    <xf numFmtId="37" fontId="44" fillId="0" borderId="0" xfId="0" applyNumberFormat="1" applyFont="1" applyAlignment="1">
      <alignment horizontal="right"/>
    </xf>
    <xf numFmtId="37" fontId="44" fillId="0" borderId="1" xfId="0" applyNumberFormat="1" applyFont="1" applyBorder="1" applyAlignment="1">
      <alignment horizontal="right"/>
    </xf>
    <xf numFmtId="37" fontId="44" fillId="0" borderId="0" xfId="20" applyNumberFormat="1" applyFont="1" applyProtection="1"/>
    <xf numFmtId="0" fontId="48" fillId="0" borderId="0" xfId="0" applyFont="1"/>
    <xf numFmtId="3" fontId="44" fillId="0" borderId="0" xfId="0" applyNumberFormat="1" applyFont="1" applyAlignment="1">
      <alignment horizontal="right"/>
    </xf>
    <xf numFmtId="169" fontId="44" fillId="0" borderId="0" xfId="20" applyNumberFormat="1" applyFont="1" applyProtection="1"/>
    <xf numFmtId="0" fontId="47" fillId="0" borderId="0" xfId="0" applyFont="1" applyAlignment="1">
      <alignment horizontal="right"/>
    </xf>
    <xf numFmtId="37" fontId="44" fillId="0" borderId="0" xfId="5" applyNumberFormat="1" applyFont="1" applyFill="1" applyAlignment="1" applyProtection="1">
      <alignment horizontal="right"/>
    </xf>
    <xf numFmtId="37" fontId="44" fillId="0" borderId="0" xfId="5" applyNumberFormat="1" applyFont="1" applyProtection="1"/>
    <xf numFmtId="37" fontId="44" fillId="0" borderId="0" xfId="1" applyNumberFormat="1" applyFont="1" applyAlignment="1" applyProtection="1">
      <alignment horizontal="right"/>
    </xf>
    <xf numFmtId="10" fontId="44" fillId="0" borderId="0" xfId="0" applyNumberFormat="1" applyFont="1"/>
    <xf numFmtId="37" fontId="44" fillId="0" borderId="0" xfId="5" applyNumberFormat="1" applyFont="1" applyAlignment="1" applyProtection="1">
      <alignment horizontal="right"/>
    </xf>
    <xf numFmtId="9" fontId="44" fillId="0" borderId="0" xfId="0" applyNumberFormat="1" applyFont="1"/>
    <xf numFmtId="169" fontId="44" fillId="0" borderId="0" xfId="0" applyNumberFormat="1" applyFont="1"/>
    <xf numFmtId="10" fontId="3" fillId="0" borderId="0" xfId="0" applyNumberFormat="1" applyFont="1" applyAlignment="1">
      <alignment horizontal="right"/>
    </xf>
    <xf numFmtId="37" fontId="47" fillId="0" borderId="0" xfId="0" applyNumberFormat="1" applyFont="1" applyAlignment="1">
      <alignment horizontal="right"/>
    </xf>
    <xf numFmtId="5" fontId="4" fillId="0" borderId="0" xfId="0" applyNumberFormat="1" applyFont="1" applyAlignment="1">
      <alignment horizontal="left"/>
    </xf>
    <xf numFmtId="5" fontId="4" fillId="0" borderId="0" xfId="0" applyNumberFormat="1" applyFont="1"/>
    <xf numFmtId="37" fontId="8" fillId="0" borderId="0" xfId="0" applyNumberFormat="1" applyFont="1" applyAlignment="1">
      <alignment horizontal="center"/>
    </xf>
    <xf numFmtId="0" fontId="44" fillId="0" borderId="0" xfId="0" applyFont="1" applyAlignment="1">
      <alignment horizontal="right"/>
    </xf>
    <xf numFmtId="5" fontId="44" fillId="0" borderId="0" xfId="0" applyNumberFormat="1" applyFont="1" applyAlignment="1">
      <alignment horizontal="left"/>
    </xf>
    <xf numFmtId="0" fontId="44" fillId="0" borderId="1" xfId="0" applyFont="1" applyBorder="1" applyAlignment="1">
      <alignment horizontal="right"/>
    </xf>
    <xf numFmtId="173" fontId="16" fillId="0" borderId="0" xfId="0" quotePrefix="1" applyNumberFormat="1" applyFont="1"/>
    <xf numFmtId="14" fontId="16" fillId="0" borderId="0" xfId="0" quotePrefix="1" applyNumberFormat="1" applyFont="1"/>
    <xf numFmtId="3" fontId="44" fillId="0" borderId="1" xfId="0" applyNumberFormat="1" applyFont="1" applyBorder="1" applyAlignment="1">
      <alignment horizontal="right"/>
    </xf>
    <xf numFmtId="3" fontId="44" fillId="0" borderId="0" xfId="0" applyNumberFormat="1" applyFont="1"/>
    <xf numFmtId="4" fontId="44" fillId="0" borderId="3" xfId="0" applyNumberFormat="1" applyFont="1" applyBorder="1"/>
    <xf numFmtId="3" fontId="44" fillId="0" borderId="15" xfId="0" applyNumberFormat="1" applyFont="1" applyBorder="1"/>
    <xf numFmtId="0" fontId="49" fillId="0" borderId="0" xfId="0" applyFont="1"/>
    <xf numFmtId="3" fontId="44" fillId="0" borderId="6" xfId="0" applyNumberFormat="1" applyFont="1" applyBorder="1"/>
    <xf numFmtId="0" fontId="73" fillId="0" borderId="0" xfId="0" applyFont="1" applyAlignment="1">
      <alignment horizontal="left"/>
    </xf>
    <xf numFmtId="0" fontId="73" fillId="0" borderId="0" xfId="0" applyFont="1" applyAlignment="1">
      <alignment horizontal="right"/>
    </xf>
    <xf numFmtId="3" fontId="73" fillId="0" borderId="0" xfId="0" applyNumberFormat="1" applyFont="1"/>
    <xf numFmtId="0" fontId="74" fillId="0" borderId="0" xfId="0" applyFont="1"/>
    <xf numFmtId="39" fontId="44" fillId="0" borderId="1" xfId="0" applyNumberFormat="1" applyFont="1" applyBorder="1"/>
    <xf numFmtId="0" fontId="34" fillId="0" borderId="0" xfId="0" applyFont="1" applyAlignment="1">
      <alignment horizontal="center"/>
    </xf>
    <xf numFmtId="0" fontId="7" fillId="0" borderId="1" xfId="0" applyFont="1" applyBorder="1" applyAlignment="1">
      <alignment horizontal="center"/>
    </xf>
    <xf numFmtId="0" fontId="7" fillId="0" borderId="1" xfId="0" quotePrefix="1" applyFont="1" applyBorder="1" applyAlignment="1">
      <alignment horizontal="center"/>
    </xf>
    <xf numFmtId="0" fontId="7" fillId="0" borderId="1" xfId="0" applyFont="1" applyBorder="1" applyAlignment="1">
      <alignment horizontal="center" wrapText="1"/>
    </xf>
    <xf numFmtId="43" fontId="3" fillId="0" borderId="0" xfId="0" applyNumberFormat="1" applyFont="1"/>
    <xf numFmtId="43" fontId="3" fillId="0" borderId="0" xfId="0" applyNumberFormat="1" applyFont="1" applyAlignment="1">
      <alignment horizontal="right"/>
    </xf>
    <xf numFmtId="41" fontId="3" fillId="0" borderId="0" xfId="0" applyNumberFormat="1" applyFont="1"/>
    <xf numFmtId="0" fontId="22" fillId="0" borderId="0" xfId="0" applyFont="1"/>
    <xf numFmtId="9" fontId="19" fillId="0" borderId="0" xfId="11" applyNumberFormat="1" applyFont="1" applyAlignment="1">
      <alignment horizontal="center"/>
    </xf>
    <xf numFmtId="0" fontId="3" fillId="0" borderId="0" xfId="0" applyFont="1" applyAlignment="1">
      <alignment vertical="top" wrapText="1"/>
    </xf>
    <xf numFmtId="0" fontId="3" fillId="6" borderId="0" xfId="11" applyFont="1" applyFill="1" applyAlignment="1" applyProtection="1">
      <alignment horizontal="center" vertical="top"/>
      <protection locked="0"/>
    </xf>
    <xf numFmtId="0" fontId="3" fillId="6" borderId="0" xfId="11" applyFont="1" applyFill="1" applyAlignment="1" applyProtection="1">
      <alignment vertical="top" wrapText="1"/>
      <protection locked="0"/>
    </xf>
    <xf numFmtId="14" fontId="3" fillId="5" borderId="0" xfId="0" applyNumberFormat="1" applyFont="1" applyFill="1" applyProtection="1">
      <protection locked="0"/>
    </xf>
    <xf numFmtId="0" fontId="3" fillId="2" borderId="0" xfId="11" applyFont="1" applyFill="1" applyAlignment="1" applyProtection="1">
      <alignment horizontal="center" vertical="top"/>
      <protection locked="0"/>
    </xf>
    <xf numFmtId="0" fontId="4" fillId="0" borderId="0" xfId="0" quotePrefix="1" applyFont="1" applyAlignment="1">
      <alignment horizontal="center" vertical="top"/>
    </xf>
    <xf numFmtId="41" fontId="77" fillId="0" borderId="0" xfId="0" applyNumberFormat="1" applyFont="1" applyAlignment="1" applyProtection="1">
      <alignment vertical="top"/>
      <protection locked="0"/>
    </xf>
    <xf numFmtId="41" fontId="77" fillId="0" borderId="0" xfId="0" applyNumberFormat="1" applyFont="1" applyAlignment="1" applyProtection="1">
      <alignment horizontal="center" vertical="top"/>
      <protection locked="0"/>
    </xf>
    <xf numFmtId="41" fontId="4" fillId="5" borderId="0" xfId="0" applyNumberFormat="1" applyFont="1" applyFill="1" applyProtection="1">
      <protection locked="0"/>
    </xf>
    <xf numFmtId="2" fontId="4" fillId="5" borderId="0" xfId="0" applyNumberFormat="1" applyFont="1" applyFill="1" applyProtection="1">
      <protection locked="0"/>
    </xf>
    <xf numFmtId="2" fontId="4" fillId="5" borderId="0" xfId="0" applyNumberFormat="1" applyFont="1" applyFill="1" applyAlignment="1" applyProtection="1">
      <alignment horizontal="right"/>
      <protection locked="0"/>
    </xf>
    <xf numFmtId="4" fontId="4" fillId="5" borderId="0" xfId="0" applyNumberFormat="1" applyFont="1" applyFill="1" applyProtection="1">
      <protection locked="0"/>
    </xf>
    <xf numFmtId="0" fontId="47" fillId="0" borderId="0" xfId="0" applyFont="1"/>
    <xf numFmtId="0" fontId="47" fillId="0" borderId="0" xfId="0" applyFont="1" applyAlignment="1">
      <alignment horizontal="center"/>
    </xf>
    <xf numFmtId="0" fontId="24" fillId="0" borderId="0" xfId="0" applyFont="1"/>
    <xf numFmtId="0" fontId="4" fillId="0" borderId="2" xfId="0" applyFont="1" applyBorder="1" applyAlignment="1">
      <alignment horizontal="center"/>
    </xf>
    <xf numFmtId="0" fontId="18" fillId="0" borderId="7" xfId="0" applyFont="1" applyBorder="1"/>
    <xf numFmtId="0" fontId="4" fillId="0" borderId="8" xfId="0" applyFont="1" applyBorder="1" applyAlignment="1">
      <alignment horizontal="center"/>
    </xf>
    <xf numFmtId="0" fontId="12" fillId="0" borderId="15" xfId="0" applyFont="1" applyBorder="1" applyAlignment="1">
      <alignment horizontal="center"/>
    </xf>
    <xf numFmtId="39" fontId="4" fillId="0" borderId="0" xfId="0" applyNumberFormat="1" applyFont="1" applyAlignment="1">
      <alignment horizontal="right"/>
    </xf>
    <xf numFmtId="39" fontId="4" fillId="0" borderId="6" xfId="0" applyNumberFormat="1" applyFont="1" applyBorder="1" applyAlignment="1">
      <alignment horizontal="right"/>
    </xf>
    <xf numFmtId="39" fontId="18" fillId="0" borderId="0" xfId="0" applyNumberFormat="1" applyFont="1"/>
    <xf numFmtId="0" fontId="4" fillId="4" borderId="0" xfId="0" applyFont="1" applyFill="1" applyAlignment="1" applyProtection="1">
      <alignment horizontal="center" vertical="top"/>
      <protection locked="0"/>
    </xf>
    <xf numFmtId="1" fontId="4" fillId="0" borderId="0" xfId="0" applyNumberFormat="1" applyFont="1" applyAlignment="1">
      <alignment horizontal="left"/>
    </xf>
    <xf numFmtId="9" fontId="4" fillId="0" borderId="1" xfId="0" applyNumberFormat="1" applyFont="1" applyBorder="1"/>
    <xf numFmtId="1" fontId="61" fillId="0" borderId="0" xfId="0" applyNumberFormat="1" applyFont="1" applyAlignment="1">
      <alignment horizontal="left"/>
    </xf>
    <xf numFmtId="38" fontId="4" fillId="0" borderId="0" xfId="0" applyNumberFormat="1" applyFont="1"/>
    <xf numFmtId="38" fontId="4" fillId="0" borderId="14" xfId="0" applyNumberFormat="1" applyFont="1" applyBorder="1"/>
    <xf numFmtId="38" fontId="4" fillId="0" borderId="4" xfId="0" applyNumberFormat="1" applyFont="1" applyBorder="1"/>
    <xf numFmtId="37" fontId="4" fillId="0" borderId="4" xfId="0" applyNumberFormat="1" applyFont="1" applyBorder="1"/>
    <xf numFmtId="9" fontId="4" fillId="0" borderId="0" xfId="0" applyNumberFormat="1" applyFont="1"/>
    <xf numFmtId="38" fontId="4" fillId="0" borderId="6" xfId="0" applyNumberFormat="1" applyFont="1" applyBorder="1"/>
    <xf numFmtId="38" fontId="4" fillId="0" borderId="1" xfId="0" applyNumberFormat="1" applyFont="1" applyBorder="1"/>
    <xf numFmtId="9" fontId="4" fillId="0" borderId="14" xfId="0" applyNumberFormat="1" applyFont="1" applyBorder="1"/>
    <xf numFmtId="169" fontId="4" fillId="0" borderId="0" xfId="5" applyNumberFormat="1" applyFont="1" applyProtection="1"/>
    <xf numFmtId="3" fontId="4" fillId="0" borderId="0" xfId="1" applyNumberFormat="1" applyFont="1" applyProtection="1"/>
    <xf numFmtId="3" fontId="4" fillId="0" borderId="1" xfId="1" applyNumberFormat="1" applyFont="1" applyBorder="1" applyProtection="1"/>
    <xf numFmtId="169" fontId="4" fillId="0" borderId="3" xfId="0" applyNumberFormat="1" applyFont="1" applyBorder="1"/>
    <xf numFmtId="169" fontId="4" fillId="0" borderId="10" xfId="0" applyNumberFormat="1" applyFont="1" applyBorder="1"/>
    <xf numFmtId="169" fontId="4" fillId="0" borderId="13" xfId="0" applyNumberFormat="1" applyFont="1" applyBorder="1"/>
    <xf numFmtId="0" fontId="23" fillId="0" borderId="0" xfId="0" applyFont="1" applyAlignment="1">
      <alignment horizontal="left"/>
    </xf>
    <xf numFmtId="0" fontId="92" fillId="0" borderId="0" xfId="0" applyFont="1" applyAlignment="1">
      <alignment horizontal="left"/>
    </xf>
    <xf numFmtId="0" fontId="76" fillId="0" borderId="0" xfId="0" applyFont="1"/>
    <xf numFmtId="0" fontId="77" fillId="0" borderId="16" xfId="0" applyFont="1" applyBorder="1"/>
    <xf numFmtId="0" fontId="76" fillId="0" borderId="0" xfId="0" applyFont="1" applyAlignment="1">
      <alignment horizontal="left"/>
    </xf>
    <xf numFmtId="0" fontId="91" fillId="0" borderId="0" xfId="0" applyFont="1" applyAlignment="1">
      <alignment horizontal="left"/>
    </xf>
    <xf numFmtId="0" fontId="76" fillId="0" borderId="0" xfId="0" applyFont="1" applyAlignment="1">
      <alignment horizontal="center"/>
    </xf>
    <xf numFmtId="0" fontId="77" fillId="0" borderId="0" xfId="0" applyFont="1" applyAlignment="1">
      <alignment horizontal="center"/>
    </xf>
    <xf numFmtId="0" fontId="76" fillId="0" borderId="0" xfId="0" quotePrefix="1" applyFont="1" applyAlignment="1">
      <alignment horizontal="center"/>
    </xf>
    <xf numFmtId="0" fontId="80" fillId="0" borderId="0" xfId="0" applyFont="1"/>
    <xf numFmtId="0" fontId="77" fillId="0" borderId="0" xfId="0" applyFont="1"/>
    <xf numFmtId="0" fontId="3" fillId="0" borderId="0" xfId="0" applyFont="1" applyAlignment="1">
      <alignment horizontal="left"/>
    </xf>
    <xf numFmtId="0" fontId="77" fillId="0" borderId="17" xfId="0" applyFont="1" applyBorder="1" applyAlignment="1">
      <alignment horizontal="center"/>
    </xf>
    <xf numFmtId="0" fontId="3" fillId="0" borderId="17" xfId="0" applyFont="1" applyBorder="1" applyAlignment="1">
      <alignment horizontal="center"/>
    </xf>
    <xf numFmtId="0" fontId="3" fillId="0" borderId="17" xfId="0" applyFont="1" applyBorder="1"/>
    <xf numFmtId="0" fontId="85" fillId="0" borderId="0" xfId="0" applyFont="1"/>
    <xf numFmtId="0" fontId="76" fillId="0" borderId="0" xfId="0" quotePrefix="1" applyFont="1"/>
    <xf numFmtId="14" fontId="76" fillId="0" borderId="0" xfId="0" applyNumberFormat="1" applyFont="1" applyAlignment="1">
      <alignment horizontal="center"/>
    </xf>
    <xf numFmtId="166" fontId="76" fillId="0" borderId="0" xfId="1" applyNumberFormat="1" applyFont="1" applyFill="1" applyBorder="1" applyProtection="1"/>
    <xf numFmtId="166" fontId="76" fillId="0" borderId="0" xfId="1" applyNumberFormat="1" applyFont="1" applyBorder="1" applyAlignment="1" applyProtection="1">
      <alignment horizontal="center"/>
    </xf>
    <xf numFmtId="1" fontId="76" fillId="0" borderId="0" xfId="1" applyNumberFormat="1" applyFont="1" applyBorder="1" applyAlignment="1" applyProtection="1">
      <alignment horizontal="center"/>
    </xf>
    <xf numFmtId="37" fontId="76" fillId="0" borderId="0" xfId="0" applyNumberFormat="1" applyFont="1" applyAlignment="1">
      <alignment horizontal="right"/>
    </xf>
    <xf numFmtId="10" fontId="76" fillId="0" borderId="0" xfId="0" applyNumberFormat="1" applyFont="1"/>
    <xf numFmtId="168" fontId="76" fillId="0" borderId="0" xfId="0" applyNumberFormat="1" applyFont="1"/>
    <xf numFmtId="168" fontId="98" fillId="0" borderId="0" xfId="0" applyNumberFormat="1" applyFont="1"/>
    <xf numFmtId="44" fontId="76" fillId="0" borderId="0" xfId="0" applyNumberFormat="1" applyFont="1" applyAlignment="1">
      <alignment horizontal="right"/>
    </xf>
    <xf numFmtId="44" fontId="77" fillId="0" borderId="0" xfId="0" applyNumberFormat="1" applyFont="1"/>
    <xf numFmtId="44" fontId="76" fillId="0" borderId="0" xfId="0" applyNumberFormat="1" applyFont="1"/>
    <xf numFmtId="14" fontId="84" fillId="0" borderId="0" xfId="0" quotePrefix="1" applyNumberFormat="1" applyFont="1" applyAlignment="1">
      <alignment horizontal="center"/>
    </xf>
    <xf numFmtId="42" fontId="76" fillId="0" borderId="0" xfId="0" applyNumberFormat="1" applyFont="1"/>
    <xf numFmtId="170" fontId="76" fillId="0" borderId="0" xfId="0" applyNumberFormat="1" applyFont="1"/>
    <xf numFmtId="172" fontId="76" fillId="0" borderId="0" xfId="0" applyNumberFormat="1" applyFont="1"/>
    <xf numFmtId="0" fontId="81" fillId="0" borderId="18" xfId="0" applyFont="1" applyBorder="1"/>
    <xf numFmtId="14" fontId="77" fillId="0" borderId="0" xfId="0" applyNumberFormat="1" applyFont="1" applyAlignment="1">
      <alignment horizontal="center"/>
    </xf>
    <xf numFmtId="44" fontId="87" fillId="0" borderId="0" xfId="0" applyNumberFormat="1" applyFont="1"/>
    <xf numFmtId="44" fontId="77" fillId="0" borderId="0" xfId="0" applyNumberFormat="1" applyFont="1" applyAlignment="1">
      <alignment horizontal="center"/>
    </xf>
    <xf numFmtId="14" fontId="86" fillId="0" borderId="0" xfId="0" quotePrefix="1" applyNumberFormat="1" applyFont="1" applyAlignment="1">
      <alignment horizontal="center"/>
    </xf>
    <xf numFmtId="0" fontId="79" fillId="0" borderId="0" xfId="0" applyFont="1"/>
    <xf numFmtId="172" fontId="3" fillId="0" borderId="0" xfId="0" applyNumberFormat="1" applyFont="1"/>
    <xf numFmtId="172" fontId="79" fillId="0" borderId="0" xfId="0" applyNumberFormat="1" applyFont="1"/>
    <xf numFmtId="0" fontId="77" fillId="0" borderId="19" xfId="0" applyFont="1" applyBorder="1"/>
    <xf numFmtId="0" fontId="77" fillId="0" borderId="0" xfId="0" quotePrefix="1" applyFont="1" applyAlignment="1">
      <alignment horizontal="center"/>
    </xf>
    <xf numFmtId="0" fontId="3" fillId="0" borderId="0" xfId="0" quotePrefix="1" applyFont="1" applyAlignment="1">
      <alignment horizontal="center"/>
    </xf>
    <xf numFmtId="14" fontId="77" fillId="0" borderId="0" xfId="0" applyNumberFormat="1" applyFont="1"/>
    <xf numFmtId="0" fontId="77" fillId="0" borderId="9" xfId="0" applyFont="1" applyBorder="1" applyAlignment="1">
      <alignment horizontal="center"/>
    </xf>
    <xf numFmtId="0" fontId="77" fillId="0" borderId="10" xfId="0" applyFont="1" applyBorder="1" applyAlignment="1">
      <alignment horizontal="center"/>
    </xf>
    <xf numFmtId="0" fontId="82" fillId="0" borderId="0" xfId="0" applyFont="1"/>
    <xf numFmtId="0" fontId="82" fillId="0" borderId="17" xfId="0" applyFont="1" applyBorder="1" applyAlignment="1">
      <alignment horizontal="center"/>
    </xf>
    <xf numFmtId="0" fontId="82" fillId="0" borderId="0" xfId="0" applyFont="1" applyAlignment="1">
      <alignment horizontal="center"/>
    </xf>
    <xf numFmtId="44" fontId="77" fillId="0" borderId="0" xfId="0" applyNumberFormat="1" applyFont="1" applyAlignment="1">
      <alignment horizontal="right"/>
    </xf>
    <xf numFmtId="14" fontId="76" fillId="0" borderId="0" xfId="0" quotePrefix="1" applyNumberFormat="1" applyFont="1" applyAlignment="1">
      <alignment horizontal="center"/>
    </xf>
    <xf numFmtId="42" fontId="76" fillId="0" borderId="0" xfId="3" applyNumberFormat="1" applyFont="1" applyBorder="1" applyProtection="1"/>
    <xf numFmtId="172" fontId="76" fillId="0" borderId="11" xfId="0" applyNumberFormat="1" applyFont="1" applyBorder="1"/>
    <xf numFmtId="172" fontId="77" fillId="0" borderId="0" xfId="0" applyNumberFormat="1" applyFont="1" applyAlignment="1">
      <alignment horizontal="right"/>
    </xf>
    <xf numFmtId="166" fontId="76" fillId="0" borderId="0" xfId="3" applyNumberFormat="1" applyFont="1" applyBorder="1" applyProtection="1"/>
    <xf numFmtId="14" fontId="77" fillId="0" borderId="0" xfId="0" quotePrefix="1" applyNumberFormat="1" applyFont="1" applyAlignment="1">
      <alignment horizontal="center"/>
    </xf>
    <xf numFmtId="42" fontId="77" fillId="0" borderId="0" xfId="3" applyNumberFormat="1" applyFont="1" applyBorder="1" applyProtection="1"/>
    <xf numFmtId="166" fontId="77" fillId="0" borderId="0" xfId="3" applyNumberFormat="1" applyFont="1" applyBorder="1" applyProtection="1"/>
    <xf numFmtId="42" fontId="77" fillId="0" borderId="0" xfId="0" applyNumberFormat="1" applyFont="1"/>
    <xf numFmtId="10" fontId="77" fillId="0" borderId="0" xfId="3" applyNumberFormat="1" applyFont="1" applyBorder="1" applyProtection="1"/>
    <xf numFmtId="172" fontId="77" fillId="0" borderId="0" xfId="0" applyNumberFormat="1" applyFont="1"/>
    <xf numFmtId="176" fontId="77" fillId="0" borderId="0" xfId="0" applyNumberFormat="1" applyFont="1"/>
    <xf numFmtId="43" fontId="77" fillId="0" borderId="0" xfId="3" applyFont="1" applyBorder="1" applyProtection="1"/>
    <xf numFmtId="184" fontId="77" fillId="0" borderId="0" xfId="0" applyNumberFormat="1" applyFont="1"/>
    <xf numFmtId="165" fontId="3" fillId="0" borderId="0" xfId="1" applyNumberFormat="1" applyFont="1" applyProtection="1"/>
    <xf numFmtId="10" fontId="3" fillId="0" borderId="0" xfId="20" applyNumberFormat="1" applyFont="1" applyProtection="1"/>
    <xf numFmtId="0" fontId="3" fillId="5" borderId="0" xfId="0" applyFont="1" applyFill="1" applyProtection="1">
      <protection locked="0"/>
    </xf>
    <xf numFmtId="14" fontId="3" fillId="5" borderId="0" xfId="0" applyNumberFormat="1" applyFont="1" applyFill="1" applyAlignment="1" applyProtection="1">
      <alignment horizontal="center"/>
      <protection locked="0"/>
    </xf>
    <xf numFmtId="166" fontId="3" fillId="5" borderId="0" xfId="1" applyNumberFormat="1" applyFont="1" applyFill="1" applyProtection="1">
      <protection locked="0"/>
    </xf>
    <xf numFmtId="10" fontId="3" fillId="5" borderId="0" xfId="0" applyNumberFormat="1" applyFont="1" applyFill="1" applyProtection="1">
      <protection locked="0"/>
    </xf>
    <xf numFmtId="168" fontId="3" fillId="5" borderId="0" xfId="20" applyNumberFormat="1" applyFont="1" applyFill="1" applyProtection="1">
      <protection locked="0"/>
    </xf>
    <xf numFmtId="168" fontId="3" fillId="5" borderId="0" xfId="0" applyNumberFormat="1" applyFont="1" applyFill="1" applyProtection="1">
      <protection locked="0"/>
    </xf>
    <xf numFmtId="14" fontId="3" fillId="5" borderId="0" xfId="1" applyNumberFormat="1" applyFont="1" applyFill="1" applyProtection="1">
      <protection locked="0"/>
    </xf>
    <xf numFmtId="166" fontId="3" fillId="5" borderId="0" xfId="0" applyNumberFormat="1" applyFont="1" applyFill="1" applyProtection="1">
      <protection locked="0"/>
    </xf>
    <xf numFmtId="0" fontId="4" fillId="0" borderId="20" xfId="0" applyFont="1" applyBorder="1"/>
    <xf numFmtId="0" fontId="18" fillId="0" borderId="9" xfId="0" applyFont="1" applyBorder="1"/>
    <xf numFmtId="0" fontId="4" fillId="0" borderId="1" xfId="0" applyFont="1" applyBorder="1"/>
    <xf numFmtId="0" fontId="4" fillId="0" borderId="6" xfId="0" applyFont="1" applyBorder="1" applyAlignment="1">
      <alignment horizontal="center"/>
    </xf>
    <xf numFmtId="42" fontId="4" fillId="0" borderId="0" xfId="0" applyNumberFormat="1" applyFont="1"/>
    <xf numFmtId="14" fontId="4" fillId="0" borderId="0" xfId="0" applyNumberFormat="1" applyFont="1"/>
    <xf numFmtId="0" fontId="4" fillId="0" borderId="0" xfId="9" applyFont="1"/>
    <xf numFmtId="6" fontId="4" fillId="0" borderId="0" xfId="0" applyNumberFormat="1" applyFont="1"/>
    <xf numFmtId="14" fontId="5" fillId="0" borderId="0" xfId="0" applyNumberFormat="1" applyFont="1"/>
    <xf numFmtId="6" fontId="5" fillId="0" borderId="0" xfId="0" applyNumberFormat="1" applyFont="1"/>
    <xf numFmtId="3" fontId="44" fillId="0" borderId="0" xfId="0" applyNumberFormat="1" applyFont="1" applyAlignment="1">
      <alignment horizontal="center"/>
    </xf>
    <xf numFmtId="166" fontId="4" fillId="0" borderId="0" xfId="0" applyNumberFormat="1" applyFont="1"/>
    <xf numFmtId="166" fontId="4" fillId="0" borderId="6" xfId="0" applyNumberFormat="1" applyFont="1" applyBorder="1"/>
    <xf numFmtId="166" fontId="4" fillId="0" borderId="14" xfId="1" applyNumberFormat="1" applyFont="1" applyFill="1" applyBorder="1" applyProtection="1"/>
    <xf numFmtId="3" fontId="50" fillId="0" borderId="0" xfId="0" applyNumberFormat="1" applyFont="1" applyAlignment="1">
      <alignment horizontal="center"/>
    </xf>
    <xf numFmtId="166" fontId="4" fillId="0" borderId="0" xfId="1" applyNumberFormat="1" applyFont="1" applyProtection="1"/>
    <xf numFmtId="166" fontId="4" fillId="0" borderId="14" xfId="0" applyNumberFormat="1" applyFont="1" applyBorder="1"/>
    <xf numFmtId="166" fontId="4" fillId="4" borderId="0" xfId="0" applyNumberFormat="1" applyFont="1" applyFill="1" applyProtection="1">
      <protection locked="0"/>
    </xf>
    <xf numFmtId="0" fontId="18" fillId="4" borderId="0" xfId="0" applyFont="1" applyFill="1" applyAlignment="1" applyProtection="1">
      <alignment horizontal="center"/>
      <protection locked="0"/>
    </xf>
    <xf numFmtId="3" fontId="5" fillId="0" borderId="0" xfId="0" applyNumberFormat="1" applyFont="1" applyAlignment="1">
      <alignment horizontal="center"/>
    </xf>
    <xf numFmtId="3" fontId="4" fillId="0" borderId="1" xfId="0" applyNumberFormat="1" applyFont="1" applyBorder="1" applyAlignment="1">
      <alignment horizontal="center"/>
    </xf>
    <xf numFmtId="175" fontId="4" fillId="0" borderId="0" xfId="0" applyNumberFormat="1" applyFont="1" applyAlignment="1">
      <alignment horizontal="center"/>
    </xf>
    <xf numFmtId="0" fontId="4" fillId="4" borderId="0" xfId="0" quotePrefix="1" applyFont="1" applyFill="1" applyProtection="1">
      <protection locked="0"/>
    </xf>
    <xf numFmtId="0" fontId="18" fillId="4" borderId="0" xfId="0" quotePrefix="1" applyFont="1" applyFill="1" applyProtection="1">
      <protection locked="0"/>
    </xf>
    <xf numFmtId="166" fontId="4" fillId="4" borderId="0" xfId="0" quotePrefix="1" applyNumberFormat="1" applyFont="1" applyFill="1" applyProtection="1">
      <protection locked="0"/>
    </xf>
    <xf numFmtId="0" fontId="4" fillId="0" borderId="0" xfId="0" applyFont="1" applyProtection="1">
      <protection locked="0"/>
    </xf>
    <xf numFmtId="0" fontId="4" fillId="0" borderId="0" xfId="9" applyFont="1" applyProtection="1">
      <protection locked="0"/>
    </xf>
    <xf numFmtId="1" fontId="3" fillId="0" borderId="0" xfId="11" applyNumberFormat="1" applyFont="1" applyAlignment="1" applyProtection="1">
      <alignment horizontal="right" vertical="top"/>
      <protection locked="0"/>
    </xf>
    <xf numFmtId="41" fontId="3" fillId="0" borderId="0" xfId="11" applyNumberFormat="1" applyFont="1" applyAlignment="1" applyProtection="1">
      <alignment horizontal="right" vertical="top"/>
      <protection locked="0"/>
    </xf>
    <xf numFmtId="41" fontId="3" fillId="0" borderId="0" xfId="11" applyNumberFormat="1" applyFont="1" applyProtection="1">
      <protection locked="0"/>
    </xf>
    <xf numFmtId="166" fontId="3" fillId="0" borderId="0" xfId="11" applyNumberFormat="1" applyFont="1" applyAlignment="1" applyProtection="1">
      <alignment vertical="top"/>
      <protection locked="0"/>
    </xf>
    <xf numFmtId="0" fontId="3" fillId="0" borderId="0" xfId="11" applyFont="1" applyAlignment="1" applyProtection="1">
      <alignment vertical="top" wrapText="1"/>
      <protection locked="0"/>
    </xf>
    <xf numFmtId="1" fontId="3" fillId="0" borderId="0" xfId="11" applyNumberFormat="1" applyFont="1" applyAlignment="1" applyProtection="1">
      <alignment horizontal="right"/>
      <protection locked="0"/>
    </xf>
    <xf numFmtId="49"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right" vertical="top"/>
      <protection locked="0"/>
    </xf>
    <xf numFmtId="1"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center" vertical="top"/>
      <protection locked="0"/>
    </xf>
    <xf numFmtId="1" fontId="3" fillId="4" borderId="0" xfId="11" applyNumberFormat="1" applyFont="1" applyFill="1" applyAlignment="1" applyProtection="1">
      <alignment vertical="top"/>
      <protection locked="0"/>
    </xf>
    <xf numFmtId="1" fontId="3" fillId="4" borderId="0" xfId="11" applyNumberFormat="1" applyFont="1" applyFill="1" applyAlignment="1" applyProtection="1">
      <alignment horizontal="left" vertical="top" wrapText="1"/>
      <protection locked="0"/>
    </xf>
    <xf numFmtId="37" fontId="77" fillId="0" borderId="6" xfId="0" applyNumberFormat="1" applyFont="1" applyBorder="1" applyProtection="1">
      <protection locked="0"/>
    </xf>
    <xf numFmtId="166" fontId="93" fillId="0" borderId="0" xfId="1" applyNumberFormat="1" applyFont="1" applyFill="1" applyAlignment="1">
      <alignment horizontal="center"/>
    </xf>
    <xf numFmtId="37" fontId="4" fillId="0" borderId="1" xfId="0" applyNumberFormat="1" applyFont="1" applyBorder="1" applyAlignment="1">
      <alignment horizontal="right"/>
    </xf>
    <xf numFmtId="0" fontId="3" fillId="0" borderId="21" xfId="11" applyFont="1" applyBorder="1" applyAlignment="1" applyProtection="1">
      <alignment horizontal="center" vertical="top"/>
      <protection locked="0"/>
    </xf>
    <xf numFmtId="0" fontId="3" fillId="0" borderId="0" xfId="11" applyFont="1" applyProtection="1">
      <protection locked="0"/>
    </xf>
    <xf numFmtId="4" fontId="4" fillId="0" borderId="6" xfId="0" applyNumberFormat="1" applyFont="1" applyBorder="1"/>
    <xf numFmtId="3" fontId="4" fillId="0" borderId="6" xfId="0" applyNumberFormat="1" applyFont="1" applyBorder="1"/>
    <xf numFmtId="0" fontId="4" fillId="5" borderId="0" xfId="0" applyFont="1" applyFill="1" applyProtection="1">
      <protection locked="0"/>
    </xf>
    <xf numFmtId="42" fontId="4" fillId="5" borderId="0" xfId="0" applyNumberFormat="1" applyFont="1" applyFill="1" applyProtection="1">
      <protection locked="0"/>
    </xf>
    <xf numFmtId="14" fontId="4" fillId="5" borderId="0" xfId="0" applyNumberFormat="1" applyFont="1" applyFill="1" applyProtection="1">
      <protection locked="0"/>
    </xf>
    <xf numFmtId="0" fontId="4" fillId="5" borderId="0" xfId="9" applyFont="1" applyFill="1" applyProtection="1">
      <protection locked="0"/>
    </xf>
    <xf numFmtId="42" fontId="4" fillId="5" borderId="0" xfId="9" applyNumberFormat="1" applyFont="1" applyFill="1" applyProtection="1">
      <protection locked="0"/>
    </xf>
    <xf numFmtId="14" fontId="4" fillId="5" borderId="0" xfId="9" applyNumberFormat="1" applyFont="1" applyFill="1" applyProtection="1">
      <protection locked="0"/>
    </xf>
    <xf numFmtId="14" fontId="4" fillId="5" borderId="0" xfId="9" applyNumberFormat="1" applyFont="1" applyFill="1" applyAlignment="1" applyProtection="1">
      <alignment horizontal="center"/>
      <protection locked="0"/>
    </xf>
    <xf numFmtId="37" fontId="4" fillId="5" borderId="0" xfId="9" applyNumberFormat="1" applyFont="1" applyFill="1" applyAlignment="1" applyProtection="1">
      <alignment horizontal="center"/>
      <protection locked="0"/>
    </xf>
    <xf numFmtId="14" fontId="3" fillId="7" borderId="0" xfId="11" applyNumberFormat="1" applyFont="1" applyFill="1" applyAlignment="1" applyProtection="1">
      <alignment horizontal="right" vertical="top"/>
      <protection locked="0"/>
    </xf>
    <xf numFmtId="41" fontId="3" fillId="7" borderId="0" xfId="11" applyNumberFormat="1" applyFont="1" applyFill="1" applyAlignment="1" applyProtection="1">
      <alignment horizontal="right" vertical="top"/>
      <protection locked="0"/>
    </xf>
    <xf numFmtId="42" fontId="77" fillId="5" borderId="0" xfId="0" applyNumberFormat="1" applyFont="1" applyFill="1" applyProtection="1">
      <protection locked="0"/>
    </xf>
    <xf numFmtId="14" fontId="77" fillId="5" borderId="0" xfId="0" applyNumberFormat="1" applyFont="1" applyFill="1" applyProtection="1">
      <protection locked="0"/>
    </xf>
    <xf numFmtId="43" fontId="100" fillId="0" borderId="0" xfId="1" applyFont="1" applyAlignment="1" applyProtection="1">
      <alignment vertical="top"/>
    </xf>
    <xf numFmtId="0" fontId="18" fillId="0" borderId="0" xfId="11" applyFont="1" applyAlignment="1">
      <alignment wrapText="1"/>
    </xf>
    <xf numFmtId="166" fontId="77" fillId="0" borderId="0" xfId="1" applyNumberFormat="1" applyFont="1" applyBorder="1" applyAlignment="1" applyProtection="1">
      <alignment vertical="top"/>
      <protection locked="0"/>
    </xf>
    <xf numFmtId="166" fontId="77" fillId="0" borderId="0" xfId="1" applyNumberFormat="1" applyFont="1" applyBorder="1" applyAlignment="1" applyProtection="1">
      <alignment horizontal="center" vertical="top"/>
      <protection locked="0"/>
    </xf>
    <xf numFmtId="10" fontId="3" fillId="4" borderId="0" xfId="20" applyNumberFormat="1" applyFont="1" applyFill="1" applyProtection="1">
      <protection locked="0"/>
    </xf>
    <xf numFmtId="43" fontId="3" fillId="7" borderId="0" xfId="11" applyNumberFormat="1" applyFont="1" applyFill="1" applyAlignment="1" applyProtection="1">
      <alignment horizontal="right" vertical="top"/>
      <protection locked="0"/>
    </xf>
    <xf numFmtId="0" fontId="101" fillId="0" borderId="0" xfId="11" applyFont="1" applyAlignment="1" applyProtection="1">
      <alignment vertical="top"/>
      <protection locked="0"/>
    </xf>
    <xf numFmtId="14" fontId="101" fillId="7" borderId="0" xfId="11" applyNumberFormat="1" applyFont="1" applyFill="1" applyAlignment="1" applyProtection="1">
      <alignment horizontal="right" vertical="top"/>
      <protection locked="0"/>
    </xf>
    <xf numFmtId="0" fontId="101" fillId="0" borderId="0" xfId="11" applyFont="1" applyAlignment="1">
      <alignment horizontal="center" vertical="top"/>
    </xf>
    <xf numFmtId="1" fontId="101" fillId="0" borderId="0" xfId="11" applyNumberFormat="1" applyFont="1" applyAlignment="1">
      <alignment horizontal="right"/>
    </xf>
    <xf numFmtId="41" fontId="101" fillId="0" borderId="0" xfId="11" applyNumberFormat="1" applyFont="1" applyAlignment="1">
      <alignment horizontal="right" vertical="top"/>
    </xf>
    <xf numFmtId="0" fontId="101" fillId="0" borderId="0" xfId="11" applyFont="1" applyProtection="1">
      <protection locked="0"/>
    </xf>
    <xf numFmtId="41" fontId="101" fillId="0" borderId="0" xfId="11" applyNumberFormat="1" applyFont="1" applyAlignment="1" applyProtection="1">
      <alignment horizontal="right" vertical="top"/>
      <protection locked="0"/>
    </xf>
    <xf numFmtId="0" fontId="101" fillId="0" borderId="0" xfId="11" applyFont="1" applyAlignment="1" applyProtection="1">
      <alignment horizontal="left" vertical="top"/>
      <protection locked="0"/>
    </xf>
    <xf numFmtId="39" fontId="102" fillId="0" borderId="0" xfId="0" applyNumberFormat="1" applyFont="1"/>
    <xf numFmtId="37" fontId="4" fillId="0" borderId="0" xfId="1" applyNumberFormat="1" applyFont="1" applyFill="1" applyAlignment="1">
      <alignment horizontal="right"/>
    </xf>
    <xf numFmtId="1" fontId="3" fillId="0" borderId="23" xfId="11" applyNumberFormat="1" applyFont="1" applyBorder="1" applyAlignment="1" applyProtection="1">
      <alignment horizontal="right"/>
      <protection locked="0"/>
    </xf>
    <xf numFmtId="41" fontId="3" fillId="0" borderId="23" xfId="11" applyNumberFormat="1" applyFont="1" applyBorder="1" applyProtection="1">
      <protection locked="0"/>
    </xf>
    <xf numFmtId="187" fontId="3" fillId="0" borderId="0" xfId="11" applyNumberFormat="1" applyFont="1" applyAlignment="1" applyProtection="1">
      <alignment horizontal="right" vertical="top"/>
      <protection locked="0"/>
    </xf>
    <xf numFmtId="43" fontId="3" fillId="0" borderId="0" xfId="11" applyNumberFormat="1" applyFont="1" applyAlignment="1">
      <alignment horizontal="right" vertical="top"/>
    </xf>
    <xf numFmtId="187" fontId="3" fillId="0" borderId="0" xfId="11" applyNumberFormat="1" applyFont="1"/>
    <xf numFmtId="41" fontId="3" fillId="0" borderId="7" xfId="11" applyNumberFormat="1" applyFont="1" applyBorder="1" applyAlignment="1">
      <alignment vertical="top"/>
    </xf>
    <xf numFmtId="41" fontId="3" fillId="0" borderId="6" xfId="11" applyNumberFormat="1" applyFont="1" applyBorder="1" applyAlignment="1">
      <alignment vertical="top"/>
    </xf>
    <xf numFmtId="0" fontId="15" fillId="0" borderId="0" xfId="11" applyFont="1" applyAlignment="1">
      <alignment horizontal="center" vertical="top"/>
    </xf>
    <xf numFmtId="41" fontId="3" fillId="0" borderId="0" xfId="11" applyNumberFormat="1" applyFont="1" applyAlignment="1" applyProtection="1">
      <alignment vertical="top"/>
      <protection locked="0"/>
    </xf>
    <xf numFmtId="1" fontId="3" fillId="0" borderId="0" xfId="11" applyNumberFormat="1" applyFont="1" applyAlignment="1" applyProtection="1">
      <alignment vertical="top"/>
      <protection locked="0"/>
    </xf>
    <xf numFmtId="14" fontId="3" fillId="0" borderId="0" xfId="11" applyNumberFormat="1" applyFont="1" applyAlignment="1" applyProtection="1">
      <alignment vertical="top"/>
      <protection locked="0"/>
    </xf>
    <xf numFmtId="39" fontId="4" fillId="0" borderId="0" xfId="0" applyNumberFormat="1" applyFont="1" applyAlignment="1">
      <alignment vertical="top"/>
    </xf>
    <xf numFmtId="4" fontId="103" fillId="0" borderId="0" xfId="0" applyNumberFormat="1" applyFont="1"/>
    <xf numFmtId="0" fontId="97" fillId="0" borderId="0" xfId="0" applyFont="1" applyAlignment="1">
      <alignment horizontal="center"/>
    </xf>
    <xf numFmtId="182" fontId="97" fillId="0" borderId="1" xfId="0" applyNumberFormat="1" applyFont="1" applyBorder="1" applyAlignment="1">
      <alignment horizontal="center"/>
    </xf>
    <xf numFmtId="0" fontId="3" fillId="0" borderId="10" xfId="0" applyFont="1" applyBorder="1" applyAlignment="1">
      <alignment horizontal="center"/>
    </xf>
    <xf numFmtId="41" fontId="101" fillId="0" borderId="0" xfId="11" applyNumberFormat="1" applyFont="1" applyAlignment="1" applyProtection="1">
      <alignment vertical="top"/>
      <protection locked="0"/>
    </xf>
    <xf numFmtId="14" fontId="78" fillId="7" borderId="0" xfId="15" applyNumberFormat="1" applyFont="1" applyFill="1" applyAlignment="1" applyProtection="1">
      <alignment horizontal="right" wrapText="1"/>
      <protection locked="0"/>
    </xf>
    <xf numFmtId="14" fontId="3" fillId="7" borderId="0" xfId="15" applyNumberFormat="1" applyFont="1" applyFill="1" applyAlignment="1" applyProtection="1">
      <alignment horizontal="right" wrapText="1"/>
      <protection locked="0"/>
    </xf>
    <xf numFmtId="171" fontId="3" fillId="7" borderId="0" xfId="0" applyNumberFormat="1" applyFont="1" applyFill="1" applyAlignment="1" applyProtection="1">
      <alignment horizontal="right"/>
      <protection locked="0"/>
    </xf>
    <xf numFmtId="14" fontId="3" fillId="7" borderId="0" xfId="0" applyNumberFormat="1" applyFont="1" applyFill="1" applyProtection="1">
      <protection locked="0"/>
    </xf>
    <xf numFmtId="41" fontId="104" fillId="7" borderId="0" xfId="11" applyNumberFormat="1" applyFont="1" applyFill="1" applyAlignment="1" applyProtection="1">
      <alignment horizontal="right" vertical="top"/>
      <protection locked="0"/>
    </xf>
    <xf numFmtId="41" fontId="101" fillId="7" borderId="0" xfId="11" applyNumberFormat="1" applyFont="1" applyFill="1" applyAlignment="1" applyProtection="1">
      <alignment horizontal="right" vertical="top"/>
      <protection locked="0"/>
    </xf>
    <xf numFmtId="43" fontId="101" fillId="7" borderId="0" xfId="11" applyNumberFormat="1" applyFont="1" applyFill="1" applyAlignment="1" applyProtection="1">
      <alignment horizontal="right" vertical="top"/>
      <protection locked="0"/>
    </xf>
    <xf numFmtId="14" fontId="78" fillId="7" borderId="0" xfId="16" applyNumberFormat="1" applyFont="1" applyFill="1" applyAlignment="1" applyProtection="1">
      <alignment horizontal="right" wrapText="1"/>
      <protection locked="0"/>
    </xf>
    <xf numFmtId="14" fontId="3" fillId="7" borderId="0" xfId="16" applyNumberFormat="1" applyFont="1" applyFill="1" applyAlignment="1" applyProtection="1">
      <alignment horizontal="right" wrapText="1"/>
      <protection locked="0"/>
    </xf>
    <xf numFmtId="187" fontId="3" fillId="7" borderId="0" xfId="11" applyNumberFormat="1" applyFont="1" applyFill="1" applyAlignment="1" applyProtection="1">
      <alignment horizontal="right" vertical="top"/>
      <protection locked="0"/>
    </xf>
    <xf numFmtId="0" fontId="3" fillId="2" borderId="0" xfId="11" applyFont="1" applyFill="1" applyAlignment="1">
      <alignment horizontal="right" vertical="top"/>
    </xf>
    <xf numFmtId="0" fontId="3" fillId="2" borderId="0" xfId="11" applyFont="1" applyFill="1" applyAlignment="1">
      <alignment vertical="top" wrapText="1"/>
    </xf>
    <xf numFmtId="0" fontId="3" fillId="6" borderId="0" xfId="11" applyFont="1" applyFill="1" applyAlignment="1" applyProtection="1">
      <alignment horizontal="left" vertical="top"/>
      <protection locked="0"/>
    </xf>
    <xf numFmtId="14" fontId="3" fillId="0" borderId="23" xfId="11" applyNumberFormat="1" applyFont="1" applyBorder="1" applyAlignment="1" applyProtection="1">
      <alignment vertical="top"/>
      <protection locked="0"/>
    </xf>
    <xf numFmtId="41" fontId="3" fillId="0" borderId="23" xfId="11" applyNumberFormat="1" applyFont="1" applyBorder="1" applyAlignment="1" applyProtection="1">
      <alignment horizontal="right" vertical="top"/>
      <protection locked="0"/>
    </xf>
    <xf numFmtId="3" fontId="5" fillId="4" borderId="0" xfId="1" applyNumberFormat="1" applyFont="1" applyFill="1" applyProtection="1">
      <protection locked="0"/>
    </xf>
    <xf numFmtId="3" fontId="5" fillId="4" borderId="0" xfId="0" applyNumberFormat="1" applyFont="1" applyFill="1" applyAlignment="1" applyProtection="1">
      <alignment horizontal="right"/>
      <protection locked="0"/>
    </xf>
    <xf numFmtId="37" fontId="105" fillId="0" borderId="0" xfId="0" applyNumberFormat="1" applyFont="1"/>
    <xf numFmtId="37" fontId="44" fillId="0" borderId="0" xfId="5" applyNumberFormat="1" applyFont="1" applyFill="1" applyAlignment="1" applyProtection="1">
      <alignment horizontal="right"/>
      <protection locked="0"/>
    </xf>
    <xf numFmtId="37" fontId="44" fillId="0" borderId="0" xfId="5" applyNumberFormat="1" applyFont="1" applyFill="1" applyProtection="1">
      <protection locked="0"/>
    </xf>
    <xf numFmtId="37" fontId="69" fillId="0" borderId="0" xfId="0" applyNumberFormat="1" applyFont="1"/>
    <xf numFmtId="14" fontId="4" fillId="5" borderId="0" xfId="0" applyNumberFormat="1" applyFont="1" applyFill="1" applyAlignment="1" applyProtection="1">
      <alignment horizontal="center"/>
      <protection locked="0"/>
    </xf>
    <xf numFmtId="37" fontId="4" fillId="5" borderId="0" xfId="0" applyNumberFormat="1" applyFont="1" applyFill="1" applyAlignment="1" applyProtection="1">
      <alignment horizontal="center"/>
      <protection locked="0"/>
    </xf>
    <xf numFmtId="0" fontId="72" fillId="0" borderId="0" xfId="0" applyFont="1"/>
    <xf numFmtId="0" fontId="4" fillId="0" borderId="0" xfId="0" applyFont="1" applyAlignment="1" applyProtection="1">
      <alignment horizontal="center"/>
      <protection locked="0"/>
    </xf>
    <xf numFmtId="170" fontId="5" fillId="4" borderId="0" xfId="5" applyNumberFormat="1" applyFont="1" applyFill="1" applyBorder="1" applyAlignment="1" applyProtection="1">
      <protection locked="0"/>
    </xf>
    <xf numFmtId="166" fontId="5" fillId="4" borderId="0" xfId="1" applyNumberFormat="1" applyFont="1" applyFill="1" applyBorder="1" applyAlignment="1" applyProtection="1">
      <protection locked="0"/>
    </xf>
    <xf numFmtId="166" fontId="5" fillId="4" borderId="0" xfId="1" applyNumberFormat="1" applyFont="1" applyFill="1" applyAlignment="1" applyProtection="1">
      <alignment horizontal="right"/>
      <protection locked="0"/>
    </xf>
    <xf numFmtId="43" fontId="5" fillId="4" borderId="0" xfId="1" applyFont="1" applyFill="1" applyBorder="1" applyAlignment="1" applyProtection="1">
      <protection locked="0"/>
    </xf>
    <xf numFmtId="43" fontId="5" fillId="4" borderId="1" xfId="1" applyFont="1" applyFill="1" applyBorder="1" applyAlignment="1" applyProtection="1">
      <protection locked="0"/>
    </xf>
    <xf numFmtId="43" fontId="5" fillId="0" borderId="0" xfId="1" applyFont="1" applyFill="1" applyBorder="1" applyAlignment="1" applyProtection="1">
      <protection locked="0"/>
    </xf>
    <xf numFmtId="0" fontId="101" fillId="0" borderId="0" xfId="11" applyFont="1"/>
    <xf numFmtId="0" fontId="3" fillId="0" borderId="23" xfId="11" applyFont="1" applyBorder="1" applyAlignment="1" applyProtection="1">
      <alignment horizontal="center" vertical="top"/>
      <protection locked="0"/>
    </xf>
    <xf numFmtId="166" fontId="3" fillId="7" borderId="23" xfId="11" applyNumberFormat="1" applyFont="1" applyFill="1" applyBorder="1" applyAlignment="1" applyProtection="1">
      <alignment horizontal="right" vertical="top"/>
      <protection locked="0"/>
    </xf>
    <xf numFmtId="166" fontId="3" fillId="7" borderId="0" xfId="11" applyNumberFormat="1" applyFont="1" applyFill="1" applyAlignment="1" applyProtection="1">
      <alignment horizontal="right" vertical="top"/>
      <protection locked="0"/>
    </xf>
    <xf numFmtId="10" fontId="77" fillId="4" borderId="0" xfId="0" applyNumberFormat="1" applyFont="1" applyFill="1" applyAlignment="1" applyProtection="1">
      <alignment horizontal="center" vertical="top"/>
      <protection locked="0"/>
    </xf>
    <xf numFmtId="10" fontId="4" fillId="5" borderId="0" xfId="0" applyNumberFormat="1" applyFont="1" applyFill="1" applyProtection="1">
      <protection locked="0"/>
    </xf>
    <xf numFmtId="39" fontId="4" fillId="5" borderId="0" xfId="0" applyNumberFormat="1" applyFont="1" applyFill="1" applyProtection="1">
      <protection locked="0"/>
    </xf>
    <xf numFmtId="39" fontId="4" fillId="5" borderId="0" xfId="0" applyNumberFormat="1" applyFont="1" applyFill="1" applyAlignment="1" applyProtection="1">
      <alignment horizontal="right"/>
      <protection locked="0"/>
    </xf>
    <xf numFmtId="0" fontId="4" fillId="5" borderId="0" xfId="0" applyFont="1" applyFill="1" applyAlignment="1" applyProtection="1">
      <alignment vertical="top" wrapText="1"/>
      <protection locked="0"/>
    </xf>
    <xf numFmtId="39" fontId="4" fillId="5" borderId="0" xfId="0" applyNumberFormat="1" applyFont="1" applyFill="1" applyAlignment="1" applyProtection="1">
      <alignment vertical="top"/>
      <protection locked="0"/>
    </xf>
    <xf numFmtId="10" fontId="4" fillId="5" borderId="0" xfId="0" applyNumberFormat="1" applyFont="1" applyFill="1" applyAlignment="1" applyProtection="1">
      <alignment vertical="top"/>
      <protection locked="0"/>
    </xf>
    <xf numFmtId="0" fontId="4" fillId="5" borderId="0" xfId="0" applyFont="1" applyFill="1" applyAlignment="1" applyProtection="1">
      <alignment wrapText="1"/>
      <protection locked="0"/>
    </xf>
    <xf numFmtId="0" fontId="4" fillId="4"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40" fontId="4" fillId="5" borderId="0" xfId="0" applyNumberFormat="1" applyFont="1" applyFill="1" applyAlignment="1" applyProtection="1">
      <alignment horizontal="left"/>
      <protection locked="0"/>
    </xf>
    <xf numFmtId="40" fontId="4" fillId="5" borderId="0" xfId="0" applyNumberFormat="1" applyFont="1" applyFill="1" applyAlignment="1" applyProtection="1">
      <alignment wrapText="1"/>
      <protection locked="0"/>
    </xf>
    <xf numFmtId="41" fontId="3" fillId="4" borderId="0" xfId="2" applyNumberFormat="1" applyFont="1" applyFill="1" applyBorder="1" applyProtection="1">
      <protection locked="0"/>
    </xf>
    <xf numFmtId="10" fontId="95" fillId="4" borderId="0" xfId="0" applyNumberFormat="1" applyFont="1" applyFill="1" applyAlignment="1" applyProtection="1">
      <alignment horizontal="center" vertical="top"/>
      <protection locked="0"/>
    </xf>
    <xf numFmtId="41" fontId="3" fillId="4" borderId="0" xfId="9" applyNumberFormat="1" applyFont="1" applyFill="1" applyProtection="1">
      <protection locked="0"/>
    </xf>
    <xf numFmtId="0" fontId="3" fillId="0" borderId="25" xfId="11" applyFont="1" applyBorder="1" applyAlignment="1" applyProtection="1">
      <alignment horizontal="center" vertical="top"/>
      <protection locked="0"/>
    </xf>
    <xf numFmtId="0" fontId="18" fillId="0" borderId="0" xfId="11" applyFont="1" applyAlignment="1">
      <alignment horizontal="left" vertical="top"/>
    </xf>
    <xf numFmtId="0" fontId="3" fillId="0" borderId="0" xfId="12" applyFont="1"/>
    <xf numFmtId="166" fontId="3" fillId="0" borderId="0" xfId="1" applyNumberFormat="1" applyFont="1" applyFill="1" applyBorder="1"/>
    <xf numFmtId="166" fontId="3" fillId="0" borderId="0" xfId="12" applyNumberFormat="1" applyFont="1"/>
    <xf numFmtId="166" fontId="3" fillId="0" borderId="0" xfId="12" applyNumberFormat="1" applyFont="1" applyAlignment="1">
      <alignment vertical="top"/>
    </xf>
    <xf numFmtId="0" fontId="3" fillId="0" borderId="0" xfId="12" applyFont="1" applyAlignment="1">
      <alignment horizontal="center"/>
    </xf>
    <xf numFmtId="166" fontId="3" fillId="0" borderId="0" xfId="11" applyNumberFormat="1" applyFont="1" applyProtection="1">
      <protection locked="0"/>
    </xf>
    <xf numFmtId="166" fontId="3" fillId="0" borderId="0" xfId="1" applyNumberFormat="1" applyFont="1" applyFill="1" applyAlignment="1" applyProtection="1">
      <protection locked="0"/>
    </xf>
    <xf numFmtId="0" fontId="20" fillId="0" borderId="0" xfId="0" applyFont="1" applyAlignment="1">
      <alignment vertical="top"/>
    </xf>
    <xf numFmtId="0" fontId="3" fillId="4" borderId="0" xfId="11" applyFont="1" applyFill="1" applyAlignment="1">
      <alignment horizontal="left" vertical="top"/>
    </xf>
    <xf numFmtId="0" fontId="4" fillId="5" borderId="0" xfId="0" applyFont="1" applyFill="1" applyAlignment="1" applyProtection="1">
      <alignment horizontal="left"/>
      <protection locked="0"/>
    </xf>
    <xf numFmtId="172" fontId="76" fillId="0" borderId="16" xfId="0" applyNumberFormat="1" applyFont="1" applyBorder="1"/>
    <xf numFmtId="0" fontId="3" fillId="0" borderId="0" xfId="12" applyFont="1" applyAlignment="1">
      <alignment wrapText="1"/>
    </xf>
    <xf numFmtId="0" fontId="3" fillId="0" borderId="24" xfId="11" applyFont="1" applyBorder="1" applyAlignment="1" applyProtection="1">
      <alignment horizontal="center" vertical="top"/>
      <protection locked="0"/>
    </xf>
    <xf numFmtId="0" fontId="3" fillId="0" borderId="24" xfId="11" applyFont="1" applyBorder="1" applyAlignment="1" applyProtection="1">
      <alignment horizontal="left" vertical="top"/>
      <protection locked="0"/>
    </xf>
    <xf numFmtId="0" fontId="3" fillId="0" borderId="24" xfId="11" applyFont="1" applyBorder="1" applyAlignment="1" applyProtection="1">
      <alignment vertical="top" wrapText="1"/>
      <protection locked="0"/>
    </xf>
    <xf numFmtId="166" fontId="18" fillId="0" borderId="0" xfId="1" applyNumberFormat="1" applyFont="1" applyFill="1"/>
    <xf numFmtId="0" fontId="3" fillId="2" borderId="0" xfId="11" applyFont="1" applyFill="1" applyAlignment="1">
      <alignment vertical="top"/>
    </xf>
    <xf numFmtId="39" fontId="3" fillId="2" borderId="0" xfId="11" applyNumberFormat="1" applyFont="1" applyFill="1" applyAlignment="1">
      <alignment vertical="top"/>
    </xf>
    <xf numFmtId="43" fontId="3" fillId="6" borderId="0" xfId="1" applyFont="1" applyFill="1" applyBorder="1" applyAlignment="1" applyProtection="1">
      <alignment vertical="top"/>
      <protection locked="0"/>
    </xf>
    <xf numFmtId="43" fontId="4" fillId="4" borderId="1" xfId="1" applyFont="1" applyFill="1" applyBorder="1" applyAlignment="1" applyProtection="1">
      <protection locked="0"/>
    </xf>
    <xf numFmtId="0" fontId="3" fillId="0" borderId="25" xfId="11" applyFont="1" applyBorder="1" applyAlignment="1" applyProtection="1">
      <alignment horizontal="left" vertical="top"/>
      <protection locked="0"/>
    </xf>
    <xf numFmtId="0" fontId="3" fillId="0" borderId="25" xfId="11" applyFont="1" applyBorder="1" applyAlignment="1" applyProtection="1">
      <alignment vertical="top" wrapText="1"/>
      <protection locked="0"/>
    </xf>
    <xf numFmtId="41" fontId="3" fillId="8" borderId="0" xfId="11" applyNumberFormat="1" applyFont="1" applyFill="1" applyAlignment="1" applyProtection="1">
      <alignment horizontal="right" vertical="top"/>
      <protection locked="0"/>
    </xf>
    <xf numFmtId="14" fontId="3" fillId="8" borderId="0" xfId="11" applyNumberFormat="1" applyFont="1" applyFill="1" applyAlignment="1" applyProtection="1">
      <alignment horizontal="right" vertical="top"/>
      <protection locked="0"/>
    </xf>
    <xf numFmtId="166" fontId="3" fillId="0" borderId="0" xfId="1" applyNumberFormat="1" applyFont="1" applyFill="1" applyBorder="1" applyAlignment="1" applyProtection="1">
      <alignment horizontal="right" vertical="top"/>
      <protection locked="0"/>
    </xf>
    <xf numFmtId="41" fontId="3" fillId="0" borderId="0" xfId="1" applyNumberFormat="1" applyFont="1" applyFill="1" applyBorder="1" applyAlignment="1" applyProtection="1">
      <alignment horizontal="center" vertical="top"/>
      <protection locked="0"/>
    </xf>
    <xf numFmtId="0" fontId="3" fillId="0" borderId="0" xfId="11" applyFont="1" applyAlignment="1" applyProtection="1">
      <alignment horizontal="right" vertical="top"/>
      <protection locked="0"/>
    </xf>
    <xf numFmtId="14" fontId="3" fillId="8" borderId="0" xfId="16" applyNumberFormat="1" applyFont="1" applyFill="1" applyAlignment="1" applyProtection="1">
      <alignment horizontal="right" wrapText="1"/>
      <protection locked="0"/>
    </xf>
    <xf numFmtId="171" fontId="3" fillId="8" borderId="0" xfId="16" applyNumberFormat="1" applyFont="1" applyFill="1" applyAlignment="1" applyProtection="1">
      <alignment horizontal="right" wrapText="1"/>
      <protection locked="0"/>
    </xf>
    <xf numFmtId="41" fontId="3" fillId="8" borderId="0" xfId="11" applyNumberFormat="1" applyFont="1" applyFill="1" applyAlignment="1" applyProtection="1">
      <alignment horizontal="left" vertical="top"/>
      <protection locked="0"/>
    </xf>
    <xf numFmtId="14" fontId="3" fillId="8" borderId="0" xfId="0" applyNumberFormat="1" applyFont="1" applyFill="1" applyProtection="1">
      <protection locked="0"/>
    </xf>
    <xf numFmtId="14" fontId="3" fillId="8" borderId="0" xfId="0" applyNumberFormat="1" applyFont="1" applyFill="1" applyAlignment="1" applyProtection="1">
      <alignment horizontal="right"/>
      <protection locked="0"/>
    </xf>
    <xf numFmtId="171" fontId="3" fillId="8" borderId="0" xfId="0" applyNumberFormat="1" applyFont="1" applyFill="1" applyAlignment="1" applyProtection="1">
      <alignment horizontal="right"/>
      <protection locked="0"/>
    </xf>
    <xf numFmtId="14" fontId="3" fillId="8" borderId="23" xfId="11" applyNumberFormat="1" applyFont="1" applyFill="1" applyBorder="1" applyAlignment="1" applyProtection="1">
      <alignment horizontal="right" vertical="top"/>
      <protection locked="0"/>
    </xf>
    <xf numFmtId="166" fontId="77" fillId="0" borderId="0" xfId="1" applyNumberFormat="1" applyFont="1" applyFill="1" applyBorder="1" applyAlignment="1" applyProtection="1">
      <alignment horizontal="center" vertical="top"/>
      <protection locked="0"/>
    </xf>
    <xf numFmtId="170" fontId="4" fillId="9" borderId="0" xfId="5" applyNumberFormat="1" applyFont="1" applyFill="1" applyBorder="1" applyAlignment="1" applyProtection="1">
      <protection locked="0"/>
    </xf>
    <xf numFmtId="0" fontId="107" fillId="0" borderId="0" xfId="0" applyFont="1" applyProtection="1">
      <protection locked="0"/>
    </xf>
    <xf numFmtId="0" fontId="21" fillId="0" borderId="0" xfId="0" quotePrefix="1" applyFont="1"/>
    <xf numFmtId="166" fontId="7" fillId="0" borderId="0" xfId="11" applyNumberFormat="1" applyFont="1" applyAlignment="1">
      <alignment horizontal="left" vertical="top"/>
    </xf>
    <xf numFmtId="43" fontId="7" fillId="0" borderId="0" xfId="1" applyFont="1" applyFill="1" applyAlignment="1" applyProtection="1">
      <alignment vertical="top"/>
    </xf>
    <xf numFmtId="37" fontId="7" fillId="0" borderId="0" xfId="1" applyNumberFormat="1" applyFont="1" applyFill="1" applyAlignment="1" applyProtection="1">
      <alignment vertical="top"/>
    </xf>
    <xf numFmtId="0" fontId="3" fillId="9" borderId="0" xfId="11" applyFont="1" applyFill="1" applyAlignment="1" applyProtection="1">
      <alignment horizontal="right" vertical="top"/>
      <protection locked="0"/>
    </xf>
    <xf numFmtId="0" fontId="3" fillId="9" borderId="0" xfId="11" applyFont="1" applyFill="1" applyAlignment="1" applyProtection="1">
      <alignment horizontal="left" vertical="top"/>
      <protection locked="0"/>
    </xf>
    <xf numFmtId="41" fontId="3" fillId="9" borderId="0" xfId="11" applyNumberFormat="1" applyFont="1" applyFill="1" applyAlignment="1" applyProtection="1">
      <alignment horizontal="right" vertical="top"/>
      <protection locked="0"/>
    </xf>
    <xf numFmtId="41" fontId="3" fillId="9" borderId="0" xfId="11" applyNumberFormat="1" applyFont="1" applyFill="1" applyAlignment="1" applyProtection="1">
      <alignment horizontal="center" vertical="top"/>
      <protection locked="0"/>
    </xf>
    <xf numFmtId="41" fontId="3" fillId="9" borderId="0" xfId="11" applyNumberFormat="1" applyFont="1" applyFill="1" applyAlignment="1" applyProtection="1">
      <alignment vertical="top"/>
      <protection locked="0"/>
    </xf>
    <xf numFmtId="41" fontId="3" fillId="9" borderId="0" xfId="11" applyNumberFormat="1" applyFont="1" applyFill="1" applyAlignment="1" applyProtection="1">
      <alignment horizontal="left" vertical="top" wrapText="1"/>
      <protection locked="0"/>
    </xf>
    <xf numFmtId="0" fontId="15" fillId="9" borderId="0" xfId="11" applyFont="1" applyFill="1" applyAlignment="1" applyProtection="1">
      <alignment vertical="top"/>
      <protection locked="0"/>
    </xf>
    <xf numFmtId="166" fontId="3" fillId="9" borderId="0" xfId="11" applyNumberFormat="1" applyFont="1" applyFill="1" applyAlignment="1" applyProtection="1">
      <alignment vertical="top"/>
      <protection locked="0"/>
    </xf>
    <xf numFmtId="166" fontId="3" fillId="9" borderId="0" xfId="11" applyNumberFormat="1" applyFont="1" applyFill="1" applyProtection="1">
      <protection locked="0"/>
    </xf>
    <xf numFmtId="41" fontId="3" fillId="9" borderId="0" xfId="11" applyNumberFormat="1" applyFont="1" applyFill="1" applyProtection="1">
      <protection locked="0"/>
    </xf>
    <xf numFmtId="0" fontId="3" fillId="9" borderId="0" xfId="11" applyFont="1" applyFill="1" applyProtection="1">
      <protection locked="0"/>
    </xf>
    <xf numFmtId="0" fontId="3" fillId="9" borderId="0" xfId="11" applyFont="1" applyFill="1" applyAlignment="1" applyProtection="1">
      <alignment wrapText="1"/>
      <protection locked="0"/>
    </xf>
    <xf numFmtId="0" fontId="3" fillId="9" borderId="0" xfId="12" applyFont="1" applyFill="1" applyAlignment="1">
      <alignment vertical="top"/>
    </xf>
    <xf numFmtId="166" fontId="3" fillId="9" borderId="0" xfId="12" applyNumberFormat="1" applyFont="1" applyFill="1" applyAlignment="1">
      <alignment vertical="top"/>
    </xf>
    <xf numFmtId="0" fontId="3" fillId="9" borderId="0" xfId="12" applyFont="1" applyFill="1" applyAlignment="1">
      <alignment horizontal="center" vertical="top"/>
    </xf>
    <xf numFmtId="0" fontId="3" fillId="9" borderId="0" xfId="12" applyFont="1" applyFill="1" applyAlignment="1">
      <alignment vertical="top" wrapText="1"/>
    </xf>
    <xf numFmtId="0" fontId="3" fillId="9" borderId="0" xfId="18" applyFont="1" applyFill="1" applyAlignment="1">
      <alignment horizontal="left" vertical="top"/>
    </xf>
    <xf numFmtId="0" fontId="3" fillId="9" borderId="0" xfId="0" applyFont="1" applyFill="1" applyAlignment="1">
      <alignment vertical="top"/>
    </xf>
    <xf numFmtId="187" fontId="3" fillId="9" borderId="0" xfId="12" applyNumberFormat="1" applyFont="1" applyFill="1" applyAlignment="1">
      <alignment horizontal="center" vertical="top" wrapText="1"/>
    </xf>
    <xf numFmtId="0" fontId="3" fillId="9" borderId="0" xfId="12" applyFont="1" applyFill="1" applyAlignment="1">
      <alignment vertical="center" wrapText="1"/>
    </xf>
    <xf numFmtId="0" fontId="3" fillId="9" borderId="0" xfId="14" applyFont="1" applyFill="1" applyAlignment="1">
      <alignment horizontal="right" vertical="top"/>
    </xf>
    <xf numFmtId="0" fontId="3" fillId="9" borderId="0" xfId="14" applyFont="1" applyFill="1" applyAlignment="1">
      <alignment horizontal="left" vertical="top"/>
    </xf>
    <xf numFmtId="0" fontId="3" fillId="9" borderId="0" xfId="12" applyFont="1" applyFill="1" applyAlignment="1">
      <alignment horizontal="left"/>
    </xf>
    <xf numFmtId="0" fontId="15" fillId="9" borderId="0" xfId="12" applyFont="1" applyFill="1"/>
    <xf numFmtId="8" fontId="3" fillId="9" borderId="0" xfId="12" applyNumberFormat="1" applyFont="1" applyFill="1"/>
    <xf numFmtId="0" fontId="3" fillId="9" borderId="0" xfId="12" applyFont="1" applyFill="1"/>
    <xf numFmtId="0" fontId="3" fillId="9" borderId="0" xfId="12" applyFont="1" applyFill="1" applyAlignment="1">
      <alignment wrapText="1"/>
    </xf>
    <xf numFmtId="0" fontId="3" fillId="9" borderId="0" xfId="12" applyFont="1" applyFill="1" applyAlignment="1">
      <alignment horizontal="right" vertical="top"/>
    </xf>
    <xf numFmtId="166" fontId="3" fillId="9" borderId="0" xfId="12" applyNumberFormat="1" applyFont="1" applyFill="1" applyAlignment="1">
      <alignment horizontal="right" vertical="top"/>
    </xf>
    <xf numFmtId="41" fontId="3" fillId="9" borderId="0" xfId="11" applyNumberFormat="1" applyFont="1" applyFill="1" applyAlignment="1">
      <alignment vertical="top"/>
    </xf>
    <xf numFmtId="166" fontId="3" fillId="9" borderId="0" xfId="2" applyNumberFormat="1" applyFont="1" applyFill="1" applyAlignment="1">
      <alignment vertical="top"/>
    </xf>
    <xf numFmtId="43" fontId="3" fillId="9" borderId="0" xfId="12" applyNumberFormat="1" applyFont="1" applyFill="1" applyAlignment="1">
      <alignment vertical="top"/>
    </xf>
    <xf numFmtId="166" fontId="3" fillId="9" borderId="0" xfId="2" applyNumberFormat="1" applyFont="1" applyFill="1" applyBorder="1" applyAlignment="1">
      <alignment vertical="top"/>
    </xf>
    <xf numFmtId="41" fontId="3" fillId="9" borderId="0" xfId="25" applyFont="1" applyFill="1" applyAlignment="1">
      <alignment vertical="center"/>
    </xf>
    <xf numFmtId="166" fontId="3" fillId="9" borderId="0" xfId="2" applyNumberFormat="1" applyFont="1" applyFill="1" applyAlignment="1">
      <alignment vertical="center"/>
    </xf>
    <xf numFmtId="0" fontId="3" fillId="9" borderId="0" xfId="18" applyFont="1" applyFill="1" applyAlignment="1">
      <alignment vertical="top"/>
    </xf>
    <xf numFmtId="0" fontId="3" fillId="9" borderId="0" xfId="0" applyFont="1" applyFill="1" applyAlignment="1">
      <alignment wrapText="1"/>
    </xf>
    <xf numFmtId="0" fontId="3" fillId="9" borderId="0" xfId="0" applyFont="1" applyFill="1" applyAlignment="1">
      <alignment vertical="top" wrapText="1"/>
    </xf>
    <xf numFmtId="0" fontId="3" fillId="9" borderId="0" xfId="14" applyFont="1" applyFill="1" applyAlignment="1">
      <alignment vertical="top"/>
    </xf>
    <xf numFmtId="166" fontId="3" fillId="9" borderId="0" xfId="12" applyNumberFormat="1" applyFont="1" applyFill="1"/>
    <xf numFmtId="166" fontId="3" fillId="9" borderId="0" xfId="1" applyNumberFormat="1" applyFont="1" applyFill="1" applyBorder="1" applyAlignment="1">
      <alignment vertical="top"/>
    </xf>
    <xf numFmtId="0" fontId="15" fillId="9" borderId="0" xfId="12" applyFont="1" applyFill="1" applyAlignment="1">
      <alignment horizontal="left"/>
    </xf>
    <xf numFmtId="0" fontId="15" fillId="9" borderId="0" xfId="12" applyFont="1" applyFill="1" applyAlignment="1">
      <alignment wrapText="1"/>
    </xf>
    <xf numFmtId="166" fontId="3" fillId="9" borderId="0" xfId="1" applyNumberFormat="1" applyFont="1" applyFill="1" applyBorder="1"/>
    <xf numFmtId="166" fontId="3" fillId="9" borderId="0" xfId="2" applyNumberFormat="1" applyFont="1" applyFill="1" applyBorder="1"/>
    <xf numFmtId="0" fontId="3" fillId="9" borderId="0" xfId="12" applyFont="1" applyFill="1" applyAlignment="1">
      <alignment horizontal="center"/>
    </xf>
    <xf numFmtId="41" fontId="3" fillId="9" borderId="0" xfId="12" applyNumberFormat="1" applyFont="1" applyFill="1" applyAlignment="1">
      <alignment vertical="top"/>
    </xf>
    <xf numFmtId="41" fontId="3" fillId="9" borderId="0" xfId="12" applyNumberFormat="1" applyFont="1" applyFill="1" applyAlignment="1">
      <alignment horizontal="center" vertical="top"/>
    </xf>
    <xf numFmtId="41" fontId="3" fillId="9" borderId="0" xfId="12" applyNumberFormat="1" applyFont="1" applyFill="1" applyAlignment="1">
      <alignment vertical="top" wrapText="1"/>
    </xf>
    <xf numFmtId="41" fontId="3" fillId="9" borderId="0" xfId="12" applyNumberFormat="1" applyFont="1" applyFill="1" applyAlignment="1">
      <alignment horizontal="center" vertical="top" wrapText="1"/>
    </xf>
    <xf numFmtId="0" fontId="3" fillId="9" borderId="0" xfId="18" applyFont="1" applyFill="1" applyAlignment="1">
      <alignment vertical="top" wrapText="1"/>
    </xf>
    <xf numFmtId="0" fontId="3" fillId="9" borderId="0" xfId="12" applyFont="1" applyFill="1" applyAlignment="1">
      <alignment horizontal="left" vertical="top"/>
    </xf>
    <xf numFmtId="0" fontId="3" fillId="9" borderId="0" xfId="13" applyFont="1" applyFill="1" applyAlignment="1">
      <alignment vertical="top" wrapText="1"/>
    </xf>
    <xf numFmtId="0" fontId="3" fillId="9" borderId="0" xfId="13" applyFont="1" applyFill="1" applyAlignment="1">
      <alignment wrapText="1"/>
    </xf>
    <xf numFmtId="0" fontId="15" fillId="9" borderId="0" xfId="11" applyFont="1" applyFill="1" applyAlignment="1" applyProtection="1">
      <alignment horizontal="left"/>
      <protection locked="0"/>
    </xf>
    <xf numFmtId="0" fontId="15" fillId="9" borderId="0" xfId="11" applyFont="1" applyFill="1" applyProtection="1">
      <protection locked="0"/>
    </xf>
    <xf numFmtId="41" fontId="7" fillId="9" borderId="0" xfId="11" applyNumberFormat="1" applyFont="1" applyFill="1" applyProtection="1">
      <protection locked="0"/>
    </xf>
    <xf numFmtId="41" fontId="3" fillId="9" borderId="0" xfId="12" applyNumberFormat="1" applyFont="1" applyFill="1"/>
    <xf numFmtId="41" fontId="3" fillId="9" borderId="0" xfId="12" applyNumberFormat="1" applyFont="1" applyFill="1" applyAlignment="1">
      <alignment horizontal="center"/>
    </xf>
    <xf numFmtId="0" fontId="3" fillId="9" borderId="0" xfId="11" applyFont="1" applyFill="1" applyAlignment="1" applyProtection="1">
      <alignment vertical="top"/>
      <protection locked="0"/>
    </xf>
    <xf numFmtId="0" fontId="15" fillId="9" borderId="0" xfId="11" applyFont="1" applyFill="1" applyAlignment="1" applyProtection="1">
      <alignment vertical="top" wrapText="1"/>
      <protection locked="0"/>
    </xf>
    <xf numFmtId="0" fontId="3" fillId="9" borderId="0" xfId="12" applyFont="1" applyFill="1" applyAlignment="1">
      <alignment vertical="center"/>
    </xf>
    <xf numFmtId="0" fontId="3" fillId="9" borderId="0" xfId="0" applyFont="1" applyFill="1" applyAlignment="1">
      <alignment vertical="center"/>
    </xf>
    <xf numFmtId="41" fontId="3" fillId="9" borderId="0" xfId="12" applyNumberFormat="1" applyFont="1" applyFill="1" applyAlignment="1">
      <alignment vertical="center"/>
    </xf>
    <xf numFmtId="187" fontId="3" fillId="9" borderId="0" xfId="12" applyNumberFormat="1" applyFont="1" applyFill="1" applyAlignment="1">
      <alignment horizontal="center" vertical="center"/>
    </xf>
    <xf numFmtId="0" fontId="3" fillId="9" borderId="0" xfId="0" applyFont="1" applyFill="1" applyProtection="1">
      <protection locked="0"/>
    </xf>
    <xf numFmtId="43" fontId="3" fillId="9" borderId="0" xfId="2" applyFont="1" applyFill="1" applyProtection="1">
      <protection locked="0"/>
    </xf>
    <xf numFmtId="189" fontId="3" fillId="9" borderId="0" xfId="12" applyNumberFormat="1" applyFont="1" applyFill="1" applyAlignment="1" applyProtection="1">
      <alignment vertical="top"/>
      <protection locked="0"/>
    </xf>
    <xf numFmtId="41" fontId="3" fillId="9" borderId="0" xfId="12" applyNumberFormat="1" applyFont="1" applyFill="1" applyAlignment="1" applyProtection="1">
      <alignment vertical="top"/>
      <protection locked="0"/>
    </xf>
    <xf numFmtId="41" fontId="3" fillId="9" borderId="0" xfId="12" applyNumberFormat="1" applyFont="1" applyFill="1" applyAlignment="1" applyProtection="1">
      <alignment horizontal="center" vertical="top"/>
      <protection locked="0"/>
    </xf>
    <xf numFmtId="189" fontId="3" fillId="9" borderId="0" xfId="12" applyNumberFormat="1" applyFont="1" applyFill="1" applyAlignment="1" applyProtection="1">
      <alignment vertical="top" wrapText="1"/>
      <protection locked="0"/>
    </xf>
    <xf numFmtId="41" fontId="3" fillId="9" borderId="0" xfId="12" applyNumberFormat="1" applyFont="1" applyFill="1" applyAlignment="1" applyProtection="1">
      <alignment vertical="top" wrapText="1"/>
      <protection locked="0"/>
    </xf>
    <xf numFmtId="41" fontId="3" fillId="9" borderId="0" xfId="12" applyNumberFormat="1" applyFont="1" applyFill="1" applyAlignment="1" applyProtection="1">
      <alignment horizontal="center" vertical="top" wrapText="1"/>
      <protection locked="0"/>
    </xf>
    <xf numFmtId="0" fontId="3" fillId="9" borderId="0" xfId="12" applyFont="1" applyFill="1" applyAlignment="1" applyProtection="1">
      <alignment vertical="top" wrapText="1"/>
      <protection locked="0"/>
    </xf>
    <xf numFmtId="0" fontId="3" fillId="9" borderId="0" xfId="12" applyFont="1" applyFill="1" applyAlignment="1" applyProtection="1">
      <alignment vertical="top"/>
      <protection locked="0"/>
    </xf>
    <xf numFmtId="0" fontId="3" fillId="9" borderId="0" xfId="18" applyFont="1" applyFill="1" applyAlignment="1" applyProtection="1">
      <alignment vertical="top" wrapText="1"/>
      <protection locked="0"/>
    </xf>
    <xf numFmtId="0" fontId="3" fillId="9" borderId="0" xfId="0" applyFont="1" applyFill="1" applyAlignment="1" applyProtection="1">
      <alignment vertical="top" wrapText="1"/>
      <protection locked="0"/>
    </xf>
    <xf numFmtId="43" fontId="7" fillId="0" borderId="0" xfId="1" applyFont="1" applyFill="1" applyAlignment="1">
      <alignment vertical="top"/>
    </xf>
    <xf numFmtId="166" fontId="7" fillId="0" borderId="0" xfId="1" applyNumberFormat="1" applyFont="1" applyFill="1" applyBorder="1" applyAlignment="1">
      <alignment vertical="top" wrapText="1"/>
    </xf>
    <xf numFmtId="37" fontId="3" fillId="9" borderId="0" xfId="11" applyNumberFormat="1" applyFont="1" applyFill="1" applyAlignment="1" applyProtection="1">
      <alignment vertical="top"/>
      <protection locked="0"/>
    </xf>
    <xf numFmtId="0" fontId="3" fillId="9" borderId="0" xfId="11" applyFont="1" applyFill="1" applyAlignment="1" applyProtection="1">
      <alignment horizontal="center" vertical="top"/>
      <protection locked="0"/>
    </xf>
    <xf numFmtId="0" fontId="3" fillId="9" borderId="0" xfId="11" applyFont="1" applyFill="1" applyAlignment="1" applyProtection="1">
      <alignment vertical="top" wrapText="1"/>
      <protection locked="0"/>
    </xf>
    <xf numFmtId="187" fontId="3" fillId="9" borderId="0" xfId="12" applyNumberFormat="1" applyFont="1" applyFill="1" applyAlignment="1" applyProtection="1">
      <alignment horizontal="center" vertical="top"/>
      <protection locked="0"/>
    </xf>
    <xf numFmtId="41" fontId="3" fillId="9" borderId="0" xfId="12" applyNumberFormat="1" applyFont="1" applyFill="1" applyAlignment="1" applyProtection="1">
      <alignment horizontal="right" vertical="top"/>
      <protection locked="0"/>
    </xf>
    <xf numFmtId="0" fontId="3" fillId="9" borderId="0" xfId="19" applyFont="1" applyFill="1" applyAlignment="1" applyProtection="1">
      <alignment vertical="top"/>
      <protection locked="0"/>
    </xf>
    <xf numFmtId="41" fontId="3" fillId="9" borderId="0" xfId="12" applyNumberFormat="1" applyFont="1" applyFill="1" applyAlignment="1">
      <alignment horizontal="right" vertical="top"/>
    </xf>
    <xf numFmtId="187" fontId="3" fillId="9" borderId="0" xfId="12" applyNumberFormat="1" applyFont="1" applyFill="1" applyAlignment="1">
      <alignment horizontal="center" vertical="top"/>
    </xf>
    <xf numFmtId="187" fontId="3" fillId="9" borderId="0" xfId="12" applyNumberFormat="1" applyFont="1" applyFill="1" applyAlignment="1">
      <alignment horizontal="center"/>
    </xf>
    <xf numFmtId="0" fontId="3" fillId="9" borderId="0" xfId="19" applyFont="1" applyFill="1" applyAlignment="1">
      <alignment vertical="top" wrapText="1"/>
    </xf>
    <xf numFmtId="41" fontId="3" fillId="9" borderId="0" xfId="12" applyNumberFormat="1" applyFont="1" applyFill="1" applyAlignment="1">
      <alignment horizontal="right"/>
    </xf>
    <xf numFmtId="0" fontId="3" fillId="9" borderId="0" xfId="0" applyFont="1" applyFill="1"/>
    <xf numFmtId="0" fontId="3" fillId="9" borderId="0" xfId="12" applyFont="1" applyFill="1" applyAlignment="1">
      <alignment horizontal="right"/>
    </xf>
    <xf numFmtId="187" fontId="3" fillId="9" borderId="0" xfId="12" applyNumberFormat="1" applyFont="1" applyFill="1"/>
    <xf numFmtId="41" fontId="3" fillId="9" borderId="0" xfId="1" applyNumberFormat="1" applyFont="1" applyFill="1" applyAlignment="1">
      <alignment vertical="top"/>
    </xf>
    <xf numFmtId="187" fontId="3" fillId="9" borderId="0" xfId="12" applyNumberFormat="1" applyFont="1" applyFill="1" applyAlignment="1">
      <alignment vertical="top"/>
    </xf>
    <xf numFmtId="0" fontId="3" fillId="9" borderId="0" xfId="26" applyFont="1" applyFill="1" applyAlignment="1">
      <alignment vertical="top"/>
    </xf>
    <xf numFmtId="41" fontId="3" fillId="9" borderId="0" xfId="26" applyNumberFormat="1" applyFont="1" applyFill="1" applyAlignment="1">
      <alignment vertical="top"/>
    </xf>
    <xf numFmtId="41" fontId="3" fillId="9" borderId="0" xfId="2" applyNumberFormat="1" applyFont="1" applyFill="1" applyBorder="1" applyAlignment="1">
      <alignment vertical="top"/>
    </xf>
    <xf numFmtId="0" fontId="3" fillId="9" borderId="0" xfId="26" applyFont="1" applyFill="1" applyAlignment="1">
      <alignment vertical="top" wrapText="1"/>
    </xf>
    <xf numFmtId="41" fontId="3" fillId="9" borderId="0" xfId="2" applyNumberFormat="1" applyFont="1" applyFill="1" applyBorder="1" applyAlignment="1">
      <alignment vertical="top" wrapText="1"/>
    </xf>
    <xf numFmtId="43" fontId="3" fillId="9" borderId="0" xfId="11" applyNumberFormat="1" applyFont="1" applyFill="1" applyAlignment="1" applyProtection="1">
      <alignment vertical="top"/>
      <protection locked="0"/>
    </xf>
    <xf numFmtId="0" fontId="3" fillId="9" borderId="0" xfId="0" applyFont="1" applyFill="1" applyAlignment="1">
      <alignment horizontal="left" vertical="top" wrapText="1"/>
    </xf>
    <xf numFmtId="0" fontId="15" fillId="9" borderId="0" xfId="19" applyFont="1" applyFill="1" applyAlignment="1">
      <alignment vertical="top" wrapText="1"/>
    </xf>
    <xf numFmtId="41" fontId="3" fillId="9" borderId="0" xfId="2" applyNumberFormat="1" applyFont="1" applyFill="1" applyAlignment="1">
      <alignment vertical="top" wrapText="1"/>
    </xf>
    <xf numFmtId="41" fontId="3" fillId="9" borderId="0" xfId="2" applyNumberFormat="1" applyFont="1" applyFill="1" applyAlignment="1">
      <alignment vertical="top"/>
    </xf>
    <xf numFmtId="0" fontId="3" fillId="9" borderId="0" xfId="26" applyFont="1" applyFill="1"/>
    <xf numFmtId="0" fontId="3" fillId="9" borderId="0" xfId="27" applyFont="1" applyFill="1"/>
    <xf numFmtId="0" fontId="3" fillId="9" borderId="0" xfId="12" applyFont="1" applyFill="1" applyAlignment="1" applyProtection="1">
      <alignment horizontal="center" vertical="top"/>
      <protection locked="0"/>
    </xf>
    <xf numFmtId="189" fontId="101" fillId="9" borderId="0" xfId="0" applyNumberFormat="1" applyFont="1" applyFill="1" applyAlignment="1">
      <alignment horizontal="right" vertical="top" wrapText="1"/>
    </xf>
    <xf numFmtId="0" fontId="3" fillId="9" borderId="0" xfId="11" applyFont="1" applyFill="1" applyAlignment="1">
      <alignment horizontal="left" vertical="top"/>
    </xf>
    <xf numFmtId="0" fontId="3" fillId="9" borderId="0" xfId="11" applyFont="1" applyFill="1" applyAlignment="1">
      <alignment vertical="top"/>
    </xf>
    <xf numFmtId="41" fontId="3" fillId="9" borderId="0" xfId="11" applyNumberFormat="1" applyFont="1" applyFill="1" applyAlignment="1" applyProtection="1">
      <alignment vertical="top" wrapText="1"/>
      <protection locked="0"/>
    </xf>
    <xf numFmtId="41" fontId="3" fillId="9" borderId="0" xfId="11" applyNumberFormat="1" applyFont="1" applyFill="1" applyAlignment="1" applyProtection="1">
      <alignment horizontal="center" vertical="top" wrapText="1"/>
      <protection locked="0"/>
    </xf>
    <xf numFmtId="41" fontId="3" fillId="9" borderId="0" xfId="1" applyNumberFormat="1" applyFont="1" applyFill="1" applyBorder="1" applyProtection="1">
      <protection locked="0"/>
    </xf>
    <xf numFmtId="41" fontId="3" fillId="9" borderId="0" xfId="0" applyNumberFormat="1" applyFont="1" applyFill="1" applyProtection="1">
      <protection locked="0"/>
    </xf>
    <xf numFmtId="10" fontId="3" fillId="9" borderId="0" xfId="20" applyNumberFormat="1" applyFont="1" applyFill="1" applyProtection="1">
      <protection locked="0"/>
    </xf>
    <xf numFmtId="166" fontId="3" fillId="0" borderId="0" xfId="1" applyNumberFormat="1" applyFont="1" applyFill="1"/>
    <xf numFmtId="0" fontId="77" fillId="9" borderId="0" xfId="0" applyFont="1" applyFill="1" applyAlignment="1" applyProtection="1">
      <alignment horizontal="left" vertical="top" wrapText="1"/>
      <protection locked="0"/>
    </xf>
    <xf numFmtId="0" fontId="77" fillId="9" borderId="0" xfId="0" applyFont="1" applyFill="1" applyAlignment="1" applyProtection="1">
      <alignment horizontal="center" vertical="top" wrapText="1"/>
      <protection locked="0"/>
    </xf>
    <xf numFmtId="41" fontId="77" fillId="9" borderId="0" xfId="0" applyNumberFormat="1" applyFont="1" applyFill="1" applyAlignment="1" applyProtection="1">
      <alignment horizontal="center" vertical="top"/>
      <protection locked="0"/>
    </xf>
    <xf numFmtId="0" fontId="0" fillId="9" borderId="0" xfId="0" applyFill="1" applyAlignment="1">
      <alignment vertical="top"/>
    </xf>
    <xf numFmtId="0" fontId="0" fillId="9" borderId="0" xfId="0" applyFill="1"/>
    <xf numFmtId="0" fontId="40" fillId="0" borderId="0" xfId="0" applyFont="1"/>
    <xf numFmtId="0" fontId="4" fillId="9" borderId="0" xfId="0" applyFont="1" applyFill="1" applyAlignment="1" applyProtection="1">
      <alignment vertical="top"/>
      <protection locked="0"/>
    </xf>
    <xf numFmtId="10" fontId="4" fillId="9" borderId="0" xfId="0" applyNumberFormat="1" applyFont="1" applyFill="1" applyProtection="1">
      <protection locked="0"/>
    </xf>
    <xf numFmtId="39" fontId="4" fillId="9" borderId="0" xfId="0" applyNumberFormat="1" applyFont="1" applyFill="1" applyAlignment="1" applyProtection="1">
      <alignment vertical="top"/>
      <protection locked="0"/>
    </xf>
    <xf numFmtId="14" fontId="77" fillId="9" borderId="18" xfId="0" applyNumberFormat="1" applyFont="1" applyFill="1" applyBorder="1" applyProtection="1">
      <protection locked="0"/>
    </xf>
    <xf numFmtId="14" fontId="77" fillId="9" borderId="0" xfId="0" applyNumberFormat="1" applyFont="1" applyFill="1" applyAlignment="1" applyProtection="1">
      <alignment horizontal="center"/>
      <protection locked="0"/>
    </xf>
    <xf numFmtId="0" fontId="77" fillId="9" borderId="17" xfId="0" applyFont="1" applyFill="1" applyBorder="1" applyAlignment="1" applyProtection="1">
      <alignment horizontal="center"/>
      <protection locked="0"/>
    </xf>
    <xf numFmtId="0" fontId="77" fillId="9" borderId="0" xfId="0" applyFont="1" applyFill="1" applyAlignment="1" applyProtection="1">
      <alignment horizontal="center"/>
      <protection locked="0"/>
    </xf>
    <xf numFmtId="0" fontId="76" fillId="9" borderId="0" xfId="0" applyFont="1" applyFill="1" applyProtection="1">
      <protection locked="0"/>
    </xf>
    <xf numFmtId="0" fontId="77" fillId="9" borderId="0" xfId="0" applyFont="1" applyFill="1" applyProtection="1">
      <protection locked="0"/>
    </xf>
    <xf numFmtId="6" fontId="77" fillId="9" borderId="0" xfId="0" applyNumberFormat="1" applyFont="1" applyFill="1" applyAlignment="1" applyProtection="1">
      <alignment horizontal="center"/>
      <protection locked="0"/>
    </xf>
    <xf numFmtId="0" fontId="76" fillId="9" borderId="0" xfId="0" quotePrefix="1" applyFont="1" applyFill="1" applyProtection="1">
      <protection locked="0"/>
    </xf>
    <xf numFmtId="172" fontId="76" fillId="9" borderId="0" xfId="0" applyNumberFormat="1" applyFont="1" applyFill="1" applyAlignment="1" applyProtection="1">
      <alignment horizontal="left"/>
      <protection locked="0"/>
    </xf>
    <xf numFmtId="0" fontId="76" fillId="9" borderId="0" xfId="0" applyFont="1" applyFill="1" applyAlignment="1" applyProtection="1">
      <alignment horizontal="center"/>
      <protection locked="0"/>
    </xf>
    <xf numFmtId="166" fontId="83" fillId="9" borderId="0" xfId="0" applyNumberFormat="1" applyFont="1" applyFill="1" applyProtection="1">
      <protection locked="0"/>
    </xf>
    <xf numFmtId="168" fontId="76" fillId="9" borderId="0" xfId="0" applyNumberFormat="1" applyFont="1" applyFill="1" applyProtection="1">
      <protection locked="0"/>
    </xf>
    <xf numFmtId="0" fontId="83" fillId="9" borderId="0" xfId="0" applyFont="1" applyFill="1" applyProtection="1">
      <protection locked="0"/>
    </xf>
    <xf numFmtId="166" fontId="85" fillId="9" borderId="0" xfId="0" applyNumberFormat="1" applyFont="1" applyFill="1" applyProtection="1">
      <protection locked="0"/>
    </xf>
    <xf numFmtId="0" fontId="85" fillId="9" borderId="0" xfId="0" applyFont="1" applyFill="1" applyProtection="1">
      <protection locked="0"/>
    </xf>
    <xf numFmtId="168" fontId="77" fillId="9" borderId="0" xfId="0" applyNumberFormat="1" applyFont="1" applyFill="1" applyProtection="1">
      <protection locked="0"/>
    </xf>
    <xf numFmtId="170" fontId="76" fillId="9" borderId="0" xfId="5" applyNumberFormat="1" applyFont="1" applyFill="1" applyBorder="1" applyProtection="1">
      <protection locked="0"/>
    </xf>
    <xf numFmtId="166" fontId="98" fillId="9" borderId="0" xfId="0" applyNumberFormat="1" applyFont="1" applyFill="1" applyProtection="1">
      <protection locked="0"/>
    </xf>
    <xf numFmtId="0" fontId="98" fillId="9" borderId="0" xfId="0" applyFont="1" applyFill="1" applyProtection="1">
      <protection locked="0"/>
    </xf>
    <xf numFmtId="166" fontId="76" fillId="9" borderId="0" xfId="3" applyNumberFormat="1" applyFont="1" applyFill="1" applyBorder="1" applyProtection="1">
      <protection locked="0"/>
    </xf>
    <xf numFmtId="166" fontId="76" fillId="9" borderId="0" xfId="0" applyNumberFormat="1" applyFont="1" applyFill="1" applyProtection="1">
      <protection locked="0"/>
    </xf>
    <xf numFmtId="6" fontId="76" fillId="9" borderId="0" xfId="0" applyNumberFormat="1" applyFont="1" applyFill="1" applyAlignment="1" applyProtection="1">
      <alignment horizontal="center"/>
      <protection locked="0"/>
    </xf>
    <xf numFmtId="0" fontId="3" fillId="9" borderId="17" xfId="0" applyFont="1" applyFill="1" applyBorder="1" applyAlignment="1" applyProtection="1">
      <alignment horizontal="center"/>
      <protection locked="0"/>
    </xf>
    <xf numFmtId="0" fontId="7" fillId="9" borderId="17" xfId="0" applyFont="1" applyFill="1" applyBorder="1" applyAlignment="1" applyProtection="1">
      <alignment horizontal="center"/>
      <protection locked="0"/>
    </xf>
    <xf numFmtId="0" fontId="95" fillId="9" borderId="22" xfId="0" applyFont="1" applyFill="1" applyBorder="1" applyAlignment="1" applyProtection="1">
      <alignment horizontal="center"/>
      <protection locked="0"/>
    </xf>
    <xf numFmtId="42" fontId="76" fillId="9" borderId="0" xfId="0" applyNumberFormat="1" applyFont="1" applyFill="1" applyProtection="1">
      <protection locked="0"/>
    </xf>
    <xf numFmtId="168" fontId="76" fillId="9" borderId="0" xfId="0" applyNumberFormat="1" applyFont="1" applyFill="1" applyAlignment="1" applyProtection="1">
      <alignment horizontal="center"/>
      <protection locked="0"/>
    </xf>
    <xf numFmtId="1" fontId="76" fillId="9" borderId="0" xfId="0" applyNumberFormat="1" applyFont="1" applyFill="1" applyAlignment="1" applyProtection="1">
      <alignment horizontal="center"/>
      <protection locked="0"/>
    </xf>
    <xf numFmtId="184" fontId="76" fillId="9" borderId="0" xfId="0" applyNumberFormat="1" applyFont="1" applyFill="1" applyProtection="1">
      <protection locked="0"/>
    </xf>
    <xf numFmtId="168" fontId="76" fillId="9" borderId="10" xfId="3" applyNumberFormat="1" applyFont="1" applyFill="1" applyBorder="1" applyAlignment="1" applyProtection="1">
      <alignment horizontal="center"/>
      <protection locked="0"/>
    </xf>
    <xf numFmtId="0" fontId="88" fillId="9" borderId="0" xfId="0" applyFont="1" applyFill="1" applyAlignment="1" applyProtection="1">
      <alignment horizontal="center"/>
      <protection locked="0"/>
    </xf>
    <xf numFmtId="168" fontId="76" fillId="9" borderId="10" xfId="3" applyNumberFormat="1" applyFont="1" applyFill="1" applyBorder="1" applyProtection="1">
      <protection locked="0"/>
    </xf>
    <xf numFmtId="42" fontId="76" fillId="9" borderId="0" xfId="3" applyNumberFormat="1" applyFont="1" applyFill="1" applyBorder="1" applyProtection="1">
      <protection locked="0"/>
    </xf>
    <xf numFmtId="14" fontId="3" fillId="9" borderId="0" xfId="0" applyNumberFormat="1" applyFont="1" applyFill="1" applyAlignment="1" applyProtection="1">
      <alignment horizontal="center"/>
      <protection locked="0"/>
    </xf>
    <xf numFmtId="14" fontId="3" fillId="9" borderId="0" xfId="0" applyNumberFormat="1" applyFont="1" applyFill="1" applyAlignment="1">
      <alignment horizontal="center"/>
    </xf>
    <xf numFmtId="166" fontId="3" fillId="9" borderId="0" xfId="1" applyNumberFormat="1" applyFont="1" applyFill="1" applyProtection="1">
      <protection locked="0"/>
    </xf>
    <xf numFmtId="166" fontId="3" fillId="9" borderId="0" xfId="1" applyNumberFormat="1" applyFont="1" applyFill="1"/>
    <xf numFmtId="172" fontId="3" fillId="9" borderId="0" xfId="0" applyNumberFormat="1" applyFont="1" applyFill="1" applyProtection="1">
      <protection locked="0"/>
    </xf>
    <xf numFmtId="10" fontId="3" fillId="9" borderId="0" xfId="0" applyNumberFormat="1" applyFont="1" applyFill="1" applyProtection="1">
      <protection locked="0"/>
    </xf>
    <xf numFmtId="10" fontId="3" fillId="9" borderId="0" xfId="0" applyNumberFormat="1" applyFont="1" applyFill="1"/>
    <xf numFmtId="168" fontId="3" fillId="9" borderId="0" xfId="20" applyNumberFormat="1" applyFont="1" applyFill="1" applyProtection="1">
      <protection locked="0"/>
    </xf>
    <xf numFmtId="3" fontId="3" fillId="9" borderId="0" xfId="20" applyNumberFormat="1" applyFont="1" applyFill="1" applyProtection="1">
      <protection locked="0"/>
    </xf>
    <xf numFmtId="41" fontId="3" fillId="9" borderId="0" xfId="20" applyNumberFormat="1" applyFont="1" applyFill="1" applyProtection="1">
      <protection locked="0"/>
    </xf>
    <xf numFmtId="168" fontId="3" fillId="9" borderId="0" xfId="0" applyNumberFormat="1" applyFont="1" applyFill="1" applyProtection="1">
      <protection locked="0"/>
    </xf>
    <xf numFmtId="168" fontId="3" fillId="9" borderId="0" xfId="20" applyNumberFormat="1" applyFont="1" applyFill="1"/>
    <xf numFmtId="168" fontId="3" fillId="9" borderId="0" xfId="0" applyNumberFormat="1" applyFont="1" applyFill="1"/>
    <xf numFmtId="166" fontId="3" fillId="9" borderId="0" xfId="0" applyNumberFormat="1" applyFont="1" applyFill="1" applyProtection="1">
      <protection locked="0"/>
    </xf>
    <xf numFmtId="166" fontId="3" fillId="9" borderId="0" xfId="0" applyNumberFormat="1" applyFont="1" applyFill="1"/>
    <xf numFmtId="37" fontId="4" fillId="9" borderId="6" xfId="0" applyNumberFormat="1" applyFont="1" applyFill="1" applyBorder="1" applyAlignment="1" applyProtection="1">
      <alignment horizontal="center"/>
      <protection locked="0"/>
    </xf>
    <xf numFmtId="0" fontId="1" fillId="0" borderId="11" xfId="0" applyFont="1" applyBorder="1"/>
    <xf numFmtId="0" fontId="3" fillId="2" borderId="0" xfId="11" applyFont="1" applyFill="1"/>
    <xf numFmtId="0" fontId="3" fillId="0" borderId="26" xfId="11" applyFont="1" applyBorder="1" applyAlignment="1" applyProtection="1">
      <alignment horizontal="center" vertical="top"/>
      <protection locked="0"/>
    </xf>
    <xf numFmtId="14" fontId="3" fillId="8" borderId="26" xfId="11" applyNumberFormat="1" applyFont="1" applyFill="1" applyBorder="1" applyAlignment="1" applyProtection="1">
      <alignment horizontal="right" vertical="top"/>
      <protection locked="0"/>
    </xf>
    <xf numFmtId="41" fontId="106" fillId="0" borderId="0" xfId="11" applyNumberFormat="1" applyFont="1" applyAlignment="1">
      <alignment horizontal="center" vertical="top"/>
    </xf>
    <xf numFmtId="0" fontId="3" fillId="0" borderId="26" xfId="11" applyFont="1" applyBorder="1" applyAlignment="1" applyProtection="1">
      <alignment horizontal="left" vertical="top"/>
      <protection locked="0"/>
    </xf>
    <xf numFmtId="0" fontId="3" fillId="0" borderId="26" xfId="11" applyFont="1" applyBorder="1" applyAlignment="1" applyProtection="1">
      <alignment horizontal="right" vertical="top"/>
      <protection locked="0"/>
    </xf>
    <xf numFmtId="166" fontId="3" fillId="7" borderId="26" xfId="11" applyNumberFormat="1" applyFont="1" applyFill="1" applyBorder="1" applyAlignment="1" applyProtection="1">
      <alignment horizontal="right" vertical="top"/>
      <protection locked="0"/>
    </xf>
    <xf numFmtId="41" fontId="3" fillId="0" borderId="26" xfId="1" applyNumberFormat="1" applyFont="1" applyFill="1" applyBorder="1" applyAlignment="1" applyProtection="1">
      <alignment horizontal="center" vertical="top"/>
      <protection locked="0"/>
    </xf>
    <xf numFmtId="166" fontId="3" fillId="0" borderId="26" xfId="1" applyNumberFormat="1" applyFont="1" applyFill="1" applyBorder="1" applyAlignment="1" applyProtection="1">
      <alignment horizontal="right" vertical="top"/>
      <protection locked="0"/>
    </xf>
    <xf numFmtId="41" fontId="3" fillId="7" borderId="0" xfId="1" applyNumberFormat="1" applyFont="1" applyFill="1" applyBorder="1" applyAlignment="1" applyProtection="1">
      <alignment horizontal="center" vertical="top"/>
      <protection locked="0"/>
    </xf>
    <xf numFmtId="41" fontId="1" fillId="2" borderId="0" xfId="11" applyNumberFormat="1" applyFill="1" applyAlignment="1">
      <alignment horizontal="center" vertical="top"/>
    </xf>
    <xf numFmtId="166" fontId="3" fillId="9" borderId="0" xfId="1" applyNumberFormat="1" applyFont="1" applyFill="1" applyAlignment="1" applyProtection="1">
      <alignment vertical="top"/>
      <protection locked="0"/>
    </xf>
    <xf numFmtId="166" fontId="3" fillId="9" borderId="0" xfId="1" applyNumberFormat="1" applyFont="1" applyFill="1" applyAlignment="1" applyProtection="1">
      <alignment horizontal="right" vertical="top"/>
      <protection locked="0"/>
    </xf>
    <xf numFmtId="170" fontId="4" fillId="8" borderId="0" xfId="5" applyNumberFormat="1" applyFont="1" applyFill="1" applyBorder="1" applyAlignment="1" applyProtection="1">
      <protection locked="0"/>
    </xf>
    <xf numFmtId="166" fontId="4" fillId="8" borderId="0" xfId="1" applyNumberFormat="1" applyFont="1" applyFill="1" applyBorder="1" applyAlignment="1" applyProtection="1">
      <protection locked="0"/>
    </xf>
    <xf numFmtId="166" fontId="4" fillId="8" borderId="0" xfId="1" applyNumberFormat="1" applyFont="1" applyFill="1" applyAlignment="1" applyProtection="1">
      <alignment horizontal="right"/>
      <protection locked="0"/>
    </xf>
    <xf numFmtId="43" fontId="4" fillId="8" borderId="0" xfId="1" applyFont="1" applyFill="1" applyBorder="1" applyAlignment="1" applyProtection="1">
      <protection locked="0"/>
    </xf>
    <xf numFmtId="43" fontId="4" fillId="8" borderId="1" xfId="1" applyFont="1" applyFill="1" applyBorder="1" applyAlignment="1" applyProtection="1">
      <protection locked="0"/>
    </xf>
    <xf numFmtId="37" fontId="4" fillId="8" borderId="0" xfId="0" applyNumberFormat="1" applyFont="1" applyFill="1" applyProtection="1">
      <protection locked="0"/>
    </xf>
    <xf numFmtId="37" fontId="4" fillId="9" borderId="0" xfId="0" applyNumberFormat="1" applyFont="1" applyFill="1" applyProtection="1">
      <protection locked="0"/>
    </xf>
    <xf numFmtId="10" fontId="4" fillId="9" borderId="0" xfId="0" applyNumberFormat="1" applyFont="1" applyFill="1" applyAlignment="1" applyProtection="1">
      <alignment horizontal="left"/>
      <protection locked="0"/>
    </xf>
    <xf numFmtId="37" fontId="4" fillId="9" borderId="0" xfId="0" applyNumberFormat="1" applyFont="1" applyFill="1" applyAlignment="1" applyProtection="1">
      <alignment horizontal="right"/>
      <protection locked="0"/>
    </xf>
    <xf numFmtId="39" fontId="44" fillId="9" borderId="0" xfId="0" applyNumberFormat="1" applyFont="1" applyFill="1" applyProtection="1">
      <protection locked="0"/>
    </xf>
    <xf numFmtId="167" fontId="44" fillId="9" borderId="0" xfId="0" applyNumberFormat="1" applyFont="1" applyFill="1" applyProtection="1">
      <protection locked="0"/>
    </xf>
    <xf numFmtId="41" fontId="3" fillId="9" borderId="0" xfId="0" applyNumberFormat="1" applyFont="1" applyFill="1" applyAlignment="1" applyProtection="1">
      <alignment vertical="top"/>
      <protection locked="0"/>
    </xf>
    <xf numFmtId="41" fontId="3" fillId="9" borderId="0" xfId="1" applyNumberFormat="1" applyFont="1" applyFill="1" applyBorder="1" applyAlignment="1" applyProtection="1">
      <alignment vertical="top"/>
      <protection locked="0"/>
    </xf>
    <xf numFmtId="43" fontId="3" fillId="9" borderId="0" xfId="1" applyFont="1" applyFill="1" applyBorder="1" applyAlignment="1" applyProtection="1">
      <alignment vertical="top"/>
      <protection locked="0"/>
    </xf>
    <xf numFmtId="41" fontId="3" fillId="8" borderId="23" xfId="11" applyNumberFormat="1" applyFont="1" applyFill="1" applyBorder="1" applyAlignment="1" applyProtection="1">
      <alignment horizontal="right" vertical="top"/>
      <protection locked="0"/>
    </xf>
    <xf numFmtId="41" fontId="3" fillId="8" borderId="0" xfId="11" applyNumberFormat="1" applyFont="1" applyFill="1" applyAlignment="1" applyProtection="1">
      <alignment horizontal="center" vertical="top"/>
      <protection locked="0"/>
    </xf>
    <xf numFmtId="41" fontId="3" fillId="8" borderId="26" xfId="11" applyNumberFormat="1" applyFont="1" applyFill="1" applyBorder="1" applyAlignment="1" applyProtection="1">
      <alignment horizontal="center" vertical="top"/>
      <protection locked="0"/>
    </xf>
    <xf numFmtId="10" fontId="77" fillId="9" borderId="0" xfId="0" applyNumberFormat="1" applyFont="1" applyFill="1" applyAlignment="1" applyProtection="1">
      <alignment horizontal="center" vertical="top"/>
      <protection locked="0"/>
    </xf>
    <xf numFmtId="3" fontId="4" fillId="9" borderId="0" xfId="0" applyNumberFormat="1" applyFont="1" applyFill="1" applyAlignment="1" applyProtection="1">
      <alignment horizontal="right"/>
      <protection locked="0"/>
    </xf>
    <xf numFmtId="0" fontId="44" fillId="9" borderId="0" xfId="0" applyFont="1" applyFill="1" applyAlignment="1" applyProtection="1">
      <alignment horizontal="center"/>
      <protection locked="0"/>
    </xf>
    <xf numFmtId="3" fontId="4" fillId="9" borderId="0" xfId="1" applyNumberFormat="1" applyFont="1" applyFill="1" applyProtection="1">
      <protection locked="0"/>
    </xf>
    <xf numFmtId="0" fontId="18" fillId="9" borderId="0" xfId="0" applyFont="1" applyFill="1" applyProtection="1">
      <protection locked="0"/>
    </xf>
    <xf numFmtId="39" fontId="4" fillId="9" borderId="0" xfId="0" applyNumberFormat="1" applyFont="1" applyFill="1" applyAlignment="1" applyProtection="1">
      <alignment horizontal="right"/>
      <protection locked="0"/>
    </xf>
    <xf numFmtId="39" fontId="4" fillId="9" borderId="15" xfId="0" applyNumberFormat="1" applyFont="1" applyFill="1" applyBorder="1" applyAlignment="1" applyProtection="1">
      <alignment horizontal="right"/>
      <protection locked="0"/>
    </xf>
    <xf numFmtId="0" fontId="4" fillId="9" borderId="0" xfId="0" applyFont="1" applyFill="1" applyProtection="1">
      <protection locked="0"/>
    </xf>
    <xf numFmtId="2" fontId="97" fillId="9" borderId="0" xfId="0" applyNumberFormat="1" applyFont="1" applyFill="1" applyProtection="1">
      <protection locked="0"/>
    </xf>
    <xf numFmtId="39" fontId="4" fillId="9" borderId="0" xfId="0" applyNumberFormat="1" applyFont="1" applyFill="1" applyProtection="1">
      <protection locked="0"/>
    </xf>
    <xf numFmtId="2" fontId="4" fillId="9" borderId="0" xfId="0" applyNumberFormat="1" applyFont="1" applyFill="1" applyProtection="1">
      <protection locked="0"/>
    </xf>
    <xf numFmtId="0" fontId="4" fillId="9" borderId="0" xfId="0" applyFont="1" applyFill="1"/>
    <xf numFmtId="39" fontId="4" fillId="9" borderId="0" xfId="0" applyNumberFormat="1" applyFont="1" applyFill="1"/>
    <xf numFmtId="2" fontId="23" fillId="9" borderId="0" xfId="0" applyNumberFormat="1" applyFont="1" applyFill="1" applyProtection="1">
      <protection locked="0"/>
    </xf>
    <xf numFmtId="40" fontId="4" fillId="9" borderId="0" xfId="0" applyNumberFormat="1" applyFont="1" applyFill="1" applyAlignment="1" applyProtection="1">
      <alignment wrapText="1"/>
      <protection locked="0"/>
    </xf>
    <xf numFmtId="0" fontId="82" fillId="9" borderId="0" xfId="0" applyFont="1" applyFill="1" applyProtection="1">
      <protection locked="0"/>
    </xf>
    <xf numFmtId="14" fontId="76" fillId="9" borderId="0" xfId="0" applyNumberFormat="1" applyFont="1" applyFill="1" applyAlignment="1" applyProtection="1">
      <alignment horizontal="center"/>
      <protection locked="0"/>
    </xf>
    <xf numFmtId="166" fontId="83" fillId="9" borderId="0" xfId="3" applyNumberFormat="1" applyFont="1" applyFill="1" applyBorder="1" applyProtection="1">
      <protection locked="0"/>
    </xf>
    <xf numFmtId="14" fontId="84" fillId="9" borderId="0" xfId="0" quotePrefix="1" applyNumberFormat="1" applyFont="1" applyFill="1" applyAlignment="1" applyProtection="1">
      <alignment horizontal="center"/>
      <protection locked="0"/>
    </xf>
    <xf numFmtId="166" fontId="76" fillId="9" borderId="0" xfId="1" applyNumberFormat="1" applyFont="1" applyFill="1" applyBorder="1" applyProtection="1">
      <protection locked="0"/>
    </xf>
    <xf numFmtId="44" fontId="83" fillId="9" borderId="0" xfId="0" applyNumberFormat="1" applyFont="1" applyFill="1" applyProtection="1">
      <protection locked="0"/>
    </xf>
    <xf numFmtId="1" fontId="76" fillId="9" borderId="0" xfId="1" applyNumberFormat="1" applyFont="1" applyFill="1" applyBorder="1" applyAlignment="1" applyProtection="1">
      <alignment horizontal="center"/>
      <protection locked="0"/>
    </xf>
    <xf numFmtId="37" fontId="76" fillId="9" borderId="0" xfId="0" applyNumberFormat="1" applyFont="1" applyFill="1" applyAlignment="1">
      <alignment horizontal="right"/>
    </xf>
    <xf numFmtId="10" fontId="76" fillId="9" borderId="0" xfId="0" applyNumberFormat="1" applyFont="1" applyFill="1" applyProtection="1">
      <protection locked="0"/>
    </xf>
    <xf numFmtId="166" fontId="85" fillId="9" borderId="0" xfId="3" applyNumberFormat="1" applyFont="1" applyFill="1" applyBorder="1" applyProtection="1">
      <protection locked="0"/>
    </xf>
    <xf numFmtId="14" fontId="86" fillId="9" borderId="0" xfId="0" quotePrefix="1" applyNumberFormat="1" applyFont="1" applyFill="1" applyAlignment="1" applyProtection="1">
      <alignment horizontal="center"/>
      <protection locked="0"/>
    </xf>
    <xf numFmtId="166" fontId="77" fillId="9" borderId="0" xfId="1" applyNumberFormat="1" applyFont="1" applyFill="1" applyBorder="1" applyProtection="1">
      <protection locked="0"/>
    </xf>
    <xf numFmtId="44" fontId="85" fillId="9" borderId="0" xfId="0" applyNumberFormat="1" applyFont="1" applyFill="1" applyProtection="1">
      <protection locked="0"/>
    </xf>
    <xf numFmtId="170" fontId="77" fillId="9" borderId="0" xfId="5" applyNumberFormat="1" applyFont="1" applyFill="1" applyBorder="1" applyAlignment="1" applyProtection="1">
      <alignment horizontal="center"/>
      <protection locked="0"/>
    </xf>
    <xf numFmtId="1" fontId="77" fillId="9" borderId="0" xfId="1" applyNumberFormat="1" applyFont="1" applyFill="1" applyBorder="1" applyAlignment="1" applyProtection="1">
      <alignment horizontal="center"/>
      <protection locked="0"/>
    </xf>
    <xf numFmtId="37" fontId="77" fillId="9" borderId="0" xfId="0" applyNumberFormat="1" applyFont="1" applyFill="1" applyAlignment="1" applyProtection="1">
      <alignment horizontal="right"/>
      <protection locked="0"/>
    </xf>
    <xf numFmtId="170" fontId="76" fillId="9" borderId="0" xfId="5" applyNumberFormat="1" applyFont="1" applyFill="1" applyBorder="1" applyAlignment="1" applyProtection="1">
      <alignment horizontal="center"/>
      <protection locked="0"/>
    </xf>
    <xf numFmtId="37" fontId="76" fillId="9" borderId="0" xfId="0" applyNumberFormat="1" applyFont="1" applyFill="1" applyAlignment="1" applyProtection="1">
      <alignment horizontal="right"/>
      <protection locked="0"/>
    </xf>
    <xf numFmtId="166" fontId="76" fillId="9" borderId="0" xfId="1" applyNumberFormat="1" applyFont="1" applyFill="1" applyBorder="1" applyAlignment="1" applyProtection="1">
      <alignment horizontal="center"/>
      <protection locked="0"/>
    </xf>
    <xf numFmtId="172" fontId="82" fillId="9" borderId="0" xfId="0" applyNumberFormat="1" applyFont="1" applyFill="1" applyProtection="1">
      <protection locked="0"/>
    </xf>
    <xf numFmtId="49" fontId="76" fillId="9" borderId="0" xfId="0" applyNumberFormat="1" applyFont="1" applyFill="1" applyAlignment="1" applyProtection="1">
      <alignment horizontal="center"/>
      <protection locked="0"/>
    </xf>
    <xf numFmtId="44" fontId="76" fillId="9" borderId="0" xfId="0" applyNumberFormat="1" applyFont="1" applyFill="1" applyProtection="1">
      <protection locked="0"/>
    </xf>
    <xf numFmtId="172" fontId="76" fillId="9" borderId="0" xfId="0" applyNumberFormat="1" applyFont="1" applyFill="1" applyProtection="1">
      <protection locked="0"/>
    </xf>
    <xf numFmtId="42" fontId="76" fillId="9" borderId="0" xfId="1" applyNumberFormat="1" applyFont="1" applyFill="1" applyBorder="1" applyAlignment="1" applyProtection="1">
      <alignment horizontal="center"/>
      <protection locked="0"/>
    </xf>
    <xf numFmtId="41" fontId="76" fillId="9" borderId="0" xfId="5" applyNumberFormat="1" applyFont="1" applyFill="1" applyBorder="1" applyAlignment="1" applyProtection="1">
      <alignment horizontal="center"/>
      <protection locked="0"/>
    </xf>
    <xf numFmtId="42" fontId="76" fillId="9" borderId="0" xfId="1" applyNumberFormat="1" applyFont="1" applyFill="1" applyBorder="1" applyProtection="1">
      <protection locked="0"/>
    </xf>
    <xf numFmtId="170" fontId="76" fillId="9" borderId="0" xfId="5" applyNumberFormat="1" applyFont="1" applyFill="1" applyBorder="1" applyAlignment="1">
      <alignment horizontal="right"/>
    </xf>
    <xf numFmtId="41" fontId="76" fillId="9" borderId="0" xfId="1" applyNumberFormat="1" applyFont="1" applyFill="1" applyBorder="1" applyAlignment="1" applyProtection="1">
      <alignment horizontal="center" vertical="center"/>
      <protection locked="0"/>
    </xf>
    <xf numFmtId="41" fontId="76" fillId="9" borderId="0" xfId="1" applyNumberFormat="1" applyFont="1" applyFill="1" applyBorder="1" applyAlignment="1" applyProtection="1">
      <alignment horizontal="center"/>
      <protection locked="0"/>
    </xf>
    <xf numFmtId="0" fontId="82" fillId="9" borderId="0" xfId="0" applyFont="1" applyFill="1" applyAlignment="1" applyProtection="1">
      <alignment horizontal="center"/>
      <protection locked="0"/>
    </xf>
    <xf numFmtId="0" fontId="77" fillId="9" borderId="10" xfId="0" applyFont="1" applyFill="1" applyBorder="1" applyAlignment="1" applyProtection="1">
      <alignment horizontal="center"/>
      <protection locked="0"/>
    </xf>
    <xf numFmtId="41" fontId="76" fillId="9" borderId="0" xfId="5" applyNumberFormat="1" applyFont="1" applyFill="1" applyBorder="1" applyProtection="1">
      <protection locked="0"/>
    </xf>
    <xf numFmtId="172" fontId="76" fillId="9" borderId="0" xfId="20" applyNumberFormat="1" applyFont="1" applyFill="1" applyBorder="1" applyAlignment="1" applyProtection="1">
      <alignment horizontal="right"/>
      <protection locked="0"/>
    </xf>
    <xf numFmtId="166" fontId="76" fillId="9" borderId="0" xfId="1" applyNumberFormat="1" applyFont="1" applyFill="1" applyBorder="1"/>
    <xf numFmtId="37" fontId="76" fillId="9" borderId="0" xfId="0" applyNumberFormat="1" applyFont="1" applyFill="1" applyProtection="1">
      <protection locked="0"/>
    </xf>
    <xf numFmtId="166" fontId="76" fillId="9" borderId="0" xfId="3" applyNumberFormat="1" applyFont="1" applyFill="1" applyBorder="1"/>
    <xf numFmtId="183" fontId="76" fillId="9" borderId="0" xfId="0" applyNumberFormat="1" applyFont="1" applyFill="1" applyProtection="1">
      <protection locked="0"/>
    </xf>
    <xf numFmtId="185" fontId="76" fillId="9" borderId="0" xfId="1" applyNumberFormat="1" applyFont="1" applyFill="1" applyBorder="1" applyProtection="1">
      <protection locked="0"/>
    </xf>
    <xf numFmtId="170" fontId="76" fillId="9" borderId="0" xfId="5" applyNumberFormat="1" applyFont="1" applyFill="1" applyBorder="1"/>
    <xf numFmtId="172" fontId="76" fillId="9" borderId="0" xfId="20" applyNumberFormat="1" applyFont="1" applyFill="1" applyBorder="1" applyAlignment="1">
      <alignment horizontal="right"/>
    </xf>
    <xf numFmtId="170" fontId="76" fillId="9" borderId="0" xfId="0" applyNumberFormat="1" applyFont="1" applyFill="1" applyProtection="1">
      <protection locked="0"/>
    </xf>
    <xf numFmtId="166" fontId="99" fillId="9" borderId="0" xfId="1" applyNumberFormat="1" applyFont="1" applyFill="1" applyBorder="1" applyProtection="1">
      <protection locked="0"/>
    </xf>
    <xf numFmtId="0" fontId="99" fillId="9" borderId="0" xfId="0" applyFont="1" applyFill="1" applyProtection="1">
      <protection locked="0"/>
    </xf>
    <xf numFmtId="37" fontId="4" fillId="9" borderId="0" xfId="1" applyNumberFormat="1" applyFont="1" applyFill="1" applyAlignment="1" applyProtection="1">
      <alignment horizontal="center"/>
      <protection locked="0"/>
    </xf>
    <xf numFmtId="3" fontId="4" fillId="9" borderId="0" xfId="1" applyNumberFormat="1" applyFont="1" applyFill="1" applyAlignment="1" applyProtection="1">
      <alignment horizontal="center"/>
      <protection locked="0"/>
    </xf>
    <xf numFmtId="1" fontId="3" fillId="2" borderId="0" xfId="11" applyNumberFormat="1" applyFont="1" applyFill="1" applyAlignment="1" applyProtection="1">
      <alignment horizontal="right" vertical="top"/>
      <protection locked="0"/>
    </xf>
    <xf numFmtId="1" fontId="3" fillId="2" borderId="0" xfId="11" applyNumberFormat="1" applyFont="1" applyFill="1" applyAlignment="1" applyProtection="1">
      <alignment vertical="top"/>
      <protection locked="0"/>
    </xf>
    <xf numFmtId="41" fontId="3" fillId="2" borderId="0" xfId="11" applyNumberFormat="1" applyFont="1" applyFill="1" applyAlignment="1" applyProtection="1">
      <alignment horizontal="right" vertical="top"/>
      <protection locked="0"/>
    </xf>
    <xf numFmtId="166" fontId="3" fillId="2" borderId="0" xfId="11" applyNumberFormat="1" applyFont="1" applyFill="1" applyAlignment="1" applyProtection="1">
      <alignment vertical="top"/>
      <protection locked="0"/>
    </xf>
    <xf numFmtId="14" fontId="3" fillId="2" borderId="0" xfId="11" applyNumberFormat="1" applyFont="1" applyFill="1" applyAlignment="1" applyProtection="1">
      <alignment horizontal="right" vertical="top"/>
      <protection locked="0"/>
    </xf>
    <xf numFmtId="41" fontId="3" fillId="2" borderId="0" xfId="11" applyNumberFormat="1" applyFont="1" applyFill="1" applyProtection="1">
      <protection locked="0"/>
    </xf>
    <xf numFmtId="41" fontId="1" fillId="0" borderId="0" xfId="11" applyNumberFormat="1" applyAlignment="1">
      <alignment horizontal="center" vertical="top"/>
    </xf>
    <xf numFmtId="3" fontId="44" fillId="9" borderId="0" xfId="0" applyNumberFormat="1" applyFont="1" applyFill="1" applyAlignment="1" applyProtection="1">
      <alignment horizontal="right"/>
      <protection locked="0"/>
    </xf>
    <xf numFmtId="0" fontId="3" fillId="0" borderId="17" xfId="11" applyFont="1" applyBorder="1" applyAlignment="1" applyProtection="1">
      <alignment horizontal="center" vertical="top"/>
      <protection locked="0"/>
    </xf>
    <xf numFmtId="0" fontId="3" fillId="0" borderId="17" xfId="11" applyFont="1" applyBorder="1" applyAlignment="1">
      <alignment horizontal="right" vertical="top"/>
    </xf>
    <xf numFmtId="0" fontId="3" fillId="0" borderId="17" xfId="11" applyFont="1" applyBorder="1" applyAlignment="1">
      <alignment vertical="top"/>
    </xf>
    <xf numFmtId="41" fontId="1" fillId="0" borderId="17" xfId="11" applyNumberFormat="1" applyBorder="1" applyAlignment="1">
      <alignment horizontal="center" vertical="top"/>
    </xf>
    <xf numFmtId="0" fontId="3" fillId="0" borderId="17" xfId="11" applyFont="1" applyBorder="1" applyAlignment="1">
      <alignment vertical="top" wrapText="1"/>
    </xf>
    <xf numFmtId="166" fontId="77" fillId="9" borderId="0" xfId="1" applyNumberFormat="1" applyFont="1" applyFill="1" applyBorder="1" applyAlignment="1" applyProtection="1">
      <alignment horizontal="center" vertical="top"/>
      <protection locked="0"/>
    </xf>
    <xf numFmtId="0" fontId="3" fillId="0" borderId="27" xfId="11" applyFont="1" applyBorder="1" applyAlignment="1" applyProtection="1">
      <alignment horizontal="center" vertical="top"/>
      <protection locked="0"/>
    </xf>
    <xf numFmtId="0" fontId="3" fillId="4" borderId="27" xfId="11" applyFont="1" applyFill="1" applyBorder="1" applyAlignment="1" applyProtection="1">
      <alignment horizontal="right" vertical="top"/>
      <protection locked="0"/>
    </xf>
    <xf numFmtId="0" fontId="3" fillId="4" borderId="27" xfId="11" applyFont="1" applyFill="1" applyBorder="1" applyAlignment="1" applyProtection="1">
      <alignment horizontal="left" vertical="top"/>
      <protection locked="0"/>
    </xf>
    <xf numFmtId="41" fontId="3" fillId="4" borderId="27" xfId="11" applyNumberFormat="1" applyFont="1" applyFill="1" applyBorder="1" applyAlignment="1" applyProtection="1">
      <alignment horizontal="right" vertical="top"/>
      <protection locked="0"/>
    </xf>
    <xf numFmtId="41" fontId="3" fillId="4" borderId="27" xfId="11" applyNumberFormat="1" applyFont="1" applyFill="1" applyBorder="1" applyAlignment="1" applyProtection="1">
      <alignment horizontal="center" vertical="top"/>
      <protection locked="0"/>
    </xf>
    <xf numFmtId="41" fontId="3" fillId="4" borderId="27" xfId="11" applyNumberFormat="1" applyFont="1" applyFill="1" applyBorder="1" applyAlignment="1" applyProtection="1">
      <alignment vertical="top"/>
      <protection locked="0"/>
    </xf>
    <xf numFmtId="41" fontId="3" fillId="4" borderId="27" xfId="11" applyNumberFormat="1" applyFont="1" applyFill="1" applyBorder="1" applyAlignment="1" applyProtection="1">
      <alignment horizontal="left" vertical="top" wrapText="1"/>
      <protection locked="0"/>
    </xf>
    <xf numFmtId="0" fontId="3" fillId="9" borderId="27" xfId="11" applyFont="1" applyFill="1" applyBorder="1" applyAlignment="1" applyProtection="1">
      <alignment horizontal="right" vertical="top"/>
      <protection locked="0"/>
    </xf>
    <xf numFmtId="0" fontId="3" fillId="9" borderId="27" xfId="11" applyFont="1" applyFill="1" applyBorder="1" applyAlignment="1" applyProtection="1">
      <alignment horizontal="left" vertical="top"/>
      <protection locked="0"/>
    </xf>
    <xf numFmtId="41" fontId="3" fillId="9" borderId="27" xfId="11" applyNumberFormat="1" applyFont="1" applyFill="1" applyBorder="1" applyAlignment="1" applyProtection="1">
      <alignment horizontal="right" vertical="top"/>
      <protection locked="0"/>
    </xf>
    <xf numFmtId="41" fontId="3" fillId="9" borderId="27" xfId="11" applyNumberFormat="1" applyFont="1" applyFill="1" applyBorder="1" applyAlignment="1" applyProtection="1">
      <alignment horizontal="center" vertical="top"/>
      <protection locked="0"/>
    </xf>
    <xf numFmtId="41" fontId="3" fillId="9" borderId="27" xfId="11" applyNumberFormat="1" applyFont="1" applyFill="1" applyBorder="1" applyAlignment="1" applyProtection="1">
      <alignment vertical="top"/>
      <protection locked="0"/>
    </xf>
    <xf numFmtId="41" fontId="3" fillId="9" borderId="27" xfId="11" applyNumberFormat="1" applyFont="1" applyFill="1" applyBorder="1" applyAlignment="1" applyProtection="1">
      <alignment horizontal="left" vertical="top" wrapText="1"/>
      <protection locked="0"/>
    </xf>
    <xf numFmtId="0" fontId="102" fillId="0" borderId="0" xfId="0" applyFont="1"/>
    <xf numFmtId="0" fontId="107" fillId="0" borderId="0" xfId="0" applyFont="1"/>
    <xf numFmtId="0" fontId="100" fillId="0" borderId="0" xfId="0" applyFont="1"/>
    <xf numFmtId="0" fontId="109" fillId="0" borderId="0" xfId="0" applyFont="1"/>
    <xf numFmtId="4" fontId="102" fillId="0" borderId="0" xfId="0" applyNumberFormat="1" applyFont="1"/>
    <xf numFmtId="37" fontId="44" fillId="0" borderId="0" xfId="1" applyNumberFormat="1" applyFont="1" applyBorder="1" applyAlignment="1" applyProtection="1">
      <alignment horizontal="right"/>
    </xf>
    <xf numFmtId="37" fontId="100" fillId="0" borderId="0" xfId="0" applyNumberFormat="1" applyFont="1"/>
    <xf numFmtId="37" fontId="4" fillId="0" borderId="1" xfId="1" applyNumberFormat="1" applyFont="1" applyBorder="1"/>
    <xf numFmtId="177" fontId="4" fillId="0" borderId="0" xfId="0" applyNumberFormat="1" applyFont="1" applyAlignment="1">
      <alignment horizontal="right"/>
    </xf>
    <xf numFmtId="170" fontId="5" fillId="9" borderId="0" xfId="5" applyNumberFormat="1" applyFont="1" applyFill="1" applyBorder="1" applyAlignment="1" applyProtection="1">
      <protection locked="0"/>
    </xf>
    <xf numFmtId="166" fontId="4" fillId="9" borderId="0" xfId="1" applyNumberFormat="1" applyFont="1" applyFill="1" applyBorder="1" applyAlignment="1" applyProtection="1">
      <protection locked="0"/>
    </xf>
    <xf numFmtId="166" fontId="4" fillId="9" borderId="0" xfId="1" applyNumberFormat="1" applyFont="1" applyFill="1" applyAlignment="1" applyProtection="1">
      <alignment horizontal="right"/>
      <protection locked="0"/>
    </xf>
    <xf numFmtId="2" fontId="4" fillId="0" borderId="0" xfId="0" applyNumberFormat="1" applyFont="1" applyAlignment="1">
      <alignment horizontal="center" wrapText="1"/>
    </xf>
    <xf numFmtId="0" fontId="2" fillId="0" borderId="0" xfId="0" applyFont="1"/>
    <xf numFmtId="37" fontId="44" fillId="9" borderId="0" xfId="0" applyNumberFormat="1" applyFont="1" applyFill="1" applyProtection="1">
      <protection locked="0"/>
    </xf>
    <xf numFmtId="42" fontId="76" fillId="0" borderId="0" xfId="3" applyNumberFormat="1" applyFont="1" applyFill="1" applyBorder="1" applyProtection="1"/>
    <xf numFmtId="1" fontId="3" fillId="0" borderId="17" xfId="11" applyNumberFormat="1" applyFont="1" applyBorder="1" applyAlignment="1" applyProtection="1">
      <alignment horizontal="right" vertical="top"/>
      <protection locked="0"/>
    </xf>
    <xf numFmtId="1" fontId="3" fillId="0" borderId="17" xfId="11" applyNumberFormat="1" applyFont="1" applyBorder="1" applyAlignment="1" applyProtection="1">
      <alignment vertical="top"/>
      <protection locked="0"/>
    </xf>
    <xf numFmtId="166" fontId="3" fillId="0" borderId="17" xfId="11" applyNumberFormat="1" applyFont="1" applyBorder="1" applyAlignment="1" applyProtection="1">
      <alignment vertical="top"/>
      <protection locked="0"/>
    </xf>
    <xf numFmtId="14" fontId="3" fillId="8" borderId="17" xfId="11" applyNumberFormat="1" applyFont="1" applyFill="1" applyBorder="1" applyAlignment="1" applyProtection="1">
      <alignment horizontal="right" vertical="top"/>
      <protection locked="0"/>
    </xf>
    <xf numFmtId="41" fontId="3" fillId="0" borderId="17" xfId="11" applyNumberFormat="1" applyFont="1" applyBorder="1" applyProtection="1">
      <protection locked="0"/>
    </xf>
    <xf numFmtId="0" fontId="3" fillId="6" borderId="0" xfId="11" applyFont="1" applyFill="1" applyAlignment="1" applyProtection="1">
      <alignment horizontal="right" vertical="top"/>
      <protection locked="0"/>
    </xf>
    <xf numFmtId="41" fontId="3" fillId="6" borderId="0" xfId="1" applyNumberFormat="1" applyFont="1" applyFill="1" applyBorder="1" applyAlignment="1" applyProtection="1">
      <alignment horizontal="center" vertical="top"/>
      <protection locked="0"/>
    </xf>
    <xf numFmtId="41" fontId="3" fillId="6" borderId="0" xfId="11" applyNumberFormat="1" applyFont="1" applyFill="1" applyAlignment="1" applyProtection="1">
      <alignment horizontal="center" vertical="top"/>
      <protection locked="0"/>
    </xf>
    <xf numFmtId="166" fontId="3" fillId="6" borderId="0" xfId="1" applyNumberFormat="1" applyFont="1" applyFill="1" applyBorder="1" applyAlignment="1" applyProtection="1">
      <alignment horizontal="right" vertical="top"/>
      <protection locked="0"/>
    </xf>
    <xf numFmtId="191" fontId="3" fillId="4" borderId="0" xfId="11" applyNumberFormat="1" applyFont="1" applyFill="1" applyAlignment="1" applyProtection="1">
      <alignment horizontal="right" vertical="top"/>
      <protection locked="0"/>
    </xf>
    <xf numFmtId="191" fontId="3" fillId="9" borderId="0" xfId="11" applyNumberFormat="1" applyFont="1" applyFill="1" applyAlignment="1" applyProtection="1">
      <alignment horizontal="right" vertical="top"/>
      <protection locked="0"/>
    </xf>
    <xf numFmtId="191" fontId="3" fillId="9" borderId="27" xfId="11" applyNumberFormat="1" applyFont="1" applyFill="1" applyBorder="1" applyAlignment="1" applyProtection="1">
      <alignment horizontal="right" vertical="top"/>
      <protection locked="0"/>
    </xf>
    <xf numFmtId="37" fontId="4" fillId="0" borderId="0" xfId="0" applyNumberFormat="1" applyFont="1" applyProtection="1">
      <protection locked="0"/>
    </xf>
    <xf numFmtId="37" fontId="1" fillId="0" borderId="0" xfId="0" applyNumberFormat="1" applyFont="1"/>
    <xf numFmtId="37" fontId="44" fillId="0" borderId="0" xfId="1" applyNumberFormat="1" applyFont="1" applyFill="1" applyBorder="1" applyAlignment="1" applyProtection="1">
      <alignment horizontal="right"/>
    </xf>
    <xf numFmtId="37" fontId="44" fillId="0" borderId="1" xfId="1" applyNumberFormat="1" applyFont="1" applyFill="1" applyBorder="1" applyAlignment="1" applyProtection="1">
      <alignment horizontal="right"/>
    </xf>
    <xf numFmtId="37" fontId="44" fillId="0" borderId="1" xfId="0" applyNumberFormat="1" applyFont="1" applyBorder="1"/>
    <xf numFmtId="10" fontId="44" fillId="0" borderId="1" xfId="0" applyNumberFormat="1" applyFont="1" applyBorder="1"/>
    <xf numFmtId="166" fontId="16" fillId="8" borderId="0" xfId="1" applyNumberFormat="1" applyFont="1" applyFill="1"/>
    <xf numFmtId="0" fontId="16" fillId="0" borderId="0" xfId="0" applyFont="1" applyAlignment="1">
      <alignment horizontal="right"/>
    </xf>
    <xf numFmtId="39" fontId="3" fillId="9" borderId="0" xfId="11" applyNumberFormat="1" applyFont="1" applyFill="1" applyAlignment="1">
      <alignment vertical="top"/>
    </xf>
    <xf numFmtId="39" fontId="3" fillId="9" borderId="17" xfId="11" applyNumberFormat="1" applyFont="1" applyFill="1" applyBorder="1" applyAlignment="1">
      <alignment vertical="top"/>
    </xf>
    <xf numFmtId="43" fontId="1" fillId="0" borderId="0" xfId="1" applyFont="1" applyFill="1" applyBorder="1" applyAlignment="1">
      <alignment horizontal="center"/>
    </xf>
    <xf numFmtId="0" fontId="1" fillId="0" borderId="0" xfId="0" applyFont="1" applyAlignment="1">
      <alignment vertical="top" wrapText="1"/>
    </xf>
    <xf numFmtId="2" fontId="1" fillId="0" borderId="0" xfId="0" applyNumberFormat="1" applyFont="1" applyAlignment="1">
      <alignment vertical="top" wrapText="1"/>
    </xf>
    <xf numFmtId="190" fontId="4" fillId="0" borderId="0" xfId="0" applyNumberFormat="1" applyFont="1" applyAlignment="1">
      <alignment horizontal="left"/>
    </xf>
    <xf numFmtId="2" fontId="2" fillId="0" borderId="0" xfId="0" applyNumberFormat="1" applyFont="1" applyAlignment="1">
      <alignment horizontal="centerContinuous"/>
    </xf>
    <xf numFmtId="2" fontId="2" fillId="0" borderId="0" xfId="0" applyNumberFormat="1" applyFont="1" applyAlignment="1">
      <alignment horizontal="center"/>
    </xf>
    <xf numFmtId="1" fontId="110" fillId="0" borderId="0" xfId="0" applyNumberFormat="1" applyFont="1" applyAlignment="1">
      <alignment horizontal="center"/>
    </xf>
    <xf numFmtId="0" fontId="1" fillId="0" borderId="0" xfId="0" applyFont="1" applyAlignment="1">
      <alignment horizontal="centerContinuous"/>
    </xf>
    <xf numFmtId="172" fontId="44" fillId="0" borderId="0" xfId="0" applyNumberFormat="1" applyFont="1"/>
    <xf numFmtId="178" fontId="44" fillId="4" borderId="0" xfId="0" applyNumberFormat="1" applyFont="1" applyFill="1" applyProtection="1">
      <protection locked="0"/>
    </xf>
    <xf numFmtId="41" fontId="3" fillId="8" borderId="17" xfId="11" applyNumberFormat="1" applyFont="1" applyFill="1" applyBorder="1" applyAlignment="1" applyProtection="1">
      <alignment horizontal="right" vertical="top"/>
      <protection locked="0"/>
    </xf>
    <xf numFmtId="166" fontId="3" fillId="8" borderId="0" xfId="11" applyNumberFormat="1" applyFont="1" applyFill="1" applyAlignment="1" applyProtection="1">
      <alignment horizontal="right" vertical="top"/>
      <protection locked="0"/>
    </xf>
    <xf numFmtId="166" fontId="3" fillId="8" borderId="0" xfId="1" applyNumberFormat="1" applyFont="1" applyFill="1" applyBorder="1" applyAlignment="1" applyProtection="1">
      <alignment horizontal="right" vertical="top"/>
      <protection locked="0"/>
    </xf>
    <xf numFmtId="0" fontId="95" fillId="9" borderId="0" xfId="0" quotePrefix="1" applyFont="1" applyFill="1" applyAlignment="1" applyProtection="1">
      <alignment vertical="top" wrapText="1"/>
      <protection locked="0"/>
    </xf>
    <xf numFmtId="0" fontId="77" fillId="9" borderId="0" xfId="0" quotePrefix="1" applyFont="1" applyFill="1" applyAlignment="1" applyProtection="1">
      <alignment vertical="top" wrapText="1"/>
      <protection locked="0"/>
    </xf>
    <xf numFmtId="166" fontId="0" fillId="9" borderId="0" xfId="1" applyNumberFormat="1" applyFont="1" applyFill="1" applyAlignment="1">
      <alignment vertical="top"/>
    </xf>
    <xf numFmtId="0" fontId="77" fillId="9" borderId="0" xfId="0" quotePrefix="1" applyFont="1" applyFill="1" applyAlignment="1" applyProtection="1">
      <alignment horizontal="left" vertical="top" wrapText="1"/>
      <protection locked="0"/>
    </xf>
    <xf numFmtId="166" fontId="107" fillId="0" borderId="0" xfId="1" applyNumberFormat="1" applyFont="1"/>
    <xf numFmtId="0" fontId="42" fillId="0" borderId="0" xfId="0" applyFont="1" applyAlignment="1">
      <alignment horizontal="center" vertical="center" wrapText="1"/>
    </xf>
    <xf numFmtId="0" fontId="8"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56" fillId="0" borderId="0" xfId="0" applyFont="1" applyAlignment="1">
      <alignment horizontal="center"/>
    </xf>
    <xf numFmtId="0" fontId="4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vertical="center" wrapText="1"/>
    </xf>
    <xf numFmtId="0" fontId="0" fillId="0" borderId="0" xfId="0" applyAlignment="1">
      <alignment vertical="center" wrapText="1"/>
    </xf>
    <xf numFmtId="0" fontId="4" fillId="0" borderId="0" xfId="0" applyFont="1" applyAlignment="1">
      <alignment horizontal="center"/>
    </xf>
    <xf numFmtId="0" fontId="9" fillId="0" borderId="0" xfId="0" applyFont="1" applyAlignment="1">
      <alignment horizontal="center"/>
    </xf>
    <xf numFmtId="0" fontId="0" fillId="0" borderId="0" xfId="0" applyAlignment="1">
      <alignment vertical="top" wrapText="1"/>
    </xf>
    <xf numFmtId="0" fontId="4" fillId="0" borderId="0" xfId="0" applyFont="1" applyAlignment="1">
      <alignment horizontal="left" wrapText="1"/>
    </xf>
    <xf numFmtId="0" fontId="12" fillId="0" borderId="0" xfId="0" applyFont="1" applyAlignment="1">
      <alignment horizontal="center"/>
    </xf>
    <xf numFmtId="188" fontId="8" fillId="0" borderId="0" xfId="17" applyFont="1" applyAlignment="1">
      <alignment horizontal="center"/>
    </xf>
    <xf numFmtId="188" fontId="44" fillId="0" borderId="0" xfId="17" applyFont="1" applyAlignment="1">
      <alignment horizontal="center"/>
    </xf>
    <xf numFmtId="0" fontId="44" fillId="0" borderId="0" xfId="0" applyFont="1" applyAlignment="1">
      <alignment horizontal="center"/>
    </xf>
    <xf numFmtId="0" fontId="13" fillId="0" borderId="0" xfId="0" applyFont="1" applyAlignment="1">
      <alignment horizontal="center"/>
    </xf>
    <xf numFmtId="0" fontId="54" fillId="9" borderId="0" xfId="0" applyFont="1" applyFill="1" applyAlignment="1" applyProtection="1">
      <alignment horizontal="center"/>
      <protection locked="0"/>
    </xf>
    <xf numFmtId="0" fontId="55" fillId="9" borderId="0" xfId="0" applyFont="1" applyFill="1" applyAlignment="1" applyProtection="1">
      <alignment horizontal="center"/>
      <protection locked="0"/>
    </xf>
    <xf numFmtId="0" fontId="54" fillId="0" borderId="0" xfId="0" applyFont="1" applyAlignment="1">
      <alignment horizontal="center"/>
    </xf>
    <xf numFmtId="0" fontId="55" fillId="0" borderId="0" xfId="0" applyFont="1" applyAlignment="1">
      <alignment horizontal="center"/>
    </xf>
    <xf numFmtId="0" fontId="16" fillId="0" borderId="0" xfId="0" applyFont="1"/>
    <xf numFmtId="0" fontId="5" fillId="0" borderId="20" xfId="0" applyFont="1" applyBorder="1" applyAlignment="1">
      <alignment horizontal="center"/>
    </xf>
    <xf numFmtId="0" fontId="9" fillId="0" borderId="12" xfId="0" applyFont="1" applyBorder="1"/>
    <xf numFmtId="0" fontId="9" fillId="0" borderId="7" xfId="0" applyFont="1" applyBorder="1"/>
    <xf numFmtId="0" fontId="54" fillId="0" borderId="0" xfId="0" applyFont="1" applyAlignment="1" applyProtection="1">
      <alignment horizontal="center"/>
      <protection locked="0"/>
    </xf>
    <xf numFmtId="0" fontId="55" fillId="0" borderId="0" xfId="0" applyFont="1" applyProtection="1">
      <protection locked="0"/>
    </xf>
    <xf numFmtId="0" fontId="10" fillId="0" borderId="0" xfId="0" applyFont="1" applyAlignment="1">
      <alignment vertical="top" wrapText="1"/>
    </xf>
    <xf numFmtId="0" fontId="18" fillId="0" borderId="0" xfId="0" applyFont="1" applyAlignment="1">
      <alignment vertical="top" wrapText="1"/>
    </xf>
    <xf numFmtId="0" fontId="42" fillId="0" borderId="0" xfId="0" applyFont="1" applyAlignment="1">
      <alignment horizontal="center"/>
    </xf>
    <xf numFmtId="0" fontId="43" fillId="0" borderId="0" xfId="0" applyFont="1"/>
    <xf numFmtId="37" fontId="42" fillId="0" borderId="0" xfId="0" applyNumberFormat="1" applyFont="1" applyAlignment="1">
      <alignment horizontal="center"/>
    </xf>
    <xf numFmtId="0" fontId="46" fillId="0" borderId="0" xfId="0" applyFont="1" applyAlignment="1">
      <alignment horizontal="center"/>
    </xf>
    <xf numFmtId="37" fontId="44" fillId="0" borderId="0" xfId="0" applyNumberFormat="1" applyFont="1" applyAlignment="1">
      <alignment horizontal="center"/>
    </xf>
    <xf numFmtId="0" fontId="56" fillId="0" borderId="0" xfId="0" applyFont="1" applyAlignment="1" applyProtection="1">
      <alignment horizontal="center"/>
      <protection locked="0"/>
    </xf>
    <xf numFmtId="0" fontId="57" fillId="0" borderId="0" xfId="0" applyFont="1" applyProtection="1">
      <protection locked="0"/>
    </xf>
    <xf numFmtId="0" fontId="8" fillId="0" borderId="3" xfId="0" applyFont="1"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37" fontId="4" fillId="0" borderId="0" xfId="0" applyNumberFormat="1" applyFont="1" applyAlignment="1">
      <alignment horizontal="left" vertical="top" wrapText="1"/>
    </xf>
    <xf numFmtId="0" fontId="57" fillId="0" borderId="0" xfId="0" applyFont="1" applyAlignment="1">
      <alignment horizontal="center"/>
    </xf>
    <xf numFmtId="0" fontId="13" fillId="0" borderId="4" xfId="0" applyFont="1" applyBorder="1" applyAlignment="1">
      <alignment horizontal="center"/>
    </xf>
    <xf numFmtId="0" fontId="13" fillId="0" borderId="13" xfId="0" applyFont="1" applyBorder="1" applyAlignment="1">
      <alignment horizontal="center"/>
    </xf>
    <xf numFmtId="169" fontId="4" fillId="0" borderId="0" xfId="0" applyNumberFormat="1" applyFont="1" applyAlignment="1">
      <alignment horizontal="left" wrapText="1"/>
    </xf>
    <xf numFmtId="164" fontId="42" fillId="0" borderId="0" xfId="11" applyNumberFormat="1" applyFont="1" applyAlignment="1">
      <alignment horizontal="center" vertical="top"/>
    </xf>
    <xf numFmtId="0" fontId="42" fillId="0" borderId="0" xfId="0" applyFont="1" applyAlignment="1">
      <alignment horizontal="center" vertical="top"/>
    </xf>
    <xf numFmtId="164" fontId="56" fillId="0" borderId="0" xfId="11" applyNumberFormat="1" applyFont="1" applyAlignment="1">
      <alignment horizontal="center" vertical="top"/>
    </xf>
    <xf numFmtId="0" fontId="56" fillId="0" borderId="0" xfId="0" applyFont="1" applyAlignment="1">
      <alignment horizontal="center" vertical="top"/>
    </xf>
    <xf numFmtId="0" fontId="45" fillId="0" borderId="0" xfId="0" applyFont="1" applyAlignment="1">
      <alignment horizontal="left" vertical="top" wrapText="1"/>
    </xf>
    <xf numFmtId="0" fontId="57" fillId="0" borderId="0" xfId="0" applyFont="1"/>
    <xf numFmtId="0" fontId="42" fillId="0" borderId="0" xfId="11" applyFont="1" applyAlignment="1">
      <alignment horizontal="center"/>
    </xf>
    <xf numFmtId="0" fontId="56" fillId="0" borderId="0" xfId="11" applyFont="1" applyAlignment="1">
      <alignment horizontal="center"/>
    </xf>
    <xf numFmtId="0" fontId="19" fillId="0" borderId="0" xfId="11" applyFont="1" applyAlignment="1">
      <alignment horizontal="center"/>
    </xf>
    <xf numFmtId="0" fontId="19" fillId="0" borderId="1" xfId="11" applyFont="1" applyBorder="1" applyAlignment="1">
      <alignment horizontal="center"/>
    </xf>
    <xf numFmtId="0" fontId="21" fillId="0" borderId="1" xfId="0" applyFont="1" applyBorder="1" applyAlignment="1">
      <alignment horizontal="center"/>
    </xf>
    <xf numFmtId="0" fontId="42" fillId="0" borderId="0" xfId="11" applyFont="1" applyAlignment="1">
      <alignment horizontal="center" vertical="center" wrapText="1"/>
    </xf>
    <xf numFmtId="0" fontId="43" fillId="0" borderId="0" xfId="0" applyFont="1" applyAlignment="1">
      <alignment vertical="center" wrapText="1"/>
    </xf>
    <xf numFmtId="0" fontId="77" fillId="9" borderId="0" xfId="0" quotePrefix="1" applyFont="1" applyFill="1" applyAlignment="1" applyProtection="1">
      <alignment horizontal="left" vertical="top" wrapText="1"/>
      <protection locked="0"/>
    </xf>
    <xf numFmtId="0" fontId="0" fillId="9" borderId="0" xfId="0" applyFill="1" applyAlignment="1">
      <alignment vertical="top"/>
    </xf>
    <xf numFmtId="0" fontId="77" fillId="9" borderId="0" xfId="0" applyFont="1" applyFill="1" applyAlignment="1" applyProtection="1">
      <alignment horizontal="left" vertical="top" wrapText="1"/>
      <protection locked="0"/>
    </xf>
    <xf numFmtId="3" fontId="42" fillId="0" borderId="0" xfId="0" applyNumberFormat="1" applyFont="1" applyAlignment="1">
      <alignment horizontal="center"/>
    </xf>
    <xf numFmtId="3" fontId="56" fillId="0" borderId="0" xfId="0" applyNumberFormat="1" applyFont="1" applyAlignment="1">
      <alignment horizontal="center"/>
    </xf>
    <xf numFmtId="3" fontId="4" fillId="0" borderId="0" xfId="0" applyNumberFormat="1" applyFont="1"/>
    <xf numFmtId="0" fontId="95" fillId="9" borderId="0" xfId="0" applyFont="1" applyFill="1" applyAlignment="1" applyProtection="1">
      <alignment horizontal="left" vertical="top" wrapText="1"/>
      <protection locked="0"/>
    </xf>
    <xf numFmtId="0" fontId="20" fillId="9" borderId="0" xfId="0" applyFont="1" applyFill="1" applyAlignment="1">
      <alignment vertical="top"/>
    </xf>
    <xf numFmtId="0" fontId="4" fillId="0" borderId="1" xfId="0" applyFont="1" applyBorder="1" applyAlignment="1">
      <alignment horizontal="center"/>
    </xf>
    <xf numFmtId="0" fontId="1" fillId="0" borderId="1" xfId="0" applyFont="1" applyBorder="1" applyAlignment="1">
      <alignment horizontal="center"/>
    </xf>
    <xf numFmtId="0" fontId="1" fillId="0" borderId="0" xfId="0" applyFont="1" applyAlignment="1">
      <alignment vertical="top" wrapText="1"/>
    </xf>
    <xf numFmtId="2" fontId="5" fillId="0" borderId="0" xfId="0" applyNumberFormat="1" applyFont="1" applyAlignment="1">
      <alignment horizontal="center"/>
    </xf>
    <xf numFmtId="0" fontId="20" fillId="0" borderId="0" xfId="0" applyFont="1" applyAlignment="1">
      <alignment horizontal="center"/>
    </xf>
    <xf numFmtId="37" fontId="4" fillId="0" borderId="0" xfId="0" applyNumberFormat="1" applyFont="1" applyAlignment="1">
      <alignment horizontal="left"/>
    </xf>
    <xf numFmtId="0" fontId="64" fillId="0" borderId="0" xfId="0" applyFont="1" applyAlignment="1">
      <alignment horizontal="center"/>
    </xf>
    <xf numFmtId="0" fontId="0" fillId="0" borderId="0" xfId="0"/>
    <xf numFmtId="0" fontId="5" fillId="0" borderId="0" xfId="0" applyFont="1" applyAlignment="1">
      <alignment horizontal="center"/>
    </xf>
    <xf numFmtId="0" fontId="50" fillId="0" borderId="0" xfId="0" applyFont="1" applyAlignment="1">
      <alignment horizontal="center"/>
    </xf>
    <xf numFmtId="0" fontId="18" fillId="0" borderId="0" xfId="0" applyFont="1" applyAlignment="1">
      <alignment horizontal="center"/>
    </xf>
    <xf numFmtId="0" fontId="42" fillId="0" borderId="0" xfId="0" applyFont="1" applyAlignment="1">
      <alignment horizontal="center" wrapText="1"/>
    </xf>
    <xf numFmtId="0" fontId="4" fillId="0" borderId="0" xfId="0" applyFont="1"/>
    <xf numFmtId="0" fontId="18" fillId="0" borderId="0" xfId="0" applyFont="1"/>
    <xf numFmtId="0" fontId="18" fillId="0" borderId="12" xfId="0" applyFont="1" applyBorder="1" applyAlignment="1">
      <alignment horizontal="center"/>
    </xf>
    <xf numFmtId="0" fontId="4" fillId="0" borderId="2" xfId="0" applyFont="1" applyBorder="1" applyAlignment="1">
      <alignment horizontal="center"/>
    </xf>
    <xf numFmtId="0" fontId="4" fillId="0" borderId="0" xfId="0" applyFont="1" applyAlignment="1">
      <alignment wrapText="1"/>
    </xf>
    <xf numFmtId="0" fontId="90" fillId="0" borderId="0" xfId="0" applyFont="1" applyAlignment="1">
      <alignment horizontal="center"/>
    </xf>
    <xf numFmtId="2" fontId="4" fillId="0" borderId="1" xfId="0" applyNumberFormat="1" applyFont="1" applyBorder="1" applyAlignment="1">
      <alignment horizontal="center"/>
    </xf>
    <xf numFmtId="0" fontId="50" fillId="0" borderId="0" xfId="0" applyFont="1" applyAlignment="1">
      <alignment horizontal="center" vertical="center" wrapText="1"/>
    </xf>
    <xf numFmtId="0" fontId="4" fillId="0" borderId="3" xfId="0" applyFont="1" applyBorder="1" applyAlignment="1">
      <alignment horizontal="center"/>
    </xf>
    <xf numFmtId="0" fontId="4" fillId="0" borderId="13" xfId="0" applyFont="1" applyBorder="1" applyAlignment="1">
      <alignment horizontal="center"/>
    </xf>
    <xf numFmtId="0" fontId="22" fillId="0" borderId="0" xfId="0" applyFont="1" applyAlignment="1">
      <alignment horizontal="center"/>
    </xf>
    <xf numFmtId="0" fontId="51" fillId="0" borderId="0" xfId="0" applyFont="1" applyAlignment="1">
      <alignment horizontal="center"/>
    </xf>
    <xf numFmtId="3" fontId="44" fillId="0" borderId="0" xfId="0" applyNumberFormat="1" applyFont="1" applyAlignment="1">
      <alignment horizontal="center"/>
    </xf>
  </cellXfs>
  <cellStyles count="31">
    <cellStyle name="Comma" xfId="1" builtinId="3"/>
    <cellStyle name="Comma [0] 2" xfId="25" xr:uid="{7B85E122-CDD7-4CF4-9B37-056990B13265}"/>
    <cellStyle name="Comma 2" xfId="2" xr:uid="{00000000-0005-0000-0000-000001000000}"/>
    <cellStyle name="Comma 3" xfId="3" xr:uid="{00000000-0005-0000-0000-000002000000}"/>
    <cellStyle name="Comma 3 2"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Normal" xfId="0" builtinId="0"/>
    <cellStyle name="Normal 2" xfId="9" xr:uid="{00000000-0005-0000-0000-000009000000}"/>
    <cellStyle name="Normal 3" xfId="10" xr:uid="{00000000-0005-0000-0000-00000A000000}"/>
    <cellStyle name="Normal 4" xfId="30" xr:uid="{DCB0AFB8-8477-4A9A-B5BA-59617CB17A46}"/>
    <cellStyle name="Normal 4 3" xfId="29" xr:uid="{994011AC-4E82-4D6D-AEBA-C786819C8485}"/>
    <cellStyle name="Normal 5" xfId="28" xr:uid="{C3E34433-9E31-4594-AC6E-900DED3623A9}"/>
    <cellStyle name="Normal_ADITAnalysisID090805" xfId="11" xr:uid="{00000000-0005-0000-0000-00000B000000}"/>
    <cellStyle name="Normal_ADITAnalysisID090805 2" xfId="12" xr:uid="{00000000-0005-0000-0000-00000C000000}"/>
    <cellStyle name="Normal_ADITAnalysisID090805 2 2" xfId="26" xr:uid="{3236A1F4-F176-4EA7-9BBA-8CE282EAF115}"/>
    <cellStyle name="Normal_ADITAnalysisID090805 3" xfId="13" xr:uid="{00000000-0005-0000-0000-00000D000000}"/>
    <cellStyle name="Normal_ADITAnalysisID090805 3 2" xfId="27" xr:uid="{6AAE68A3-08FF-491F-BEB5-CA38E671A274}"/>
    <cellStyle name="Normal_ADITAnalysisID090805 4" xfId="14" xr:uid="{00000000-0005-0000-0000-00000E000000}"/>
    <cellStyle name="Normal_KPL Access" xfId="15" xr:uid="{00000000-0005-0000-0000-00000F000000}"/>
    <cellStyle name="Normal_Sheet1" xfId="16" xr:uid="{00000000-0005-0000-0000-000010000000}"/>
    <cellStyle name="Normal_SP ANCILLARIES_9-10(clean 9-19)(a)" xfId="17" xr:uid="{00000000-0005-0000-0000-000011000000}"/>
    <cellStyle name="Normal_Wrksht. A, Other Rate Base WEN" xfId="18" xr:uid="{00000000-0005-0000-0000-000012000000}"/>
    <cellStyle name="Normal_Wrksht. B, Other Rate Base WES" xfId="19" xr:uid="{00000000-0005-0000-0000-000013000000}"/>
    <cellStyle name="Percent" xfId="20" builtinId="5"/>
    <cellStyle name="Percent 2" xfId="21" xr:uid="{00000000-0005-0000-0000-000015000000}"/>
    <cellStyle name="Percent 2 2" xfId="22" xr:uid="{00000000-0005-0000-0000-000016000000}"/>
    <cellStyle name="Percent 3" xfId="23" xr:uid="{00000000-0005-0000-0000-000017000000}"/>
    <cellStyle name="Percent 4" xfId="24" xr:uid="{00000000-0005-0000-0000-000018000000}"/>
  </cellStyles>
  <dxfs count="0"/>
  <tableStyles count="0" defaultTableStyle="TableStyleMedium9" defaultPivotStyle="PivotStyleLight16"/>
  <colors>
    <mruColors>
      <color rgb="FFB8CCE4"/>
      <color rgb="FFCCF4CC"/>
      <color rgb="FFC5D9F1"/>
      <color rgb="FFCCFFCC"/>
      <color rgb="FF1115A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51"/>
  <sheetViews>
    <sheetView view="pageBreakPreview" zoomScale="90" zoomScaleNormal="75" zoomScaleSheetLayoutView="90" workbookViewId="0">
      <selection activeCell="A2" sqref="A2:F2"/>
    </sheetView>
  </sheetViews>
  <sheetFormatPr defaultColWidth="9.1796875" defaultRowHeight="12.5"/>
  <cols>
    <col min="1" max="1" width="10.81640625" style="19" customWidth="1"/>
    <col min="2" max="5" width="22.81640625" style="19" customWidth="1"/>
    <col min="6" max="6" width="10.81640625" style="19" customWidth="1"/>
    <col min="7" max="16384" width="9.1796875" style="19"/>
  </cols>
  <sheetData>
    <row r="1" spans="1:8" ht="17.5">
      <c r="A1" s="1217" t="s">
        <v>734</v>
      </c>
      <c r="B1" s="1218"/>
      <c r="C1" s="1218"/>
      <c r="D1" s="1218"/>
      <c r="E1" s="1218"/>
      <c r="F1" s="1218"/>
    </row>
    <row r="2" spans="1:8" ht="15.5">
      <c r="A2" s="1226" t="str">
        <f>' Net Monthly Bill'!A2:B2</f>
        <v>For Contract Year Beginning June 1, 2026, Based on 2025 Data</v>
      </c>
      <c r="B2" s="1227"/>
      <c r="C2" s="1227"/>
      <c r="D2" s="1227"/>
      <c r="E2" s="1227"/>
      <c r="F2" s="1227"/>
    </row>
    <row r="4" spans="1:8" ht="15.5">
      <c r="A4" s="315"/>
      <c r="F4" s="96" t="s">
        <v>868</v>
      </c>
    </row>
    <row r="5" spans="1:8" ht="15.5">
      <c r="A5" s="96" t="s">
        <v>985</v>
      </c>
      <c r="B5" s="2"/>
      <c r="C5" s="1226"/>
      <c r="D5" s="1226"/>
      <c r="E5" s="2"/>
      <c r="F5" s="96" t="s">
        <v>869</v>
      </c>
      <c r="G5" s="2"/>
      <c r="H5" s="2"/>
    </row>
    <row r="6" spans="1:8" ht="15.5">
      <c r="A6" s="97" t="s">
        <v>986</v>
      </c>
      <c r="B6" s="2"/>
      <c r="C6" s="1230" t="s">
        <v>543</v>
      </c>
      <c r="D6" s="1230"/>
      <c r="E6" s="2"/>
      <c r="F6" s="97" t="s">
        <v>986</v>
      </c>
      <c r="G6" s="2"/>
      <c r="H6" s="2"/>
    </row>
    <row r="7" spans="1:8" ht="15.5">
      <c r="A7" s="96"/>
      <c r="B7" s="2"/>
      <c r="C7" s="2"/>
      <c r="D7" s="2"/>
      <c r="E7" s="2"/>
      <c r="F7" s="2"/>
      <c r="G7" s="2"/>
      <c r="H7" s="2"/>
    </row>
    <row r="8" spans="1:8" ht="15.5">
      <c r="A8" s="316">
        <v>1</v>
      </c>
      <c r="B8" s="2" t="s">
        <v>2294</v>
      </c>
      <c r="C8" s="2"/>
      <c r="D8" s="2"/>
      <c r="E8" s="2"/>
      <c r="F8" s="344">
        <v>2</v>
      </c>
      <c r="G8" s="2"/>
      <c r="H8" s="2"/>
    </row>
    <row r="9" spans="1:8" ht="15.5">
      <c r="A9" s="316">
        <f>A8+1</f>
        <v>2</v>
      </c>
      <c r="B9" s="2" t="s">
        <v>2295</v>
      </c>
      <c r="C9" s="2"/>
      <c r="D9" s="2"/>
      <c r="E9" s="2"/>
      <c r="F9" s="344">
        <v>5</v>
      </c>
      <c r="G9" s="2"/>
      <c r="H9" s="2"/>
    </row>
    <row r="10" spans="1:8" ht="15.5">
      <c r="A10" s="316">
        <f t="shared" ref="A10:A46" si="0">A9+1</f>
        <v>3</v>
      </c>
      <c r="B10" s="2" t="s">
        <v>731</v>
      </c>
      <c r="C10" s="2"/>
      <c r="D10" s="2"/>
      <c r="E10" s="2"/>
      <c r="F10" s="344">
        <v>9</v>
      </c>
      <c r="G10" s="2"/>
      <c r="H10" s="2"/>
    </row>
    <row r="11" spans="1:8" ht="15.5">
      <c r="A11" s="316">
        <f t="shared" si="0"/>
        <v>4</v>
      </c>
      <c r="B11" s="2" t="s">
        <v>20</v>
      </c>
      <c r="C11" s="2"/>
      <c r="D11" s="2"/>
      <c r="E11" s="2"/>
      <c r="F11" s="344">
        <v>13</v>
      </c>
      <c r="G11" s="2"/>
      <c r="H11" s="2"/>
    </row>
    <row r="12" spans="1:8" ht="15.5">
      <c r="A12" s="316">
        <f t="shared" si="0"/>
        <v>5</v>
      </c>
      <c r="B12" s="2" t="s">
        <v>732</v>
      </c>
      <c r="C12" s="2"/>
      <c r="D12" s="2"/>
      <c r="E12" s="2"/>
      <c r="F12" s="344">
        <v>14</v>
      </c>
      <c r="G12" s="2"/>
      <c r="H12" s="2"/>
    </row>
    <row r="13" spans="1:8" ht="15.5">
      <c r="A13" s="316">
        <f t="shared" si="0"/>
        <v>6</v>
      </c>
      <c r="B13" s="2" t="s">
        <v>733</v>
      </c>
      <c r="C13" s="2"/>
      <c r="D13" s="2"/>
      <c r="E13" s="2"/>
      <c r="F13" s="344">
        <v>16</v>
      </c>
      <c r="G13" s="2"/>
      <c r="H13" s="2"/>
    </row>
    <row r="14" spans="1:8" ht="15.5">
      <c r="A14" s="316">
        <f t="shared" si="0"/>
        <v>7</v>
      </c>
      <c r="B14" s="2" t="s">
        <v>1195</v>
      </c>
      <c r="C14" s="2"/>
      <c r="D14" s="2"/>
      <c r="E14" s="2"/>
      <c r="F14" s="344">
        <v>18</v>
      </c>
      <c r="G14" s="2"/>
      <c r="H14" s="2"/>
    </row>
    <row r="15" spans="1:8" ht="15.5">
      <c r="A15" s="316">
        <f t="shared" si="0"/>
        <v>8</v>
      </c>
      <c r="B15" s="2" t="s">
        <v>1256</v>
      </c>
      <c r="C15" s="2"/>
      <c r="D15" s="2"/>
      <c r="E15" s="2"/>
      <c r="F15" s="344">
        <v>19</v>
      </c>
      <c r="G15" s="2"/>
      <c r="H15" s="2"/>
    </row>
    <row r="16" spans="1:8" ht="15.5">
      <c r="A16" s="316">
        <f t="shared" si="0"/>
        <v>9</v>
      </c>
      <c r="B16" s="106" t="s">
        <v>2950</v>
      </c>
      <c r="C16" s="2"/>
      <c r="D16" s="2"/>
      <c r="E16" s="2"/>
      <c r="F16" s="344">
        <v>20</v>
      </c>
      <c r="G16" s="2"/>
      <c r="H16" s="2"/>
    </row>
    <row r="17" spans="1:8" ht="15.5">
      <c r="A17" s="316">
        <f t="shared" si="0"/>
        <v>10</v>
      </c>
      <c r="B17" s="106" t="s">
        <v>2943</v>
      </c>
      <c r="C17" s="2"/>
      <c r="D17" s="2"/>
      <c r="E17" s="2"/>
      <c r="F17" s="344">
        <v>25</v>
      </c>
      <c r="G17" s="2"/>
      <c r="H17" s="2"/>
    </row>
    <row r="18" spans="1:8" ht="15.5">
      <c r="A18" s="316">
        <f t="shared" si="0"/>
        <v>11</v>
      </c>
      <c r="B18" s="106" t="s">
        <v>2944</v>
      </c>
      <c r="C18" s="2"/>
      <c r="D18" s="2"/>
      <c r="E18" s="2"/>
      <c r="F18" s="344">
        <v>28</v>
      </c>
      <c r="G18" s="2"/>
      <c r="H18" s="2"/>
    </row>
    <row r="19" spans="1:8" ht="15.5">
      <c r="A19" s="316">
        <f t="shared" si="0"/>
        <v>12</v>
      </c>
      <c r="B19" s="106" t="s">
        <v>2945</v>
      </c>
      <c r="C19" s="2"/>
      <c r="D19" s="2"/>
      <c r="E19" s="2"/>
      <c r="F19" s="344">
        <v>30</v>
      </c>
      <c r="G19" s="2"/>
      <c r="H19" s="2"/>
    </row>
    <row r="20" spans="1:8" ht="15.5">
      <c r="A20" s="316"/>
      <c r="B20" s="106" t="s">
        <v>2946</v>
      </c>
      <c r="C20" s="2"/>
      <c r="D20" s="2"/>
      <c r="E20" s="2"/>
      <c r="F20" s="344">
        <v>33</v>
      </c>
      <c r="G20" s="2"/>
      <c r="H20" s="2"/>
    </row>
    <row r="21" spans="1:8" ht="15.5">
      <c r="A21" s="316">
        <f>A19+1</f>
        <v>13</v>
      </c>
      <c r="B21" s="106" t="s">
        <v>2951</v>
      </c>
      <c r="C21" s="2"/>
      <c r="D21" s="2"/>
      <c r="E21" s="2"/>
      <c r="F21" s="344">
        <v>34</v>
      </c>
      <c r="G21" s="2"/>
      <c r="H21" s="2"/>
    </row>
    <row r="22" spans="1:8" ht="15.5">
      <c r="A22" s="316">
        <f t="shared" si="0"/>
        <v>14</v>
      </c>
      <c r="B22" s="106" t="s">
        <v>2952</v>
      </c>
      <c r="C22" s="2"/>
      <c r="D22" s="2"/>
      <c r="E22" s="2"/>
      <c r="F22" s="344">
        <v>41</v>
      </c>
      <c r="G22" s="2"/>
      <c r="H22" s="2"/>
    </row>
    <row r="23" spans="1:8" ht="15.5">
      <c r="A23" s="316">
        <f t="shared" si="0"/>
        <v>15</v>
      </c>
      <c r="B23" s="106" t="s">
        <v>2953</v>
      </c>
      <c r="C23" s="2"/>
      <c r="D23" s="2"/>
      <c r="E23" s="2"/>
      <c r="F23" s="344">
        <v>44</v>
      </c>
      <c r="G23" s="2"/>
      <c r="H23" s="2"/>
    </row>
    <row r="24" spans="1:8" ht="15.5">
      <c r="A24" s="316">
        <f t="shared" si="0"/>
        <v>16</v>
      </c>
      <c r="B24" s="106" t="s">
        <v>2954</v>
      </c>
      <c r="C24" s="2"/>
      <c r="D24" s="2"/>
      <c r="E24" s="2"/>
      <c r="F24" s="344">
        <v>46</v>
      </c>
      <c r="G24" s="2"/>
      <c r="H24" s="2"/>
    </row>
    <row r="25" spans="1:8" ht="15.5">
      <c r="A25" s="316"/>
      <c r="B25" s="106" t="s">
        <v>2955</v>
      </c>
      <c r="C25" s="2"/>
      <c r="D25" s="2"/>
      <c r="E25" s="2"/>
      <c r="F25" s="344">
        <v>48</v>
      </c>
      <c r="G25" s="2"/>
      <c r="H25" s="2"/>
    </row>
    <row r="26" spans="1:8" ht="15.5">
      <c r="A26" s="316">
        <f>A24+1</f>
        <v>17</v>
      </c>
      <c r="B26" s="106" t="s">
        <v>85</v>
      </c>
      <c r="C26" s="2"/>
      <c r="D26" s="2"/>
      <c r="E26" s="2"/>
      <c r="F26" s="344">
        <v>49</v>
      </c>
      <c r="G26" s="2"/>
      <c r="H26" s="2"/>
    </row>
    <row r="27" spans="1:8" s="317" customFormat="1" ht="15.75" customHeight="1">
      <c r="A27" s="316">
        <f t="shared" si="0"/>
        <v>18</v>
      </c>
      <c r="B27" s="106" t="s">
        <v>1439</v>
      </c>
      <c r="F27" s="419">
        <v>50</v>
      </c>
      <c r="G27" s="106"/>
      <c r="H27" s="106"/>
    </row>
    <row r="28" spans="1:8" s="317" customFormat="1" ht="30" customHeight="1">
      <c r="A28" s="316">
        <f t="shared" si="0"/>
        <v>19</v>
      </c>
      <c r="B28" s="1224" t="s">
        <v>1440</v>
      </c>
      <c r="C28" s="1225"/>
      <c r="D28" s="1225"/>
      <c r="E28" s="1225"/>
      <c r="F28" s="419">
        <v>52</v>
      </c>
      <c r="G28" s="106"/>
      <c r="H28" s="106"/>
    </row>
    <row r="29" spans="1:8" s="317" customFormat="1" ht="15.75" customHeight="1">
      <c r="A29" s="316">
        <f t="shared" si="0"/>
        <v>20</v>
      </c>
      <c r="B29" s="2" t="s">
        <v>2947</v>
      </c>
      <c r="F29" s="419">
        <v>53</v>
      </c>
      <c r="G29" s="106"/>
      <c r="H29" s="106"/>
    </row>
    <row r="30" spans="1:8" s="317" customFormat="1" ht="15.75" customHeight="1">
      <c r="A30" s="316">
        <f t="shared" si="0"/>
        <v>21</v>
      </c>
      <c r="B30" s="2" t="s">
        <v>2948</v>
      </c>
      <c r="F30" s="419">
        <v>72</v>
      </c>
      <c r="G30" s="106"/>
      <c r="H30" s="106"/>
    </row>
    <row r="31" spans="1:8" s="317" customFormat="1" ht="15.75" customHeight="1">
      <c r="A31" s="316">
        <f t="shared" si="0"/>
        <v>22</v>
      </c>
      <c r="B31" s="2" t="s">
        <v>2956</v>
      </c>
      <c r="C31" s="106"/>
      <c r="D31" s="106"/>
      <c r="E31" s="106"/>
      <c r="F31" s="419">
        <v>79</v>
      </c>
      <c r="G31" s="106"/>
      <c r="H31" s="106"/>
    </row>
    <row r="32" spans="1:8" s="317" customFormat="1" ht="15.75" customHeight="1">
      <c r="A32" s="316">
        <f t="shared" si="0"/>
        <v>23</v>
      </c>
      <c r="B32" s="2" t="s">
        <v>2957</v>
      </c>
      <c r="C32" s="106"/>
      <c r="D32" s="106"/>
      <c r="E32" s="106"/>
      <c r="F32" s="419">
        <v>99</v>
      </c>
      <c r="G32" s="106"/>
      <c r="H32" s="106"/>
    </row>
    <row r="33" spans="1:8" s="317" customFormat="1" ht="15.75" customHeight="1">
      <c r="A33" s="316">
        <f t="shared" si="0"/>
        <v>24</v>
      </c>
      <c r="B33" s="105" t="s">
        <v>2290</v>
      </c>
      <c r="C33" s="2"/>
      <c r="D33" s="2"/>
      <c r="E33" s="2"/>
      <c r="F33" s="419">
        <v>111</v>
      </c>
      <c r="G33" s="106"/>
      <c r="H33" s="106"/>
    </row>
    <row r="34" spans="1:8" s="317" customFormat="1" ht="15.75" customHeight="1">
      <c r="A34" s="316">
        <f t="shared" si="0"/>
        <v>25</v>
      </c>
      <c r="B34" s="1223" t="s">
        <v>2291</v>
      </c>
      <c r="C34" s="1228"/>
      <c r="D34" s="1228"/>
      <c r="E34" s="1228"/>
      <c r="F34" s="419">
        <v>112</v>
      </c>
      <c r="G34" s="106"/>
      <c r="H34" s="106"/>
    </row>
    <row r="35" spans="1:8" ht="15.5">
      <c r="A35" s="316">
        <f t="shared" si="0"/>
        <v>26</v>
      </c>
      <c r="B35" s="2" t="s">
        <v>583</v>
      </c>
      <c r="C35" s="2"/>
      <c r="D35" s="2"/>
      <c r="E35" s="2"/>
      <c r="F35" s="344">
        <v>124</v>
      </c>
      <c r="G35" s="2"/>
      <c r="H35" s="2"/>
    </row>
    <row r="36" spans="1:8" ht="31.5" customHeight="1">
      <c r="A36" s="316">
        <f t="shared" si="0"/>
        <v>27</v>
      </c>
      <c r="B36" s="1229" t="s">
        <v>1946</v>
      </c>
      <c r="C36" s="1229"/>
      <c r="D36" s="1229"/>
      <c r="E36" s="1229"/>
      <c r="F36" s="419">
        <v>125</v>
      </c>
      <c r="G36" s="2"/>
      <c r="H36" s="2"/>
    </row>
    <row r="37" spans="1:8" ht="15.5">
      <c r="A37" s="316">
        <f t="shared" si="0"/>
        <v>28</v>
      </c>
      <c r="B37" s="2" t="s">
        <v>584</v>
      </c>
      <c r="C37" s="2"/>
      <c r="D37" s="2"/>
      <c r="E37" s="2"/>
      <c r="F37" s="344">
        <v>126</v>
      </c>
      <c r="G37" s="2"/>
      <c r="H37" s="2"/>
    </row>
    <row r="38" spans="1:8" ht="15.5">
      <c r="A38" s="316">
        <f t="shared" si="0"/>
        <v>29</v>
      </c>
      <c r="B38" s="2" t="s">
        <v>2949</v>
      </c>
      <c r="C38" s="2"/>
      <c r="D38" s="2"/>
      <c r="E38" s="2"/>
      <c r="F38" s="344">
        <v>127</v>
      </c>
      <c r="G38" s="2"/>
      <c r="H38" s="2"/>
    </row>
    <row r="39" spans="1:8" ht="15.5">
      <c r="A39" s="316">
        <f t="shared" si="0"/>
        <v>30</v>
      </c>
      <c r="B39" s="2" t="s">
        <v>2958</v>
      </c>
      <c r="C39" s="2"/>
      <c r="D39" s="2"/>
      <c r="E39" s="2"/>
      <c r="F39" s="344">
        <v>134</v>
      </c>
      <c r="G39" s="2"/>
      <c r="H39" s="2"/>
    </row>
    <row r="40" spans="1:8" ht="15.5">
      <c r="A40" s="316">
        <f t="shared" si="0"/>
        <v>31</v>
      </c>
      <c r="B40" s="2" t="s">
        <v>585</v>
      </c>
      <c r="C40" s="2"/>
      <c r="D40" s="2"/>
      <c r="E40" s="2"/>
      <c r="F40" s="344">
        <v>138</v>
      </c>
      <c r="G40" s="2"/>
      <c r="H40" s="2"/>
    </row>
    <row r="41" spans="1:8" ht="15.5">
      <c r="A41" s="316">
        <f t="shared" si="0"/>
        <v>32</v>
      </c>
      <c r="B41" s="2" t="s">
        <v>586</v>
      </c>
      <c r="C41" s="2"/>
      <c r="D41" s="2"/>
      <c r="E41" s="2"/>
      <c r="F41" s="344">
        <v>139</v>
      </c>
      <c r="G41" s="2"/>
      <c r="H41" s="2"/>
    </row>
    <row r="42" spans="1:8" ht="15.5">
      <c r="A42" s="316">
        <f t="shared" si="0"/>
        <v>33</v>
      </c>
      <c r="B42" s="2" t="s">
        <v>587</v>
      </c>
      <c r="C42" s="2"/>
      <c r="D42" s="2"/>
      <c r="E42" s="2"/>
      <c r="F42" s="344">
        <v>140</v>
      </c>
      <c r="G42" s="2"/>
      <c r="H42" s="2"/>
    </row>
    <row r="43" spans="1:8" ht="15.5">
      <c r="A43" s="316">
        <f t="shared" si="0"/>
        <v>34</v>
      </c>
      <c r="B43" s="2" t="s">
        <v>588</v>
      </c>
      <c r="C43" s="2"/>
      <c r="D43" s="2"/>
      <c r="E43" s="2"/>
      <c r="F43" s="344">
        <v>141</v>
      </c>
      <c r="G43" s="2"/>
      <c r="H43" s="2"/>
    </row>
    <row r="44" spans="1:8" ht="15.5">
      <c r="A44" s="316">
        <f t="shared" si="0"/>
        <v>35</v>
      </c>
      <c r="B44" s="2" t="s">
        <v>589</v>
      </c>
      <c r="C44" s="2"/>
      <c r="D44" s="2"/>
      <c r="E44" s="2"/>
      <c r="F44" s="344">
        <v>142</v>
      </c>
      <c r="G44" s="2"/>
      <c r="H44" s="2"/>
    </row>
    <row r="45" spans="1:8" ht="15.5">
      <c r="A45" s="316">
        <f t="shared" si="0"/>
        <v>36</v>
      </c>
      <c r="B45" s="2" t="s">
        <v>1441</v>
      </c>
      <c r="C45" s="2"/>
      <c r="D45" s="2"/>
      <c r="E45" s="2"/>
      <c r="F45" s="344">
        <v>146</v>
      </c>
      <c r="G45" s="2"/>
      <c r="H45" s="2"/>
    </row>
    <row r="46" spans="1:8" ht="15.5">
      <c r="A46" s="316">
        <f t="shared" si="0"/>
        <v>37</v>
      </c>
      <c r="B46" s="2" t="s">
        <v>1442</v>
      </c>
      <c r="C46" s="2"/>
      <c r="D46" s="2"/>
      <c r="E46" s="2"/>
      <c r="F46" s="344">
        <v>148</v>
      </c>
      <c r="G46" s="2"/>
      <c r="H46" s="2"/>
    </row>
    <row r="47" spans="1:8" ht="15.5">
      <c r="A47" s="316"/>
      <c r="B47" s="105"/>
      <c r="C47" s="2"/>
      <c r="D47" s="2"/>
      <c r="E47" s="2"/>
      <c r="F47" s="22"/>
      <c r="G47" s="2"/>
      <c r="H47" s="2"/>
    </row>
    <row r="48" spans="1:8" ht="31.5" customHeight="1">
      <c r="A48" s="316"/>
      <c r="B48" s="1223"/>
      <c r="C48" s="1228"/>
      <c r="D48" s="1228"/>
      <c r="E48" s="1228"/>
      <c r="F48" s="318"/>
      <c r="G48" s="2"/>
      <c r="H48" s="2"/>
    </row>
    <row r="49" spans="1:8" ht="15.5">
      <c r="A49" s="96"/>
      <c r="B49" s="96"/>
      <c r="C49" s="2"/>
      <c r="D49" s="2"/>
      <c r="E49" s="2"/>
      <c r="F49" s="22"/>
      <c r="G49" s="2"/>
      <c r="H49" s="2"/>
    </row>
    <row r="50" spans="1:8" ht="15.5">
      <c r="A50" s="96"/>
      <c r="C50" s="2"/>
      <c r="D50" s="2"/>
      <c r="E50" s="2"/>
      <c r="F50" s="2"/>
      <c r="G50" s="2"/>
      <c r="H50" s="2"/>
    </row>
    <row r="51" spans="1:8" ht="68.150000000000006" customHeight="1">
      <c r="A51" s="1223" t="s">
        <v>2851</v>
      </c>
      <c r="B51" s="1223"/>
      <c r="C51" s="1223"/>
      <c r="D51" s="1223"/>
      <c r="E51" s="1223"/>
      <c r="F51" s="1223"/>
      <c r="G51" s="2"/>
      <c r="H51" s="2"/>
    </row>
  </sheetData>
  <sheetProtection sheet="1"/>
  <mergeCells count="9">
    <mergeCell ref="A51:F51"/>
    <mergeCell ref="A1:F1"/>
    <mergeCell ref="B28:E28"/>
    <mergeCell ref="A2:F2"/>
    <mergeCell ref="B48:E48"/>
    <mergeCell ref="B36:E36"/>
    <mergeCell ref="C5:D5"/>
    <mergeCell ref="C6:D6"/>
    <mergeCell ref="B34:E34"/>
  </mergeCells>
  <phoneticPr fontId="26" type="noConversion"/>
  <printOptions horizontalCentered="1"/>
  <pageMargins left="0.5" right="0.5" top="1.45" bottom="1" header="1" footer="0.5"/>
  <pageSetup scale="70" orientation="portrait" r:id="rId1"/>
  <headerFooter alignWithMargins="0">
    <oddHeader>&amp;C&amp;"Times New Roman,Bold"&amp;14ATTACHMENT D, Page &amp;P of &amp;N
EVERGY&amp;X1</oddHeader>
    <oddFooter>&amp;R&amp;1#&amp;"Calibri"&amp;10&amp;KA80000Internal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O121"/>
  <sheetViews>
    <sheetView view="pageBreakPreview" zoomScale="90" zoomScaleNormal="100" zoomScaleSheetLayoutView="90" workbookViewId="0">
      <selection activeCell="N56" sqref="N56"/>
    </sheetView>
  </sheetViews>
  <sheetFormatPr defaultColWidth="9.1796875" defaultRowHeight="13"/>
  <cols>
    <col min="1" max="1" width="12.81640625" style="1" customWidth="1"/>
    <col min="2" max="2" width="15.81640625" style="1" customWidth="1"/>
    <col min="3" max="3" width="46.81640625" style="1" customWidth="1"/>
    <col min="4" max="5" width="14.453125" style="1" customWidth="1"/>
    <col min="6" max="6" width="19" style="1" customWidth="1"/>
    <col min="7" max="7" width="14.453125" style="1" customWidth="1"/>
    <col min="8" max="8" width="14.81640625" style="1" customWidth="1"/>
    <col min="9" max="9" width="23.54296875" style="1" customWidth="1"/>
    <col min="10" max="10" width="3.1796875" style="1" customWidth="1"/>
    <col min="11" max="11" width="10.81640625" style="1" customWidth="1"/>
    <col min="12" max="12" width="15.81640625" style="1" customWidth="1"/>
    <col min="13" max="13" width="3.81640625" style="1" customWidth="1"/>
    <col min="14" max="14" width="10.1796875" style="1" customWidth="1"/>
    <col min="15" max="15" width="9.1796875" style="1" hidden="1" customWidth="1"/>
    <col min="16" max="16384" width="9.1796875" style="1"/>
  </cols>
  <sheetData>
    <row r="1" spans="1:7" ht="20">
      <c r="A1" s="1247" t="s">
        <v>1012</v>
      </c>
      <c r="B1" s="1247"/>
      <c r="C1" s="1247"/>
      <c r="D1" s="1247"/>
      <c r="E1" s="1247"/>
      <c r="F1" s="1247"/>
      <c r="G1" s="1247"/>
    </row>
    <row r="2" spans="1:7" ht="19">
      <c r="A2" s="1252" t="str">
        <f>' Net Monthly Bill'!A2:B2</f>
        <v>For Contract Year Beginning June 1, 2026, Based on 2025 Data</v>
      </c>
      <c r="B2" s="1252"/>
      <c r="C2" s="1252"/>
      <c r="D2" s="1252"/>
      <c r="E2" s="1252"/>
      <c r="F2" s="1252"/>
      <c r="G2" s="1252"/>
    </row>
    <row r="3" spans="1:7" ht="20">
      <c r="A3" s="130"/>
      <c r="B3" s="130"/>
      <c r="C3" s="130"/>
      <c r="D3" s="130"/>
      <c r="E3" s="130"/>
      <c r="F3" s="130"/>
      <c r="G3" s="130"/>
    </row>
    <row r="4" spans="1:7" ht="20">
      <c r="A4" s="130"/>
      <c r="B4" s="1254" t="s">
        <v>21</v>
      </c>
      <c r="C4" s="1255"/>
      <c r="D4" s="1255"/>
      <c r="E4" s="1255"/>
      <c r="F4" s="1256"/>
      <c r="G4" s="130"/>
    </row>
    <row r="5" spans="1:7" ht="20">
      <c r="A5" s="130"/>
      <c r="B5" s="135" t="s">
        <v>959</v>
      </c>
      <c r="C5" s="480"/>
      <c r="D5" s="480"/>
      <c r="E5" s="481"/>
      <c r="F5" s="463">
        <f>'Item 4, Demand Rel. Exp.'!G34</f>
        <v>108071639.04000001</v>
      </c>
      <c r="G5" s="130"/>
    </row>
    <row r="6" spans="1:7" ht="20">
      <c r="A6" s="130"/>
      <c r="B6" s="136" t="s">
        <v>960</v>
      </c>
      <c r="C6" s="138"/>
      <c r="D6" s="138"/>
      <c r="E6" s="481"/>
      <c r="F6" s="463">
        <f>'Item 4, Demand Rel. Exp.'!G47</f>
        <v>25275340</v>
      </c>
      <c r="G6" s="130"/>
    </row>
    <row r="7" spans="1:7" ht="20">
      <c r="A7" s="130"/>
      <c r="B7" s="136" t="s">
        <v>961</v>
      </c>
      <c r="C7" s="138"/>
      <c r="D7" s="138"/>
      <c r="E7" s="481"/>
      <c r="F7" s="463">
        <f>'Item 4, Demand Rel. Exp.'!G56</f>
        <v>30851541</v>
      </c>
      <c r="G7" s="130"/>
    </row>
    <row r="8" spans="1:7" ht="20">
      <c r="A8" s="130"/>
      <c r="B8" s="136" t="s">
        <v>962</v>
      </c>
      <c r="C8" s="138"/>
      <c r="D8" s="138"/>
      <c r="E8" s="481"/>
      <c r="F8" s="463">
        <f>'Wrksht. W, Dir. Assigned Trans.'!E9</f>
        <v>0</v>
      </c>
      <c r="G8" s="130"/>
    </row>
    <row r="9" spans="1:7" ht="20">
      <c r="A9" s="130"/>
      <c r="B9" s="136" t="s">
        <v>963</v>
      </c>
      <c r="C9" s="138"/>
      <c r="D9" s="138"/>
      <c r="E9" s="481"/>
      <c r="F9" s="463">
        <f>'Item 4, Demand Rel. Exp.'!G63</f>
        <v>115938159.77025385</v>
      </c>
      <c r="G9" s="130"/>
    </row>
    <row r="10" spans="1:7" ht="20">
      <c r="A10" s="130"/>
      <c r="B10" s="136" t="s">
        <v>964</v>
      </c>
      <c r="C10" s="138"/>
      <c r="D10" s="138"/>
      <c r="E10" s="481"/>
      <c r="F10" s="463">
        <f>SUM(F5:F9)</f>
        <v>280136679.81025386</v>
      </c>
      <c r="G10" s="130"/>
    </row>
    <row r="11" spans="1:7" ht="20">
      <c r="A11" s="130"/>
      <c r="B11" s="130"/>
      <c r="C11" s="130"/>
      <c r="D11" s="130"/>
      <c r="F11" s="475"/>
      <c r="G11" s="130"/>
    </row>
    <row r="12" spans="1:7" ht="20">
      <c r="A12" s="130"/>
      <c r="B12" s="136" t="s">
        <v>965</v>
      </c>
      <c r="C12" s="462"/>
      <c r="D12" s="462"/>
      <c r="E12" s="481"/>
      <c r="F12" s="463">
        <f>'Item 4, Demand Rel. Exp.'!G76</f>
        <v>353503830.74676228</v>
      </c>
      <c r="G12" s="130"/>
    </row>
    <row r="13" spans="1:7" ht="20">
      <c r="A13" s="130"/>
      <c r="B13" s="130"/>
      <c r="C13" s="130"/>
      <c r="D13" s="130"/>
      <c r="F13" s="475"/>
      <c r="G13" s="130"/>
    </row>
    <row r="14" spans="1:7" ht="20">
      <c r="A14" s="130"/>
      <c r="B14" s="136" t="s">
        <v>966</v>
      </c>
      <c r="C14" s="465"/>
      <c r="D14" s="465"/>
      <c r="E14" s="481"/>
      <c r="F14" s="463">
        <f>'Item 4, Demand Rel. Exp.'!G99</f>
        <v>110746595.88566607</v>
      </c>
      <c r="G14" s="130"/>
    </row>
    <row r="15" spans="1:7" ht="20">
      <c r="A15" s="130"/>
      <c r="B15" s="19"/>
      <c r="C15" s="19"/>
      <c r="D15" s="19"/>
      <c r="F15" s="111"/>
      <c r="G15" s="130"/>
    </row>
    <row r="16" spans="1:7" ht="20">
      <c r="A16" s="130"/>
      <c r="B16" s="136" t="s">
        <v>1927</v>
      </c>
      <c r="C16" s="462"/>
      <c r="D16" s="462"/>
      <c r="E16" s="481"/>
      <c r="F16" s="482">
        <f>'Item 4, Demand Rel. Exp.'!G117</f>
        <v>46638908.977178253</v>
      </c>
      <c r="G16" s="130"/>
    </row>
    <row r="17" spans="1:13" ht="14.15" customHeight="1">
      <c r="A17" s="4"/>
      <c r="B17" s="4"/>
      <c r="C17" s="4"/>
      <c r="D17" s="2"/>
      <c r="E17" s="2"/>
      <c r="G17" s="2"/>
      <c r="H17" s="2"/>
      <c r="I17" s="2"/>
      <c r="J17" s="2"/>
      <c r="K17" s="2"/>
      <c r="L17" s="2"/>
      <c r="M17" s="2"/>
    </row>
    <row r="18" spans="1:13" ht="18.5">
      <c r="A18" s="12" t="s">
        <v>1423</v>
      </c>
      <c r="B18" s="21"/>
      <c r="C18" s="21"/>
      <c r="D18" s="99" t="s">
        <v>2862</v>
      </c>
      <c r="E18" s="99" t="s">
        <v>2863</v>
      </c>
      <c r="F18" s="471" t="s">
        <v>535</v>
      </c>
      <c r="G18" s="99" t="s">
        <v>464</v>
      </c>
      <c r="I18" s="2"/>
      <c r="J18" s="2"/>
      <c r="K18" s="2"/>
      <c r="L18" s="2"/>
      <c r="M18" s="2"/>
    </row>
    <row r="19" spans="1:13" ht="13.5" customHeight="1">
      <c r="A19" s="2" t="s">
        <v>1026</v>
      </c>
      <c r="B19" s="21"/>
      <c r="C19" s="21"/>
      <c r="D19" s="143">
        <f>'Form 1 Inputs'!D87+'Form 1 Inputs'!D94</f>
        <v>207867001</v>
      </c>
      <c r="E19" s="143">
        <f>'Form 1 Inputs'!E87+'Form 1 Inputs'!E94</f>
        <v>252724349</v>
      </c>
      <c r="F19" s="204">
        <v>1</v>
      </c>
      <c r="G19" s="143">
        <f t="shared" ref="G19:G33" si="0">(D19+E19)*F19</f>
        <v>460591350</v>
      </c>
      <c r="H19" s="7"/>
      <c r="I19" s="2"/>
      <c r="J19" s="2"/>
      <c r="K19" s="2"/>
      <c r="L19" s="2"/>
      <c r="M19" s="2"/>
    </row>
    <row r="20" spans="1:13" ht="13.5" customHeight="1">
      <c r="A20" s="105" t="s">
        <v>1014</v>
      </c>
      <c r="C20" s="21"/>
      <c r="D20" s="143">
        <f>-'Form 1 Inputs'!D81</f>
        <v>-154677661</v>
      </c>
      <c r="E20" s="143">
        <f>-'Form 1 Inputs'!E81</f>
        <v>-115741397</v>
      </c>
      <c r="F20" s="204">
        <v>1</v>
      </c>
      <c r="G20" s="143">
        <f>(D20+E20)*F20</f>
        <v>-270419058</v>
      </c>
      <c r="H20" s="7"/>
      <c r="I20" s="2"/>
      <c r="J20" s="2"/>
      <c r="K20" s="2"/>
      <c r="L20" s="2"/>
      <c r="M20" s="2"/>
    </row>
    <row r="21" spans="1:13" ht="13.5" customHeight="1">
      <c r="A21" s="105" t="s">
        <v>1015</v>
      </c>
      <c r="C21" s="2"/>
      <c r="D21" s="143">
        <f>-'Form 1 Inputs'!D82</f>
        <v>0</v>
      </c>
      <c r="E21" s="143">
        <f>-'Form 1 Inputs'!E82</f>
        <v>0</v>
      </c>
      <c r="F21" s="204">
        <v>1</v>
      </c>
      <c r="G21" s="143">
        <f t="shared" si="0"/>
        <v>0</v>
      </c>
      <c r="H21" s="7"/>
      <c r="I21" s="2"/>
      <c r="J21" s="2"/>
      <c r="K21" s="2"/>
      <c r="L21" s="2"/>
      <c r="M21" s="2"/>
    </row>
    <row r="22" spans="1:13" ht="13.5" customHeight="1">
      <c r="A22" s="105" t="s">
        <v>1016</v>
      </c>
      <c r="C22" s="2"/>
      <c r="D22" s="143">
        <f>-'Form 1 Inputs'!D83</f>
        <v>0</v>
      </c>
      <c r="E22" s="143">
        <f>-'Form 1 Inputs'!E83</f>
        <v>0</v>
      </c>
      <c r="F22" s="204">
        <v>1</v>
      </c>
      <c r="G22" s="143">
        <f t="shared" si="0"/>
        <v>0</v>
      </c>
      <c r="H22" s="7"/>
      <c r="I22" s="2"/>
      <c r="J22" s="2"/>
      <c r="K22" s="2"/>
      <c r="L22" s="2"/>
      <c r="M22" s="2"/>
    </row>
    <row r="23" spans="1:13" ht="13.5" customHeight="1">
      <c r="A23" s="105" t="s">
        <v>1017</v>
      </c>
      <c r="C23" s="2"/>
      <c r="D23" s="143">
        <f>-'Form 1 Inputs'!D84</f>
        <v>-2637459</v>
      </c>
      <c r="E23" s="143">
        <f>-'Form 1 Inputs'!E84</f>
        <v>-3077559</v>
      </c>
      <c r="F23" s="204">
        <v>1</v>
      </c>
      <c r="G23" s="143">
        <f>(D23+E23)*F23</f>
        <v>-5715018</v>
      </c>
      <c r="H23" s="7"/>
      <c r="I23" s="2"/>
      <c r="J23" s="2"/>
      <c r="K23" s="2"/>
      <c r="L23" s="2"/>
      <c r="M23" s="2"/>
    </row>
    <row r="24" spans="1:13" ht="13.5" customHeight="1">
      <c r="A24" s="105" t="s">
        <v>1018</v>
      </c>
      <c r="C24" s="2"/>
      <c r="D24" s="143">
        <f>-'Form 1 Inputs'!D85</f>
        <v>-16111022</v>
      </c>
      <c r="E24" s="143">
        <f>-'Form 1 Inputs'!E85</f>
        <v>-8282253</v>
      </c>
      <c r="F24" s="204">
        <v>1</v>
      </c>
      <c r="G24" s="143">
        <f>(D24+E24)*F24</f>
        <v>-24393275</v>
      </c>
      <c r="H24" s="7"/>
      <c r="I24" s="2"/>
      <c r="J24" s="2"/>
      <c r="K24" s="2"/>
      <c r="L24" s="2"/>
      <c r="M24" s="2"/>
    </row>
    <row r="25" spans="1:13" ht="13.5" customHeight="1">
      <c r="A25" s="105" t="s">
        <v>1019</v>
      </c>
      <c r="C25" s="2"/>
      <c r="D25" s="143">
        <f>-'Form 1 Inputs'!D86</f>
        <v>-3970080</v>
      </c>
      <c r="E25" s="143">
        <f>-'Form 1 Inputs'!E86</f>
        <v>-1465136</v>
      </c>
      <c r="F25" s="204">
        <v>1</v>
      </c>
      <c r="G25" s="143">
        <f>(D25+E25)*F25</f>
        <v>-5435216</v>
      </c>
      <c r="H25" s="7"/>
      <c r="I25" s="2"/>
      <c r="J25" s="2"/>
      <c r="K25" s="2"/>
      <c r="L25" s="2"/>
      <c r="M25" s="2"/>
    </row>
    <row r="26" spans="1:13" ht="13.5" customHeight="1">
      <c r="A26" s="105" t="s">
        <v>1020</v>
      </c>
      <c r="C26" s="2"/>
      <c r="D26" s="143">
        <f>-'Form 1 Inputs'!D88</f>
        <v>0</v>
      </c>
      <c r="E26" s="143">
        <f>-'Form 1 Inputs'!E88</f>
        <v>-27596164</v>
      </c>
      <c r="F26" s="204">
        <v>1</v>
      </c>
      <c r="G26" s="143">
        <f>(D26+E26)*F26</f>
        <v>-27596164</v>
      </c>
      <c r="H26" s="7"/>
      <c r="I26" s="2"/>
      <c r="J26" s="2"/>
      <c r="K26" s="2"/>
      <c r="L26" s="2"/>
      <c r="M26" s="2"/>
    </row>
    <row r="27" spans="1:13" ht="13.5" customHeight="1">
      <c r="A27" s="105" t="s">
        <v>1021</v>
      </c>
      <c r="C27" s="2"/>
      <c r="D27" s="143">
        <f>-'Form 1 Inputs'!D89</f>
        <v>0</v>
      </c>
      <c r="E27" s="143">
        <f>-'Form 1 Inputs'!E89</f>
        <v>0</v>
      </c>
      <c r="F27" s="204">
        <v>1</v>
      </c>
      <c r="G27" s="143">
        <f t="shared" si="0"/>
        <v>0</v>
      </c>
      <c r="H27" s="7"/>
      <c r="I27" s="2"/>
      <c r="J27" s="2"/>
      <c r="K27" s="2"/>
      <c r="L27" s="2"/>
      <c r="M27" s="2"/>
    </row>
    <row r="28" spans="1:13" ht="13.5" customHeight="1">
      <c r="A28" s="105" t="s">
        <v>1022</v>
      </c>
      <c r="C28" s="2"/>
      <c r="D28" s="143">
        <f>-'Form 1 Inputs'!D90</f>
        <v>0</v>
      </c>
      <c r="E28" s="143">
        <f>-'Form 1 Inputs'!E90</f>
        <v>0</v>
      </c>
      <c r="F28" s="204">
        <v>1</v>
      </c>
      <c r="G28" s="143">
        <f t="shared" si="0"/>
        <v>0</v>
      </c>
      <c r="H28" s="7"/>
      <c r="I28" s="2"/>
      <c r="J28" s="2"/>
      <c r="K28" s="2"/>
      <c r="L28" s="2"/>
      <c r="M28" s="2"/>
    </row>
    <row r="29" spans="1:13" ht="13.5" customHeight="1">
      <c r="A29" s="105" t="s">
        <v>1023</v>
      </c>
      <c r="C29" s="2"/>
      <c r="D29" s="143">
        <f>-'Form 1 Inputs'!D91</f>
        <v>0</v>
      </c>
      <c r="E29" s="143">
        <f>-'Form 1 Inputs'!E91</f>
        <v>-4734968</v>
      </c>
      <c r="F29" s="204">
        <v>1</v>
      </c>
      <c r="G29" s="143">
        <f>(D29+E29)*F29</f>
        <v>-4734968</v>
      </c>
      <c r="H29" s="7"/>
      <c r="I29" s="2"/>
      <c r="J29" s="2"/>
      <c r="K29" s="2"/>
      <c r="L29" s="2"/>
      <c r="M29" s="2"/>
    </row>
    <row r="30" spans="1:13" ht="13.5" customHeight="1">
      <c r="A30" s="105" t="s">
        <v>1024</v>
      </c>
      <c r="C30" s="2"/>
      <c r="D30" s="143">
        <f>-'Form 1 Inputs'!D92</f>
        <v>0</v>
      </c>
      <c r="E30" s="143">
        <f>-'Form 1 Inputs'!E92</f>
        <v>-11150923</v>
      </c>
      <c r="F30" s="204">
        <v>1</v>
      </c>
      <c r="G30" s="143">
        <f>(D30+E30)*F30</f>
        <v>-11150923</v>
      </c>
      <c r="H30" s="7"/>
      <c r="I30" s="2"/>
      <c r="J30" s="2"/>
      <c r="K30" s="2"/>
      <c r="L30" s="2"/>
      <c r="M30" s="2"/>
    </row>
    <row r="31" spans="1:13" ht="13.5" customHeight="1">
      <c r="A31" s="105" t="s">
        <v>1025</v>
      </c>
      <c r="C31" s="2"/>
      <c r="D31" s="143">
        <f>-'Form 1 Inputs'!D93</f>
        <v>0</v>
      </c>
      <c r="E31" s="143">
        <f>-'Form 1 Inputs'!E93</f>
        <v>-3075089</v>
      </c>
      <c r="F31" s="204">
        <v>1</v>
      </c>
      <c r="G31" s="143">
        <f>(D31+E31)*F31</f>
        <v>-3075089</v>
      </c>
      <c r="H31" s="7"/>
      <c r="I31" s="2"/>
      <c r="J31" s="2"/>
      <c r="K31" s="2"/>
      <c r="L31" s="2"/>
      <c r="M31" s="2"/>
    </row>
    <row r="32" spans="1:13" ht="13.5" customHeight="1">
      <c r="A32" s="105" t="s">
        <v>513</v>
      </c>
      <c r="C32" s="2"/>
      <c r="D32" s="1062">
        <v>0</v>
      </c>
      <c r="E32" s="1062">
        <f>-5772699.96</f>
        <v>-5772699.96</v>
      </c>
      <c r="F32" s="204">
        <v>1</v>
      </c>
      <c r="G32" s="143">
        <f t="shared" si="0"/>
        <v>-5772699.96</v>
      </c>
      <c r="H32" s="7"/>
      <c r="I32" s="2"/>
      <c r="J32" s="2"/>
      <c r="K32" s="2"/>
      <c r="L32" s="2"/>
      <c r="M32" s="2"/>
    </row>
    <row r="33" spans="1:13" ht="13.5" customHeight="1">
      <c r="A33" s="105" t="s">
        <v>2586</v>
      </c>
      <c r="C33" s="2"/>
      <c r="D33" s="184">
        <v>0</v>
      </c>
      <c r="E33" s="184">
        <f>+'Wrksht. L, Wolf Creek Decom.'!C5</f>
        <v>5772700</v>
      </c>
      <c r="F33" s="204">
        <v>1</v>
      </c>
      <c r="G33" s="184">
        <f t="shared" si="0"/>
        <v>5772700</v>
      </c>
      <c r="H33" s="7"/>
      <c r="J33" s="2"/>
      <c r="K33" s="2"/>
      <c r="L33" s="2"/>
      <c r="M33" s="2"/>
    </row>
    <row r="34" spans="1:13" ht="13.5" customHeight="1">
      <c r="A34" s="96" t="s">
        <v>464</v>
      </c>
      <c r="C34" s="2"/>
      <c r="D34" s="143">
        <f>SUM(D19:D33)</f>
        <v>30470779</v>
      </c>
      <c r="E34" s="143">
        <f>SUM(E19:E33)</f>
        <v>77600860.040000007</v>
      </c>
      <c r="F34" s="13"/>
      <c r="G34" s="143">
        <f>SUM(G19:G33)</f>
        <v>108071639.04000001</v>
      </c>
      <c r="H34" s="7"/>
      <c r="I34" s="2"/>
      <c r="J34" s="2"/>
      <c r="K34" s="2"/>
      <c r="L34" s="2"/>
      <c r="M34" s="2"/>
    </row>
    <row r="35" spans="1:13" ht="13.5" customHeight="1">
      <c r="A35" s="96"/>
      <c r="C35" s="2"/>
      <c r="D35" s="143"/>
      <c r="E35" s="143"/>
      <c r="F35" s="13"/>
      <c r="G35" s="143"/>
      <c r="H35" s="7"/>
      <c r="I35" s="2"/>
      <c r="J35" s="2"/>
      <c r="K35" s="2"/>
      <c r="L35" s="2"/>
      <c r="M35" s="2"/>
    </row>
    <row r="36" spans="1:13" ht="13.5" customHeight="1">
      <c r="A36" s="105" t="s">
        <v>1013</v>
      </c>
      <c r="C36" s="2"/>
      <c r="D36" s="143"/>
      <c r="E36" s="143"/>
      <c r="F36" s="13"/>
      <c r="G36" s="143"/>
      <c r="H36" s="7"/>
      <c r="I36" s="2"/>
      <c r="J36" s="2"/>
      <c r="K36" s="2"/>
      <c r="L36" s="2"/>
      <c r="M36" s="2"/>
    </row>
    <row r="37" spans="1:13" ht="13.5" customHeight="1">
      <c r="A37" s="105"/>
      <c r="C37" s="2"/>
      <c r="D37" s="143"/>
      <c r="E37" s="143"/>
      <c r="F37" s="13"/>
      <c r="G37" s="143"/>
      <c r="H37" s="7"/>
      <c r="I37" s="2"/>
      <c r="J37" s="2"/>
      <c r="K37" s="2"/>
      <c r="L37" s="2"/>
      <c r="M37" s="2"/>
    </row>
    <row r="38" spans="1:13" ht="18.5">
      <c r="A38" s="12" t="s">
        <v>805</v>
      </c>
      <c r="B38" s="13"/>
      <c r="C38" s="2"/>
      <c r="D38" s="471" t="s">
        <v>2862</v>
      </c>
      <c r="E38" s="471" t="s">
        <v>2863</v>
      </c>
      <c r="F38" s="471" t="s">
        <v>4075</v>
      </c>
      <c r="G38" s="471" t="s">
        <v>464</v>
      </c>
      <c r="H38" s="7"/>
      <c r="I38" s="2"/>
      <c r="J38" s="2"/>
      <c r="K38" s="2"/>
      <c r="L38" s="2"/>
      <c r="M38" s="2"/>
    </row>
    <row r="39" spans="1:13" ht="13.5" customHeight="1">
      <c r="A39" s="2" t="s">
        <v>514</v>
      </c>
      <c r="B39" s="13"/>
      <c r="C39" s="2"/>
      <c r="D39" s="143">
        <f>'Form 1 Inputs'!D97</f>
        <v>59195102</v>
      </c>
      <c r="E39" s="143">
        <f>'Form 1 Inputs'!E97</f>
        <v>31958</v>
      </c>
      <c r="F39" s="204">
        <v>1</v>
      </c>
      <c r="G39" s="143">
        <f>D39+E39</f>
        <v>59227060</v>
      </c>
      <c r="H39" s="7"/>
      <c r="I39" s="2"/>
      <c r="J39" s="2"/>
      <c r="K39" s="2"/>
      <c r="L39" s="2"/>
      <c r="M39" s="2"/>
    </row>
    <row r="40" spans="1:13" ht="13.5" customHeight="1">
      <c r="A40" s="2" t="s">
        <v>3783</v>
      </c>
      <c r="B40" s="13"/>
      <c r="C40" s="2"/>
      <c r="D40" s="143">
        <f>'Form 1 Inputs'!D103</f>
        <v>0</v>
      </c>
      <c r="E40" s="143">
        <f>'Form 1 Inputs'!E103</f>
        <v>0</v>
      </c>
      <c r="F40" s="204">
        <v>1</v>
      </c>
      <c r="G40" s="143">
        <f>D40+E40*F40</f>
        <v>0</v>
      </c>
      <c r="H40" s="7"/>
      <c r="I40" s="2"/>
      <c r="J40" s="2"/>
      <c r="K40" s="2"/>
      <c r="L40" s="2"/>
      <c r="M40" s="2"/>
    </row>
    <row r="41" spans="1:13" ht="13.5" customHeight="1">
      <c r="A41" s="2" t="s">
        <v>3784</v>
      </c>
      <c r="B41" s="13"/>
      <c r="C41" s="2"/>
      <c r="D41" s="143">
        <f>'Form 1 Inputs'!D104</f>
        <v>19848210</v>
      </c>
      <c r="E41" s="143">
        <f>'Form 1 Inputs'!E104</f>
        <v>0</v>
      </c>
      <c r="F41" s="204">
        <v>1</v>
      </c>
      <c r="G41" s="143">
        <f t="shared" ref="G41:G46" si="1">D41+E41*F41</f>
        <v>19848210</v>
      </c>
      <c r="H41" s="7"/>
      <c r="I41" s="2"/>
      <c r="J41" s="2"/>
      <c r="K41" s="2"/>
      <c r="L41" s="2"/>
      <c r="M41" s="2"/>
    </row>
    <row r="42" spans="1:13" ht="13.5" customHeight="1">
      <c r="A42" s="2" t="s">
        <v>4212</v>
      </c>
      <c r="B42" s="13"/>
      <c r="C42" s="2"/>
      <c r="D42" s="143">
        <f>'Form 1 Inputs'!D106</f>
        <v>0</v>
      </c>
      <c r="E42" s="143">
        <v>0</v>
      </c>
      <c r="F42" s="204">
        <v>1</v>
      </c>
      <c r="G42" s="143">
        <f t="shared" si="1"/>
        <v>0</v>
      </c>
      <c r="H42" s="7"/>
      <c r="I42" s="2"/>
      <c r="J42" s="2"/>
      <c r="K42" s="2"/>
      <c r="L42" s="2"/>
      <c r="M42" s="2"/>
    </row>
    <row r="43" spans="1:13" ht="13.5" customHeight="1">
      <c r="A43" s="2" t="s">
        <v>4071</v>
      </c>
      <c r="B43" s="13"/>
      <c r="C43" s="2"/>
      <c r="D43" s="143">
        <f>'Form 1 Inputs'!D110</f>
        <v>25354</v>
      </c>
      <c r="E43" s="143">
        <f>'Form 1 Inputs'!E110</f>
        <v>0</v>
      </c>
      <c r="F43" s="204">
        <f>'Wrksht. C, Allocation Ratios'!I32</f>
        <v>0.74046806668340781</v>
      </c>
      <c r="G43" s="143">
        <f t="shared" si="1"/>
        <v>25354</v>
      </c>
      <c r="H43" s="7"/>
      <c r="I43" s="2"/>
      <c r="J43" s="2"/>
      <c r="K43" s="2"/>
      <c r="L43" s="2"/>
      <c r="M43" s="2"/>
    </row>
    <row r="44" spans="1:13" ht="13.5" customHeight="1">
      <c r="A44" s="22" t="s">
        <v>471</v>
      </c>
      <c r="B44" s="105" t="s">
        <v>1198</v>
      </c>
      <c r="C44" s="2"/>
      <c r="D44" s="143">
        <f>-'Form 1 Inputs'!D96</f>
        <v>-53822767</v>
      </c>
      <c r="E44" s="143">
        <f>-'Form 1 Inputs'!E96</f>
        <v>-2517</v>
      </c>
      <c r="F44" s="204">
        <v>1</v>
      </c>
      <c r="G44" s="143">
        <f>D44+E44</f>
        <v>-53825284</v>
      </c>
      <c r="H44" s="7"/>
      <c r="I44" s="2"/>
      <c r="J44" s="2"/>
      <c r="K44" s="2"/>
      <c r="L44" s="2"/>
      <c r="M44" s="2"/>
    </row>
    <row r="45" spans="1:13" s="1162" customFormat="1" ht="13.5" customHeight="1">
      <c r="A45" s="22" t="s">
        <v>471</v>
      </c>
      <c r="B45" s="105" t="s">
        <v>3785</v>
      </c>
      <c r="C45" s="2" t="s">
        <v>4078</v>
      </c>
      <c r="D45" s="143">
        <f>-'Form 1 Inputs'!D105</f>
        <v>0</v>
      </c>
      <c r="E45" s="143">
        <f>-'Form 1 Inputs'!E105</f>
        <v>0</v>
      </c>
      <c r="F45" s="204">
        <v>1</v>
      </c>
      <c r="G45" s="143">
        <f t="shared" si="1"/>
        <v>0</v>
      </c>
      <c r="H45" s="1166"/>
      <c r="I45" s="1160"/>
      <c r="J45" s="1160"/>
      <c r="K45" s="1160"/>
      <c r="L45" s="1160"/>
      <c r="M45" s="1160"/>
    </row>
    <row r="46" spans="1:13" ht="13.5" customHeight="1">
      <c r="A46" s="22" t="s">
        <v>471</v>
      </c>
      <c r="B46" s="105" t="s">
        <v>4076</v>
      </c>
      <c r="C46" s="2" t="s">
        <v>4077</v>
      </c>
      <c r="D46" s="184">
        <f>'Form 1 Inputs'!D109</f>
        <v>0</v>
      </c>
      <c r="E46" s="184">
        <f>'Form 1 Inputs'!E109</f>
        <v>0</v>
      </c>
      <c r="F46" s="204">
        <f>'Wrksht. C, Allocation Ratios'!I32</f>
        <v>0.74046806668340781</v>
      </c>
      <c r="G46" s="143">
        <f t="shared" si="1"/>
        <v>0</v>
      </c>
      <c r="H46" s="7"/>
      <c r="I46" s="2"/>
      <c r="J46" s="2"/>
      <c r="K46" s="2"/>
      <c r="L46" s="2"/>
      <c r="M46" s="2"/>
    </row>
    <row r="47" spans="1:13" ht="13.5" customHeight="1">
      <c r="A47" s="105" t="s">
        <v>22</v>
      </c>
      <c r="B47" s="2"/>
      <c r="D47" s="143">
        <f>SUM(D39:D46)</f>
        <v>25245899</v>
      </c>
      <c r="E47" s="143">
        <f>SUM(E39:E46)</f>
        <v>29441</v>
      </c>
      <c r="F47" s="142"/>
      <c r="G47" s="143">
        <f>SUM(G39:G46)</f>
        <v>25275340</v>
      </c>
      <c r="H47" s="7"/>
      <c r="I47" s="2"/>
      <c r="J47" s="2"/>
      <c r="K47" s="2"/>
      <c r="L47" s="2"/>
      <c r="M47" s="2"/>
    </row>
    <row r="48" spans="1:13" ht="13.5" customHeight="1">
      <c r="A48" s="2"/>
      <c r="B48" s="2"/>
      <c r="C48" s="2"/>
      <c r="D48" s="143"/>
      <c r="E48" s="143"/>
      <c r="F48" s="142"/>
      <c r="G48" s="143"/>
      <c r="H48" s="7"/>
      <c r="I48" s="2"/>
      <c r="J48" s="2"/>
      <c r="K48" s="2"/>
      <c r="L48" s="2"/>
      <c r="M48" s="2"/>
    </row>
    <row r="49" spans="1:13" ht="18.5">
      <c r="A49" s="12" t="s">
        <v>806</v>
      </c>
      <c r="B49" s="13"/>
      <c r="C49" s="2"/>
      <c r="D49" s="151"/>
      <c r="E49" s="151"/>
      <c r="F49" s="471" t="s">
        <v>535</v>
      </c>
      <c r="G49" s="151"/>
      <c r="H49" s="7"/>
      <c r="I49" s="2"/>
      <c r="J49" s="2"/>
      <c r="K49" s="2"/>
      <c r="L49" s="2"/>
      <c r="M49" s="2"/>
    </row>
    <row r="50" spans="1:13" ht="13.5" customHeight="1">
      <c r="A50" s="2" t="s">
        <v>1268</v>
      </c>
      <c r="B50" s="13"/>
      <c r="C50" s="2"/>
      <c r="D50" s="143">
        <f>'Form 1 Inputs'!D102</f>
        <v>162121459</v>
      </c>
      <c r="E50" s="143">
        <f>'Form 1 Inputs'!E102</f>
        <v>69429993</v>
      </c>
      <c r="F50" s="204">
        <v>1</v>
      </c>
      <c r="G50" s="143">
        <f>D50+E50</f>
        <v>231551452</v>
      </c>
      <c r="H50" s="7"/>
      <c r="I50" s="2"/>
      <c r="J50" s="2"/>
      <c r="K50" s="2"/>
      <c r="L50" s="2"/>
      <c r="M50" s="2"/>
    </row>
    <row r="51" spans="1:13" ht="13.5" customHeight="1">
      <c r="A51" s="22" t="s">
        <v>471</v>
      </c>
      <c r="B51" s="105" t="s">
        <v>1269</v>
      </c>
      <c r="C51" s="2"/>
      <c r="D51" s="143">
        <f>-'Form 1 Inputs'!D98</f>
        <v>-167197387</v>
      </c>
      <c r="E51" s="143">
        <f>-'Form 1 Inputs'!E98</f>
        <v>-58709593</v>
      </c>
      <c r="F51" s="204">
        <v>1</v>
      </c>
      <c r="G51" s="143">
        <f>D51+E51</f>
        <v>-225906980</v>
      </c>
      <c r="H51" s="7"/>
      <c r="I51" s="2"/>
      <c r="J51" s="2"/>
      <c r="K51" s="2"/>
      <c r="L51" s="2"/>
      <c r="M51" s="2"/>
    </row>
    <row r="52" spans="1:13" ht="13.5" customHeight="1">
      <c r="A52" s="22" t="s">
        <v>471</v>
      </c>
      <c r="B52" s="105" t="s">
        <v>3786</v>
      </c>
      <c r="C52" s="2"/>
      <c r="D52" s="143">
        <f>-'Form 1 Inputs'!D99</f>
        <v>-6083</v>
      </c>
      <c r="E52" s="143">
        <f>-'Form 1 Inputs'!E99</f>
        <v>0</v>
      </c>
      <c r="F52" s="204">
        <v>1</v>
      </c>
      <c r="G52" s="143">
        <f t="shared" ref="G52:G54" si="2">D52+E52</f>
        <v>-6083</v>
      </c>
      <c r="H52" s="7"/>
      <c r="I52" s="2"/>
      <c r="J52" s="2"/>
      <c r="K52" s="2"/>
      <c r="L52" s="2"/>
      <c r="M52" s="2"/>
    </row>
    <row r="53" spans="1:13" ht="13.5" customHeight="1">
      <c r="A53" s="22" t="s">
        <v>471</v>
      </c>
      <c r="B53" s="105" t="s">
        <v>3787</v>
      </c>
      <c r="C53" s="2"/>
      <c r="D53" s="143">
        <f>-'Form 1 Inputs'!D100</f>
        <v>0</v>
      </c>
      <c r="E53" s="143">
        <f>-'Form 1 Inputs'!E100</f>
        <v>0</v>
      </c>
      <c r="F53" s="204">
        <v>1</v>
      </c>
      <c r="G53" s="143">
        <f t="shared" si="2"/>
        <v>0</v>
      </c>
      <c r="H53" s="7"/>
      <c r="I53" s="2"/>
      <c r="J53" s="2"/>
      <c r="K53" s="2"/>
      <c r="L53" s="2"/>
      <c r="M53" s="2"/>
    </row>
    <row r="54" spans="1:13" ht="13.5" customHeight="1">
      <c r="A54" s="22" t="s">
        <v>471</v>
      </c>
      <c r="B54" s="105" t="s">
        <v>3788</v>
      </c>
      <c r="C54" s="2"/>
      <c r="D54" s="143">
        <f>-'Form 1 Inputs'!D101</f>
        <v>0</v>
      </c>
      <c r="E54" s="143">
        <f>-'Form 1 Inputs'!E101</f>
        <v>0</v>
      </c>
      <c r="F54" s="204">
        <v>1</v>
      </c>
      <c r="G54" s="143">
        <f t="shared" si="2"/>
        <v>0</v>
      </c>
      <c r="H54" s="7"/>
      <c r="I54" s="2"/>
      <c r="J54" s="2"/>
      <c r="K54" s="2"/>
      <c r="L54" s="2"/>
      <c r="M54" s="2"/>
    </row>
    <row r="55" spans="1:13" ht="13.5" customHeight="1">
      <c r="A55" s="22" t="s">
        <v>1199</v>
      </c>
      <c r="B55" s="105" t="s">
        <v>4226</v>
      </c>
      <c r="C55" s="2"/>
      <c r="D55" s="184">
        <f>'Form 1 Inputs'!D126</f>
        <v>25213152</v>
      </c>
      <c r="E55" s="184">
        <f>'Form 1 Inputs'!E126</f>
        <v>0</v>
      </c>
      <c r="F55" s="204">
        <v>1</v>
      </c>
      <c r="G55" s="184">
        <f>D55+E55</f>
        <v>25213152</v>
      </c>
      <c r="H55" s="7"/>
      <c r="I55" s="2"/>
      <c r="J55" s="2"/>
      <c r="K55" s="2"/>
      <c r="L55" s="2"/>
      <c r="M55" s="2"/>
    </row>
    <row r="56" spans="1:13" ht="13.5" customHeight="1">
      <c r="A56" s="105" t="s">
        <v>22</v>
      </c>
      <c r="B56" s="2"/>
      <c r="C56" s="22"/>
      <c r="D56" s="143">
        <f>SUM(D50:D55)</f>
        <v>20131141</v>
      </c>
      <c r="E56" s="143">
        <f>SUM(E50:E55)</f>
        <v>10720400</v>
      </c>
      <c r="F56" s="13"/>
      <c r="G56" s="143">
        <f>SUM(G50:G55)</f>
        <v>30851541</v>
      </c>
      <c r="H56" s="7"/>
      <c r="I56" s="2"/>
      <c r="J56" s="2"/>
      <c r="K56" s="2"/>
      <c r="L56" s="2"/>
      <c r="M56" s="2"/>
    </row>
    <row r="57" spans="1:13" ht="13.5" customHeight="1">
      <c r="A57" s="105"/>
      <c r="B57" s="2"/>
      <c r="C57" s="22"/>
      <c r="D57" s="143"/>
      <c r="E57" s="143"/>
      <c r="F57" s="13"/>
      <c r="G57" s="143"/>
      <c r="H57" s="7"/>
      <c r="I57" s="2"/>
      <c r="J57" s="2"/>
      <c r="K57" s="2"/>
      <c r="L57" s="2"/>
      <c r="M57" s="2"/>
    </row>
    <row r="58" spans="1:13" ht="13.5" customHeight="1">
      <c r="A58" s="2"/>
      <c r="B58" s="2"/>
      <c r="C58" s="2"/>
      <c r="D58" s="13"/>
      <c r="E58" s="13"/>
      <c r="F58" s="147" t="s">
        <v>534</v>
      </c>
      <c r="G58" s="13"/>
      <c r="H58" s="7"/>
      <c r="I58" s="2"/>
      <c r="J58" s="2"/>
      <c r="K58" s="2"/>
      <c r="L58" s="2"/>
      <c r="M58" s="2"/>
    </row>
    <row r="59" spans="1:13" ht="18.5">
      <c r="A59" s="12" t="s">
        <v>1027</v>
      </c>
      <c r="B59" s="2"/>
      <c r="C59" s="2"/>
      <c r="D59" s="97"/>
      <c r="E59" s="97"/>
      <c r="F59" s="99" t="s">
        <v>1</v>
      </c>
      <c r="G59" s="97"/>
      <c r="H59" s="7"/>
      <c r="I59" s="2"/>
      <c r="J59" s="2"/>
      <c r="K59" s="2"/>
      <c r="L59" s="2"/>
      <c r="M59" s="2"/>
    </row>
    <row r="60" spans="1:13" ht="13.5" customHeight="1">
      <c r="A60" s="2" t="s">
        <v>515</v>
      </c>
      <c r="B60" s="2"/>
      <c r="C60" s="2"/>
      <c r="D60" s="146">
        <f>'Form 1 Inputs'!D125</f>
        <v>69730724</v>
      </c>
      <c r="E60" s="146">
        <f>'Form 1 Inputs'!E125</f>
        <v>85848697</v>
      </c>
      <c r="F60" s="483">
        <f>'Wrksht. C, Allocation Ratios'!J21</f>
        <v>0.73449844622913152</v>
      </c>
      <c r="G60" s="143">
        <f>(D60+E60)*F60</f>
        <v>114272842.98972791</v>
      </c>
      <c r="H60" s="7"/>
      <c r="I60" s="2"/>
      <c r="J60" s="2"/>
      <c r="K60" s="2"/>
      <c r="L60" s="2"/>
      <c r="M60" s="2"/>
    </row>
    <row r="61" spans="1:13" ht="13.5" customHeight="1">
      <c r="A61" s="22" t="s">
        <v>471</v>
      </c>
      <c r="B61" s="2" t="s">
        <v>516</v>
      </c>
      <c r="C61" s="2"/>
      <c r="D61" s="1064">
        <f>445299</f>
        <v>445299</v>
      </c>
      <c r="E61" s="1064">
        <v>1141222</v>
      </c>
      <c r="F61" s="483">
        <f>F60</f>
        <v>0.73449844622913152</v>
      </c>
      <c r="G61" s="143">
        <f>(D61+E61)*F61</f>
        <v>1165297.2094098879</v>
      </c>
      <c r="H61" s="7"/>
      <c r="I61" s="2"/>
      <c r="J61" s="2"/>
      <c r="K61" s="2"/>
      <c r="L61" s="2"/>
      <c r="M61" s="2"/>
    </row>
    <row r="62" spans="1:13" ht="13.5" customHeight="1">
      <c r="A62" s="22" t="s">
        <v>1199</v>
      </c>
      <c r="B62" s="2" t="s">
        <v>2738</v>
      </c>
      <c r="C62" s="2"/>
      <c r="D62" s="724">
        <f>'Wrksht. T, PBOPs '!D29</f>
        <v>419963.04016400001</v>
      </c>
      <c r="E62" s="724">
        <f>'Wrksht. T, PBOPs '!F29</f>
        <v>260800.239436</v>
      </c>
      <c r="F62" s="483">
        <f>F60</f>
        <v>0.73449844622913152</v>
      </c>
      <c r="G62" s="184">
        <f>(D62+E62)*F62</f>
        <v>500019.57111604785</v>
      </c>
      <c r="H62" s="7"/>
      <c r="I62" s="2"/>
      <c r="J62" s="2"/>
      <c r="K62" s="2"/>
      <c r="L62" s="2"/>
      <c r="M62" s="2"/>
    </row>
    <row r="63" spans="1:13" ht="13.5" customHeight="1">
      <c r="A63" s="96" t="s">
        <v>1028</v>
      </c>
      <c r="B63" s="2"/>
      <c r="C63" s="2"/>
      <c r="D63" s="146">
        <f>SUM(D60:D62)</f>
        <v>70595986.040163994</v>
      </c>
      <c r="E63" s="146">
        <f>SUM(E60:E62)</f>
        <v>87250719.239436001</v>
      </c>
      <c r="F63" s="13"/>
      <c r="G63" s="146">
        <f>SUM(G60:G62)</f>
        <v>115938159.77025385</v>
      </c>
      <c r="H63" s="7"/>
      <c r="I63" s="2"/>
      <c r="J63" s="2"/>
      <c r="K63" s="2"/>
      <c r="L63" s="2"/>
      <c r="M63" s="2"/>
    </row>
    <row r="64" spans="1:13" ht="13.5" customHeight="1">
      <c r="A64" s="96"/>
      <c r="B64" s="2"/>
      <c r="C64" s="2"/>
      <c r="D64" s="22"/>
      <c r="E64" s="146"/>
      <c r="F64" s="146"/>
      <c r="G64" s="13"/>
      <c r="H64" s="7"/>
      <c r="I64" s="2"/>
      <c r="J64" s="2"/>
      <c r="K64" s="2"/>
      <c r="L64" s="2"/>
      <c r="M64" s="2"/>
    </row>
    <row r="65" spans="1:14" ht="13.5" customHeight="1">
      <c r="A65" s="105" t="s">
        <v>1013</v>
      </c>
      <c r="B65" s="2"/>
      <c r="C65" s="2"/>
      <c r="D65" s="2"/>
      <c r="E65" s="13"/>
      <c r="F65" s="13"/>
      <c r="G65" s="13"/>
      <c r="H65" s="7"/>
      <c r="I65" s="2"/>
      <c r="J65" s="2"/>
      <c r="K65" s="2"/>
      <c r="L65" s="2"/>
      <c r="M65" s="2"/>
    </row>
    <row r="66" spans="1:14" ht="20">
      <c r="A66" s="1247" t="str">
        <f>A1</f>
        <v>ITEM 4 - DEMAND RELATED EXPENSES</v>
      </c>
      <c r="B66" s="1250"/>
      <c r="C66" s="1250"/>
      <c r="D66" s="1250"/>
      <c r="E66" s="1250"/>
      <c r="F66" s="1250"/>
      <c r="G66" s="1250"/>
      <c r="H66" s="143"/>
      <c r="I66" s="2"/>
      <c r="J66" s="2"/>
      <c r="K66" s="2"/>
      <c r="L66" s="2"/>
      <c r="M66" s="2"/>
    </row>
    <row r="67" spans="1:14" ht="19">
      <c r="A67" s="1221" t="str">
        <f>A2</f>
        <v>For Contract Year Beginning June 1, 2026, Based on 2025 Data</v>
      </c>
      <c r="B67" s="1258"/>
      <c r="C67" s="1258"/>
      <c r="D67" s="1258"/>
      <c r="E67" s="1258"/>
      <c r="F67" s="1258"/>
      <c r="G67" s="1258"/>
      <c r="H67" s="143"/>
      <c r="I67" s="2"/>
      <c r="J67" s="2"/>
      <c r="K67" s="2"/>
      <c r="L67" s="2"/>
      <c r="M67" s="2"/>
    </row>
    <row r="68" spans="1:14" ht="13.5" customHeight="1">
      <c r="I68" s="2"/>
      <c r="J68" s="2"/>
      <c r="K68" s="2"/>
      <c r="L68" s="2"/>
      <c r="M68" s="2"/>
    </row>
    <row r="69" spans="1:14" ht="13.5" customHeight="1">
      <c r="A69" s="105"/>
      <c r="B69" s="2"/>
      <c r="C69" s="2"/>
      <c r="D69" s="13"/>
      <c r="E69" s="13"/>
      <c r="F69" s="147" t="s">
        <v>4100</v>
      </c>
      <c r="G69" s="13"/>
      <c r="I69" s="2"/>
      <c r="J69" s="2"/>
      <c r="K69" s="2"/>
      <c r="L69" s="2"/>
      <c r="M69" s="2"/>
    </row>
    <row r="70" spans="1:14" ht="18.5">
      <c r="A70" s="150" t="s">
        <v>1029</v>
      </c>
      <c r="B70" s="143"/>
      <c r="C70" s="143"/>
      <c r="D70" s="471" t="s">
        <v>2862</v>
      </c>
      <c r="E70" s="471" t="s">
        <v>2863</v>
      </c>
      <c r="F70" s="99" t="s">
        <v>1</v>
      </c>
      <c r="G70" s="471" t="s">
        <v>464</v>
      </c>
      <c r="H70" s="143"/>
      <c r="I70" s="146"/>
      <c r="J70" s="143"/>
      <c r="K70" s="146"/>
      <c r="L70" s="143"/>
      <c r="M70" s="143"/>
      <c r="N70" s="147"/>
    </row>
    <row r="71" spans="1:14" ht="16.5" customHeight="1">
      <c r="A71" s="143" t="s">
        <v>2292</v>
      </c>
      <c r="B71" s="143"/>
      <c r="C71" s="143"/>
      <c r="D71" s="1062">
        <f>84410704+47478752+13321842</f>
        <v>145211298</v>
      </c>
      <c r="E71" s="1062">
        <f>85225230+53244802+42838</f>
        <v>138512870</v>
      </c>
      <c r="F71" s="204">
        <v>1</v>
      </c>
      <c r="G71" s="143">
        <f>(D71+E71)*F71</f>
        <v>283724168</v>
      </c>
      <c r="H71" s="143"/>
      <c r="I71" s="151"/>
      <c r="J71" s="151"/>
      <c r="K71" s="151"/>
      <c r="L71" s="143"/>
      <c r="M71" s="143"/>
      <c r="N71" s="97"/>
    </row>
    <row r="72" spans="1:14" ht="13.5" customHeight="1">
      <c r="A72" s="143" t="s">
        <v>192</v>
      </c>
      <c r="B72" s="143"/>
      <c r="C72" s="143"/>
      <c r="D72" s="1062">
        <v>-566512.4</v>
      </c>
      <c r="E72" s="1062">
        <v>-1661034.8</v>
      </c>
      <c r="F72" s="204">
        <v>1</v>
      </c>
      <c r="G72" s="143">
        <f>(D72+E72)*F72</f>
        <v>-2227547.2000000002</v>
      </c>
      <c r="H72" s="143"/>
      <c r="I72" s="151"/>
      <c r="J72" s="151"/>
      <c r="K72" s="151"/>
      <c r="L72" s="143"/>
      <c r="M72" s="143"/>
      <c r="N72" s="97"/>
    </row>
    <row r="73" spans="1:14" ht="13.5" customHeight="1">
      <c r="A73" s="143" t="s">
        <v>3791</v>
      </c>
      <c r="B73" s="143"/>
      <c r="C73" s="143"/>
      <c r="D73" s="1188">
        <f>'Form 1 Inputs'!D137</f>
        <v>7338634</v>
      </c>
      <c r="E73" s="1188">
        <f>'Form 1 Inputs'!E137</f>
        <v>15732</v>
      </c>
      <c r="F73" s="204">
        <f>'Wrksht. C, Allocation Ratios'!I32</f>
        <v>0.74046806668340781</v>
      </c>
      <c r="G73" s="143">
        <f>(D73+E73)*F73</f>
        <v>5445673.1737021869</v>
      </c>
      <c r="H73" s="143"/>
      <c r="I73" s="151"/>
      <c r="J73" s="151"/>
      <c r="K73" s="151"/>
      <c r="L73" s="143"/>
      <c r="M73" s="143"/>
      <c r="N73" s="97"/>
    </row>
    <row r="74" spans="1:14" ht="13.5" customHeight="1">
      <c r="A74" s="143" t="s">
        <v>517</v>
      </c>
      <c r="B74" s="143"/>
      <c r="C74" s="143"/>
      <c r="D74" s="146">
        <f>'Form 1 Inputs'!D138</f>
        <v>73071320</v>
      </c>
      <c r="E74" s="146">
        <f>'Form 1 Inputs'!E138</f>
        <v>9060486</v>
      </c>
      <c r="F74" s="204">
        <f>F60</f>
        <v>0.73449844622913152</v>
      </c>
      <c r="G74" s="143">
        <f>(D74+E74)*F74</f>
        <v>60325683.892992459</v>
      </c>
      <c r="H74" s="146"/>
      <c r="J74" s="147"/>
      <c r="L74" s="143"/>
      <c r="M74" s="143"/>
    </row>
    <row r="75" spans="1:14" ht="13.5" customHeight="1">
      <c r="A75" s="143" t="s">
        <v>518</v>
      </c>
      <c r="B75" s="143"/>
      <c r="C75" s="143"/>
      <c r="D75" s="146">
        <f>'Form 1 Inputs'!D128</f>
        <v>6739959</v>
      </c>
      <c r="E75" s="146">
        <f>'Form 1 Inputs'!E128</f>
        <v>1749988</v>
      </c>
      <c r="F75" s="204">
        <f>F60</f>
        <v>0.73449844622913152</v>
      </c>
      <c r="G75" s="143">
        <f>(D75+E75)*F75</f>
        <v>6235852.8800676763</v>
      </c>
      <c r="H75" s="146"/>
      <c r="J75" s="147"/>
      <c r="L75" s="143"/>
      <c r="M75" s="143"/>
    </row>
    <row r="76" spans="1:14" ht="13.5" customHeight="1">
      <c r="A76" s="143" t="s">
        <v>293</v>
      </c>
      <c r="B76" s="143"/>
      <c r="C76" s="143"/>
      <c r="D76" s="143"/>
      <c r="E76" s="143"/>
      <c r="G76" s="293">
        <f>SUM(G71:G75)</f>
        <v>353503830.74676228</v>
      </c>
      <c r="H76" s="143"/>
      <c r="I76" s="146"/>
      <c r="J76" s="143"/>
      <c r="K76" s="146"/>
      <c r="L76" s="143"/>
      <c r="M76" s="143"/>
      <c r="N76" s="143"/>
    </row>
    <row r="77" spans="1:14" ht="13.5" customHeight="1">
      <c r="A77" s="143"/>
      <c r="B77" s="143"/>
      <c r="C77" s="143"/>
      <c r="D77" s="143"/>
      <c r="E77" s="143"/>
      <c r="F77" s="143"/>
      <c r="G77" s="144"/>
      <c r="H77" s="143"/>
      <c r="I77" s="146"/>
      <c r="J77" s="146"/>
      <c r="K77" s="146"/>
      <c r="L77" s="146"/>
      <c r="M77" s="146"/>
      <c r="N77" s="143"/>
    </row>
    <row r="78" spans="1:14" ht="84" customHeight="1">
      <c r="A78" s="1257" t="s">
        <v>2876</v>
      </c>
      <c r="B78" s="1257"/>
      <c r="C78" s="1257"/>
      <c r="D78" s="1257"/>
      <c r="E78" s="1257"/>
      <c r="F78" s="1257"/>
      <c r="G78" s="1257"/>
      <c r="H78" s="143"/>
      <c r="I78" s="146"/>
      <c r="J78" s="146"/>
      <c r="K78" s="146"/>
      <c r="L78" s="146"/>
      <c r="M78" s="146"/>
      <c r="N78" s="143"/>
    </row>
    <row r="79" spans="1:14" ht="13.5" customHeight="1">
      <c r="B79" s="2"/>
      <c r="C79" s="2"/>
      <c r="D79" s="13"/>
      <c r="E79" s="13"/>
      <c r="G79" s="13"/>
      <c r="H79" s="2"/>
      <c r="I79" s="7"/>
      <c r="J79" s="143"/>
      <c r="K79" s="7"/>
      <c r="L79" s="2"/>
      <c r="M79" s="19"/>
      <c r="N79" s="147"/>
    </row>
    <row r="80" spans="1:14" ht="13.5" customHeight="1">
      <c r="B80" s="2"/>
      <c r="C80" s="2"/>
      <c r="D80" s="13"/>
      <c r="E80" s="13"/>
      <c r="F80" s="147" t="s">
        <v>536</v>
      </c>
      <c r="G80" s="13"/>
      <c r="H80" s="2"/>
      <c r="I80" s="7"/>
      <c r="J80" s="143"/>
      <c r="K80" s="7"/>
      <c r="L80" s="2"/>
      <c r="M80" s="19"/>
      <c r="N80" s="147"/>
    </row>
    <row r="81" spans="1:14" ht="18.5">
      <c r="A81" s="21" t="s">
        <v>4227</v>
      </c>
      <c r="C81" s="2"/>
      <c r="D81" s="471" t="s">
        <v>2862</v>
      </c>
      <c r="E81" s="471" t="s">
        <v>2863</v>
      </c>
      <c r="F81" s="99" t="s">
        <v>1</v>
      </c>
      <c r="G81" s="471" t="s">
        <v>464</v>
      </c>
      <c r="H81" s="2"/>
      <c r="I81" s="151"/>
      <c r="J81" s="151"/>
      <c r="K81" s="151"/>
      <c r="L81" s="2"/>
      <c r="M81" s="19"/>
      <c r="N81" s="97"/>
    </row>
    <row r="82" spans="1:14" ht="13.5" customHeight="1">
      <c r="A82" s="2" t="s">
        <v>1526</v>
      </c>
      <c r="B82" s="2"/>
      <c r="C82" s="2"/>
      <c r="D82" s="146">
        <f>'Form 1 Inputs'!D75</f>
        <v>137487261</v>
      </c>
      <c r="E82" s="146">
        <f>'Form 1 Inputs'!E75</f>
        <v>71691081</v>
      </c>
      <c r="F82" s="484">
        <f>'Wrksht. C, Allocation Ratios'!I7</f>
        <v>0.48433285114142643</v>
      </c>
      <c r="G82" s="143">
        <f>(D82+E82)*F82</f>
        <v>101311942.77789639</v>
      </c>
      <c r="H82" s="22"/>
      <c r="J82" s="147"/>
      <c r="L82" s="143"/>
      <c r="M82" s="143"/>
    </row>
    <row r="83" spans="1:14" ht="13.5" customHeight="1">
      <c r="A83" s="2"/>
      <c r="B83" s="2" t="s">
        <v>807</v>
      </c>
      <c r="D83" s="146">
        <f>'Form 1 Inputs'!D74</f>
        <v>0</v>
      </c>
      <c r="E83" s="146">
        <f>'Form 1 Inputs'!E74</f>
        <v>0</v>
      </c>
      <c r="F83" s="484">
        <f>F82</f>
        <v>0.48433285114142643</v>
      </c>
      <c r="G83" s="143">
        <f>(D83+E83)*F83</f>
        <v>0</v>
      </c>
      <c r="H83" s="22"/>
      <c r="J83" s="147"/>
      <c r="L83" s="143"/>
      <c r="M83" s="143"/>
    </row>
    <row r="84" spans="1:14" ht="13.5" customHeight="1">
      <c r="A84" s="2"/>
      <c r="B84" s="2" t="s">
        <v>1524</v>
      </c>
      <c r="D84" s="146">
        <f>'Form 1 Inputs'!D76</f>
        <v>0</v>
      </c>
      <c r="E84" s="146">
        <f>'Form 1 Inputs'!E76</f>
        <v>0</v>
      </c>
      <c r="F84" s="484">
        <f>F82</f>
        <v>0.48433285114142643</v>
      </c>
      <c r="G84" s="143">
        <f>(D84+E84)*F84</f>
        <v>0</v>
      </c>
      <c r="H84" s="22"/>
      <c r="J84" s="147"/>
      <c r="L84" s="143"/>
      <c r="M84" s="143"/>
    </row>
    <row r="85" spans="1:14" ht="13.5" customHeight="1">
      <c r="A85" s="2"/>
      <c r="B85" s="344" t="s">
        <v>1525</v>
      </c>
      <c r="D85" s="343">
        <v>0</v>
      </c>
      <c r="E85" s="343">
        <v>0</v>
      </c>
      <c r="F85" s="484">
        <f>F82</f>
        <v>0.48433285114142643</v>
      </c>
      <c r="G85" s="143">
        <f>(D85+E85)*F85</f>
        <v>0</v>
      </c>
      <c r="H85" s="22"/>
      <c r="J85" s="147"/>
      <c r="L85" s="143"/>
      <c r="M85" s="143"/>
    </row>
    <row r="86" spans="1:14" ht="13.5" customHeight="1">
      <c r="A86" s="2"/>
      <c r="B86" s="344" t="s">
        <v>1525</v>
      </c>
      <c r="D86" s="345">
        <v>0</v>
      </c>
      <c r="E86" s="345">
        <v>0</v>
      </c>
      <c r="F86" s="484">
        <f>F82</f>
        <v>0.48433285114142643</v>
      </c>
      <c r="G86" s="184">
        <f>(D86+E86)*F86</f>
        <v>0</v>
      </c>
      <c r="H86" s="22"/>
      <c r="J86" s="147"/>
      <c r="L86" s="143"/>
      <c r="M86" s="143"/>
    </row>
    <row r="87" spans="1:14" ht="13.5" customHeight="1">
      <c r="A87" s="2" t="s">
        <v>542</v>
      </c>
      <c r="D87" s="146">
        <f>SUM(D82:D84)</f>
        <v>137487261</v>
      </c>
      <c r="E87" s="146">
        <f>SUM(E82:E84)</f>
        <v>71691081</v>
      </c>
      <c r="F87" s="1189"/>
      <c r="G87" s="143">
        <f>SUM(G82:G86)</f>
        <v>101311942.77789639</v>
      </c>
      <c r="H87" s="2"/>
      <c r="J87" s="147"/>
      <c r="L87" s="13"/>
      <c r="M87" s="19"/>
      <c r="N87" s="142"/>
    </row>
    <row r="88" spans="1:14" ht="13.5" customHeight="1">
      <c r="A88" s="2"/>
      <c r="C88" s="2"/>
      <c r="D88" s="146"/>
      <c r="E88" s="146"/>
      <c r="F88" s="147" t="s">
        <v>534</v>
      </c>
      <c r="G88" s="143"/>
      <c r="H88" s="2"/>
      <c r="J88" s="147"/>
      <c r="L88" s="13"/>
      <c r="M88" s="19"/>
      <c r="N88" s="142"/>
    </row>
    <row r="89" spans="1:14" ht="13.5" customHeight="1">
      <c r="A89" s="2"/>
      <c r="B89" s="485"/>
      <c r="C89" s="2"/>
      <c r="D89" s="143"/>
      <c r="E89" s="1189"/>
      <c r="F89" s="99" t="s">
        <v>1</v>
      </c>
      <c r="G89" s="144"/>
      <c r="H89" s="2"/>
      <c r="I89" s="144"/>
      <c r="J89" s="144"/>
      <c r="K89" s="144"/>
      <c r="L89" s="141"/>
      <c r="M89" s="19"/>
      <c r="N89" s="155"/>
    </row>
    <row r="90" spans="1:14" ht="13.5" customHeight="1">
      <c r="A90" s="2" t="s">
        <v>1527</v>
      </c>
      <c r="B90" s="485"/>
      <c r="C90" s="2"/>
      <c r="D90" s="146">
        <f>'Form 1 Inputs'!D66</f>
        <v>6734816</v>
      </c>
      <c r="E90" s="146">
        <f>'Form 1 Inputs'!E66</f>
        <v>5999392</v>
      </c>
      <c r="F90" s="484">
        <f t="shared" ref="F90:F97" si="3">$F$60</f>
        <v>0.73449844622913152</v>
      </c>
      <c r="G90" s="143">
        <f t="shared" ref="G90:G97" si="4">(D90+E90)*F90</f>
        <v>9353255.9899585769</v>
      </c>
      <c r="H90" s="22"/>
      <c r="J90" s="147"/>
      <c r="L90" s="143"/>
      <c r="M90" s="143"/>
    </row>
    <row r="91" spans="1:14" ht="13.5" customHeight="1">
      <c r="A91" s="2"/>
      <c r="B91" s="2" t="s">
        <v>1528</v>
      </c>
      <c r="D91" s="146">
        <f>'Form 1 Inputs'!D67</f>
        <v>85980</v>
      </c>
      <c r="E91" s="146">
        <f>'Form 1 Inputs'!E67</f>
        <v>15422</v>
      </c>
      <c r="F91" s="484">
        <f t="shared" si="3"/>
        <v>0.73449844622913152</v>
      </c>
      <c r="G91" s="143">
        <f t="shared" si="4"/>
        <v>74479.611444526396</v>
      </c>
      <c r="H91" s="22"/>
      <c r="J91" s="147"/>
      <c r="L91" s="143"/>
      <c r="M91" s="143"/>
    </row>
    <row r="92" spans="1:14" ht="13.5" customHeight="1">
      <c r="A92" s="2"/>
      <c r="B92" s="2" t="s">
        <v>1529</v>
      </c>
      <c r="D92" s="146">
        <f>'Form 1 Inputs'!D69</f>
        <v>0</v>
      </c>
      <c r="E92" s="146">
        <f>'Form 1 Inputs'!E69</f>
        <v>0</v>
      </c>
      <c r="F92" s="484">
        <f t="shared" si="3"/>
        <v>0.73449844622913152</v>
      </c>
      <c r="G92" s="143">
        <f t="shared" si="4"/>
        <v>0</v>
      </c>
      <c r="H92" s="22"/>
      <c r="J92" s="147"/>
      <c r="L92" s="143"/>
      <c r="M92" s="143"/>
    </row>
    <row r="93" spans="1:14" ht="13.5" customHeight="1">
      <c r="A93" s="2"/>
      <c r="B93" s="2" t="s">
        <v>1530</v>
      </c>
      <c r="D93" s="146">
        <f>'Form 1 Inputs'!D70</f>
        <v>7888</v>
      </c>
      <c r="E93" s="146">
        <f>'Form 1 Inputs'!E70</f>
        <v>1530</v>
      </c>
      <c r="F93" s="484">
        <f t="shared" si="3"/>
        <v>0.73449844622913152</v>
      </c>
      <c r="G93" s="143">
        <f t="shared" si="4"/>
        <v>6917.5063665859607</v>
      </c>
      <c r="H93" s="22"/>
      <c r="J93" s="147"/>
      <c r="L93" s="143"/>
      <c r="M93" s="143"/>
    </row>
    <row r="94" spans="1:14" ht="13.5" customHeight="1">
      <c r="A94" s="2"/>
      <c r="B94" s="2" t="s">
        <v>1531</v>
      </c>
      <c r="D94" s="146">
        <f>'Form 1 Inputs'!D72</f>
        <v>0</v>
      </c>
      <c r="E94" s="146">
        <f>'Form 1 Inputs'!E72</f>
        <v>0</v>
      </c>
      <c r="F94" s="484">
        <f t="shared" si="3"/>
        <v>0.73449844622913152</v>
      </c>
      <c r="G94" s="143">
        <f t="shared" si="4"/>
        <v>0</v>
      </c>
      <c r="H94" s="22"/>
      <c r="J94" s="147"/>
      <c r="L94" s="143"/>
      <c r="M94" s="143"/>
    </row>
    <row r="95" spans="1:14" ht="13.5" customHeight="1">
      <c r="A95" s="2"/>
      <c r="B95" s="2" t="s">
        <v>1532</v>
      </c>
      <c r="D95" s="146">
        <f>'Form 1 Inputs'!D73</f>
        <v>0</v>
      </c>
      <c r="E95" s="146">
        <f>'Form 1 Inputs'!E73</f>
        <v>0</v>
      </c>
      <c r="F95" s="484">
        <f t="shared" si="3"/>
        <v>0.73449844622913152</v>
      </c>
      <c r="G95" s="143">
        <f t="shared" si="4"/>
        <v>0</v>
      </c>
      <c r="H95" s="22"/>
      <c r="J95" s="147"/>
      <c r="L95" s="143"/>
      <c r="M95" s="143"/>
    </row>
    <row r="96" spans="1:14" ht="13.5" customHeight="1">
      <c r="A96" s="2"/>
      <c r="B96" s="344" t="s">
        <v>1525</v>
      </c>
      <c r="D96" s="343">
        <v>0</v>
      </c>
      <c r="E96" s="343">
        <v>0</v>
      </c>
      <c r="F96" s="484">
        <f t="shared" si="3"/>
        <v>0.73449844622913152</v>
      </c>
      <c r="G96" s="143">
        <f t="shared" si="4"/>
        <v>0</v>
      </c>
      <c r="H96" s="22"/>
      <c r="J96" s="147"/>
      <c r="L96" s="143"/>
      <c r="M96" s="143"/>
    </row>
    <row r="97" spans="1:14" ht="13.5" customHeight="1">
      <c r="A97" s="2"/>
      <c r="B97" s="344" t="s">
        <v>1525</v>
      </c>
      <c r="D97" s="345">
        <v>0</v>
      </c>
      <c r="E97" s="345">
        <v>0</v>
      </c>
      <c r="F97" s="484">
        <f t="shared" si="3"/>
        <v>0.73449844622913152</v>
      </c>
      <c r="G97" s="184">
        <f t="shared" si="4"/>
        <v>0</v>
      </c>
      <c r="H97" s="22"/>
      <c r="J97" s="147"/>
      <c r="L97" s="143"/>
      <c r="M97" s="143"/>
    </row>
    <row r="98" spans="1:14" ht="13.5" customHeight="1">
      <c r="A98" s="2" t="s">
        <v>540</v>
      </c>
      <c r="D98" s="486">
        <f>SUM(D90:D95)</f>
        <v>6828684</v>
      </c>
      <c r="E98" s="486">
        <f>SUM(E90:E95)</f>
        <v>6016344</v>
      </c>
      <c r="F98" s="1189"/>
      <c r="G98" s="143">
        <f>(D98+E98)*'Wrksht. C, Allocation Ratios'!J21</f>
        <v>9434653.1077696886</v>
      </c>
      <c r="H98" s="2"/>
      <c r="J98" s="144"/>
      <c r="L98" s="153"/>
      <c r="M98" s="19"/>
      <c r="N98" s="153"/>
    </row>
    <row r="99" spans="1:14" ht="13.5" customHeight="1" thickBot="1">
      <c r="A99" s="2" t="s">
        <v>541</v>
      </c>
      <c r="B99" s="2"/>
      <c r="D99" s="487">
        <f>D87+D98</f>
        <v>144315945</v>
      </c>
      <c r="E99" s="487">
        <f>E87+E98</f>
        <v>77707425</v>
      </c>
      <c r="F99" s="1189"/>
      <c r="G99" s="293">
        <f>G87+G98</f>
        <v>110746595.88566607</v>
      </c>
      <c r="H99" s="2"/>
      <c r="J99" s="148"/>
      <c r="L99" s="13"/>
      <c r="M99" s="19"/>
      <c r="N99" s="13"/>
    </row>
    <row r="100" spans="1:14" ht="13.5" customHeight="1" thickTop="1">
      <c r="A100" s="105"/>
      <c r="B100" s="2"/>
      <c r="C100" s="2"/>
      <c r="D100" s="2"/>
      <c r="E100" s="13"/>
      <c r="F100" s="13"/>
      <c r="G100" s="13"/>
      <c r="I100" s="2"/>
      <c r="J100" s="2"/>
      <c r="K100" s="2"/>
      <c r="L100" s="2"/>
      <c r="M100" s="2"/>
    </row>
    <row r="101" spans="1:14" ht="18.5">
      <c r="A101" s="470" t="s">
        <v>739</v>
      </c>
      <c r="B101" s="143"/>
      <c r="C101" s="143"/>
      <c r="D101" s="143"/>
      <c r="E101" s="143"/>
      <c r="F101" s="143"/>
      <c r="G101" s="143"/>
      <c r="H101" s="143"/>
      <c r="I101" s="146"/>
      <c r="J101" s="143"/>
      <c r="K101" s="146"/>
      <c r="L101" s="143"/>
      <c r="M101" s="143"/>
      <c r="N101" s="143"/>
    </row>
    <row r="102" spans="1:14" ht="13.5" customHeight="1">
      <c r="A102" s="150"/>
      <c r="B102" s="143"/>
      <c r="C102" s="143"/>
      <c r="D102" s="143"/>
      <c r="E102" s="143"/>
      <c r="F102" s="143"/>
      <c r="G102" s="143"/>
      <c r="H102" s="143"/>
      <c r="I102" s="146"/>
      <c r="J102" s="143"/>
      <c r="K102" s="146"/>
      <c r="L102" s="143"/>
      <c r="M102" s="143"/>
      <c r="N102" s="143"/>
    </row>
    <row r="103" spans="1:14" ht="13.5" customHeight="1">
      <c r="A103" s="143" t="s">
        <v>1107</v>
      </c>
      <c r="B103" s="143"/>
      <c r="C103" s="143"/>
      <c r="D103" s="488">
        <f>1-(((1-D108)*(1-D107))/(1-D108*D107*D109))</f>
        <v>0.20999999999999996</v>
      </c>
      <c r="E103" s="143"/>
      <c r="F103" s="143"/>
      <c r="G103" s="143"/>
      <c r="H103" s="143"/>
      <c r="I103" s="146"/>
      <c r="J103" s="143"/>
      <c r="K103" s="146"/>
      <c r="L103" s="143"/>
      <c r="M103" s="143"/>
      <c r="N103" s="143"/>
    </row>
    <row r="104" spans="1:14" ht="13.5" customHeight="1">
      <c r="A104" s="143" t="s">
        <v>1108</v>
      </c>
      <c r="B104" s="143"/>
      <c r="D104" s="488">
        <f>(D103/(1-D103))*(1-'Item 6, Wghted Cost of Cap.'!F5/'Item 6, Wghted Cost of Cap.'!F8)</f>
        <v>0.18746923400407389</v>
      </c>
      <c r="E104" s="143"/>
      <c r="F104" s="143"/>
      <c r="G104" s="143"/>
      <c r="H104" s="143"/>
      <c r="I104" s="146"/>
      <c r="J104" s="143"/>
      <c r="K104" s="146"/>
      <c r="L104" s="143"/>
      <c r="M104" s="143"/>
      <c r="N104" s="143"/>
    </row>
    <row r="105" spans="1:14" ht="15.5">
      <c r="A105" s="143" t="s">
        <v>519</v>
      </c>
      <c r="B105" s="143"/>
      <c r="C105" s="143"/>
      <c r="D105" s="143"/>
      <c r="E105" s="143"/>
      <c r="F105" s="143"/>
      <c r="G105" s="143"/>
      <c r="H105" s="143"/>
      <c r="I105" s="146"/>
      <c r="J105" s="143"/>
      <c r="K105" s="146"/>
      <c r="L105" s="143"/>
      <c r="M105" s="143"/>
      <c r="N105" s="143"/>
    </row>
    <row r="106" spans="1:14" ht="13.5" customHeight="1">
      <c r="A106" s="143" t="s">
        <v>520</v>
      </c>
      <c r="B106" s="143"/>
      <c r="C106" s="143"/>
      <c r="D106" s="472"/>
      <c r="E106" s="143"/>
      <c r="F106" s="143"/>
      <c r="G106" s="143"/>
      <c r="H106" s="143"/>
      <c r="I106" s="146"/>
      <c r="J106" s="143"/>
      <c r="K106" s="146"/>
      <c r="L106" s="143"/>
      <c r="M106" s="143"/>
      <c r="N106" s="143"/>
    </row>
    <row r="107" spans="1:14" ht="13.5" customHeight="1">
      <c r="A107" s="143"/>
      <c r="B107" s="143" t="s">
        <v>2296</v>
      </c>
      <c r="C107" s="147"/>
      <c r="D107" s="1063">
        <v>0.21</v>
      </c>
      <c r="E107" s="143"/>
      <c r="F107" s="143"/>
      <c r="G107" s="143"/>
      <c r="H107" s="143"/>
      <c r="I107" s="146"/>
      <c r="J107" s="143"/>
      <c r="K107" s="146"/>
      <c r="L107" s="143"/>
      <c r="M107" s="143"/>
      <c r="N107" s="143"/>
    </row>
    <row r="108" spans="1:14" ht="13.5" customHeight="1">
      <c r="A108" s="143"/>
      <c r="B108" s="143" t="s">
        <v>2297</v>
      </c>
      <c r="C108" s="147"/>
      <c r="D108" s="1063">
        <v>0</v>
      </c>
      <c r="E108" s="143"/>
      <c r="F108" s="143"/>
      <c r="G108" s="143"/>
      <c r="H108" s="143"/>
      <c r="I108" s="146"/>
      <c r="J108" s="143"/>
      <c r="K108" s="146"/>
      <c r="L108" s="143"/>
      <c r="M108" s="143"/>
      <c r="N108" s="143"/>
    </row>
    <row r="109" spans="1:14" ht="13.5" customHeight="1">
      <c r="A109" s="143"/>
      <c r="B109" s="143" t="s">
        <v>2298</v>
      </c>
      <c r="C109" s="147"/>
      <c r="D109" s="1063">
        <v>0</v>
      </c>
      <c r="E109" s="143"/>
      <c r="F109" s="143"/>
      <c r="G109" s="143"/>
      <c r="H109" s="143"/>
      <c r="I109" s="146"/>
      <c r="J109" s="143"/>
      <c r="K109" s="146"/>
      <c r="L109" s="143"/>
      <c r="M109" s="143"/>
      <c r="N109" s="143"/>
    </row>
    <row r="110" spans="1:14" ht="13.5" customHeight="1">
      <c r="A110" s="143"/>
      <c r="B110" s="146"/>
      <c r="C110" s="489"/>
      <c r="D110" s="146"/>
      <c r="E110" s="143"/>
      <c r="F110" s="143"/>
      <c r="G110" s="143"/>
      <c r="H110" s="143"/>
      <c r="I110" s="146"/>
      <c r="J110" s="143"/>
      <c r="K110" s="146"/>
      <c r="L110" s="143"/>
      <c r="M110" s="143"/>
      <c r="N110" s="143"/>
    </row>
    <row r="111" spans="1:14" ht="13.5" customHeight="1">
      <c r="A111" s="143" t="s">
        <v>539</v>
      </c>
      <c r="C111" s="490">
        <f>1/(1-D103)</f>
        <v>1.2658227848101264</v>
      </c>
      <c r="H111" s="143"/>
      <c r="I111" s="19"/>
      <c r="J111" s="19"/>
      <c r="K111" s="19"/>
      <c r="L111" s="143"/>
      <c r="M111" s="143"/>
      <c r="N111" s="147"/>
    </row>
    <row r="112" spans="1:14" ht="13.5" customHeight="1">
      <c r="A112" s="143"/>
      <c r="B112" s="143"/>
      <c r="C112" s="143"/>
      <c r="D112" s="143"/>
      <c r="E112" s="143"/>
      <c r="F112" s="143"/>
      <c r="G112" s="143"/>
      <c r="H112" s="143"/>
      <c r="I112" s="143"/>
      <c r="J112" s="143"/>
      <c r="K112" s="143"/>
      <c r="L112" s="143"/>
      <c r="M112" s="143"/>
      <c r="N112" s="143"/>
    </row>
    <row r="113" spans="1:14" ht="13.5" customHeight="1">
      <c r="A113" s="143" t="s">
        <v>1030</v>
      </c>
      <c r="B113" s="143"/>
      <c r="C113" s="143"/>
      <c r="D113" s="143"/>
      <c r="E113" s="143"/>
      <c r="F113" s="143"/>
      <c r="G113" s="143">
        <f>D104*('Item 3, Rate Base'!F9*'Item 6, Wghted Cost of Cap.'!F8)</f>
        <v>55569861.269627847</v>
      </c>
      <c r="H113" s="143"/>
      <c r="I113" s="19"/>
      <c r="J113" s="143"/>
      <c r="K113" s="143"/>
      <c r="L113" s="143"/>
      <c r="M113" s="143"/>
      <c r="N113" s="143"/>
    </row>
    <row r="114" spans="1:14" ht="13.5" customHeight="1">
      <c r="A114" s="143" t="s">
        <v>538</v>
      </c>
      <c r="B114" s="143"/>
      <c r="C114" s="143"/>
      <c r="D114" s="143"/>
      <c r="E114" s="143"/>
      <c r="F114" s="143"/>
      <c r="G114" s="143">
        <f>-C111*G121</f>
        <v>-1829566.2924495954</v>
      </c>
      <c r="H114" s="111"/>
      <c r="I114" s="143"/>
      <c r="J114" s="143"/>
      <c r="K114" s="143"/>
      <c r="L114" s="143"/>
      <c r="M114" s="143"/>
      <c r="N114" s="143"/>
    </row>
    <row r="115" spans="1:14" ht="15.5">
      <c r="A115" s="143" t="s">
        <v>521</v>
      </c>
      <c r="B115" s="143"/>
      <c r="C115" s="143"/>
      <c r="D115" s="143"/>
      <c r="E115" s="143"/>
      <c r="F115" s="143"/>
      <c r="G115" s="143">
        <f>-'Wrsht. Q, Domestic Mfg. Ded.'!G49</f>
        <v>0</v>
      </c>
      <c r="H115" s="111"/>
      <c r="I115" s="143"/>
      <c r="J115" s="143"/>
      <c r="K115" s="143"/>
      <c r="L115" s="143"/>
      <c r="M115" s="143"/>
      <c r="N115" s="143"/>
    </row>
    <row r="116" spans="1:14" ht="15.5">
      <c r="A116" s="143" t="s">
        <v>2286</v>
      </c>
      <c r="B116" s="143"/>
      <c r="C116" s="143"/>
      <c r="D116" s="143"/>
      <c r="E116" s="143"/>
      <c r="F116" s="143"/>
      <c r="G116" s="1062">
        <v>-7101386</v>
      </c>
      <c r="H116" s="111"/>
      <c r="I116" s="143"/>
      <c r="J116" s="143"/>
      <c r="K116" s="143"/>
      <c r="L116" s="143"/>
      <c r="M116" s="143"/>
      <c r="N116" s="143"/>
    </row>
    <row r="117" spans="1:14" ht="15.5">
      <c r="A117" s="143" t="s">
        <v>1009</v>
      </c>
      <c r="B117" s="143"/>
      <c r="C117" s="143"/>
      <c r="D117" s="143"/>
      <c r="E117" s="143"/>
      <c r="F117" s="143"/>
      <c r="G117" s="293">
        <f>SUM(G113:G116)</f>
        <v>46638908.977178253</v>
      </c>
      <c r="H117" s="143"/>
      <c r="I117" s="19"/>
      <c r="J117" s="143"/>
      <c r="K117" s="143"/>
      <c r="L117" s="143"/>
      <c r="M117" s="143"/>
      <c r="N117" s="143"/>
    </row>
    <row r="119" spans="1:14" ht="15.5">
      <c r="D119" s="13"/>
      <c r="E119" s="13"/>
      <c r="F119" s="147" t="s">
        <v>537</v>
      </c>
      <c r="G119" s="218"/>
    </row>
    <row r="120" spans="1:14" ht="15.5">
      <c r="D120" s="471" t="s">
        <v>2862</v>
      </c>
      <c r="E120" s="471" t="s">
        <v>2863</v>
      </c>
      <c r="F120" s="99" t="s">
        <v>1</v>
      </c>
      <c r="G120" s="471" t="s">
        <v>464</v>
      </c>
    </row>
    <row r="121" spans="1:14" ht="15.5">
      <c r="A121" s="143" t="s">
        <v>0</v>
      </c>
      <c r="B121" s="143"/>
      <c r="C121" s="143"/>
      <c r="D121" s="146">
        <f>'Wrksht. R, Allocated ITC'!E11</f>
        <v>1999273</v>
      </c>
      <c r="E121" s="146">
        <f>'Wrksht. R, Allocated ITC'!G11</f>
        <v>1655822</v>
      </c>
      <c r="F121" s="204">
        <f>'Wrksht. C, Allocation Ratios'!I18</f>
        <v>0.39543633504332459</v>
      </c>
      <c r="G121" s="143">
        <f>(D121+E121)*F121</f>
        <v>1445357.3710351805</v>
      </c>
    </row>
  </sheetData>
  <sheetProtection sheet="1" objects="1" scenarios="1"/>
  <mergeCells count="6">
    <mergeCell ref="A78:G78"/>
    <mergeCell ref="A1:G1"/>
    <mergeCell ref="A66:G66"/>
    <mergeCell ref="A2:G2"/>
    <mergeCell ref="A67:G67"/>
    <mergeCell ref="B4:F4"/>
  </mergeCells>
  <phoneticPr fontId="0" type="noConversion"/>
  <printOptions horizontalCentered="1"/>
  <pageMargins left="0.7" right="0.7" top="1.21" bottom="0.75" header="0.85" footer="0.5"/>
  <pageSetup scale="59" fitToHeight="0" orientation="portrait" r:id="rId1"/>
  <headerFooter alignWithMargins="0">
    <oddHeader xml:space="preserve">&amp;C&amp;"Times New Roman,Bold"&amp;16ATTACHMENT D, Page &amp;P of &amp;N
EVERGY&amp;R&amp;"Times New Roman,Regular"&amp;14
</oddHeader>
    <oddFooter>&amp;R&amp;1#&amp;"Calibri"&amp;10&amp;KA80000Internal Use Only</oddFooter>
  </headerFooter>
  <rowBreaks count="1" manualBreakCount="1">
    <brk id="6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35"/>
  <sheetViews>
    <sheetView view="pageBreakPreview" zoomScale="90" zoomScaleNormal="75" zoomScaleSheetLayoutView="90" workbookViewId="0">
      <selection activeCell="J24" sqref="J24"/>
    </sheetView>
  </sheetViews>
  <sheetFormatPr defaultColWidth="9.1796875" defaultRowHeight="13"/>
  <cols>
    <col min="1" max="1" width="12.81640625" style="1" customWidth="1"/>
    <col min="2" max="2" width="15.81640625" style="1" customWidth="1"/>
    <col min="3" max="3" width="31.453125" style="1" customWidth="1"/>
    <col min="4" max="4" width="16.81640625" style="1" bestFit="1" customWidth="1"/>
    <col min="5" max="5" width="14.453125" style="1" customWidth="1"/>
    <col min="6" max="6" width="16.1796875" style="1" bestFit="1" customWidth="1"/>
    <col min="7" max="7" width="14" style="1" bestFit="1" customWidth="1"/>
    <col min="8" max="9" width="14.81640625" style="1" customWidth="1"/>
    <col min="10" max="10" width="23.54296875" style="1" customWidth="1"/>
    <col min="11" max="11" width="3.1796875" style="1" customWidth="1"/>
    <col min="12" max="12" width="10.81640625" style="1" customWidth="1"/>
    <col min="13" max="13" width="15.81640625" style="1" customWidth="1"/>
    <col min="14" max="14" width="3.81640625" style="1" customWidth="1"/>
    <col min="15" max="15" width="10.1796875" style="1" customWidth="1"/>
    <col min="16" max="16" width="9.1796875" style="1" hidden="1" customWidth="1"/>
    <col min="17" max="16384" width="9.1796875" style="1"/>
  </cols>
  <sheetData>
    <row r="1" spans="1:14" ht="20">
      <c r="A1" s="1247" t="s">
        <v>1253</v>
      </c>
      <c r="B1" s="1247"/>
      <c r="C1" s="1247"/>
      <c r="D1" s="1247"/>
      <c r="E1" s="1247"/>
      <c r="F1" s="1247"/>
      <c r="G1" s="1247"/>
      <c r="H1" s="130"/>
    </row>
    <row r="2" spans="1:14" ht="20">
      <c r="A2" s="1221" t="str">
        <f>'Item 2,  Demand Chg. Calc.'!A2:G2</f>
        <v>For Contract Year Beginning June 1, 2026, Based on 2025 Data</v>
      </c>
      <c r="B2" s="1221"/>
      <c r="C2" s="1221"/>
      <c r="D2" s="1221"/>
      <c r="E2" s="1221"/>
      <c r="F2" s="1221"/>
      <c r="G2" s="1221"/>
      <c r="H2" s="130"/>
    </row>
    <row r="3" spans="1:14" ht="20">
      <c r="A3" s="130"/>
      <c r="B3" s="130"/>
      <c r="C3" s="130"/>
      <c r="D3" s="130"/>
      <c r="E3" s="130"/>
      <c r="F3" s="130"/>
      <c r="G3" s="130"/>
      <c r="H3" s="130"/>
    </row>
    <row r="4" spans="1:14" ht="20">
      <c r="A4" s="133"/>
      <c r="B4" s="1254" t="s">
        <v>1032</v>
      </c>
      <c r="C4" s="1259"/>
      <c r="D4" s="1259"/>
      <c r="E4" s="1259"/>
      <c r="F4" s="1260"/>
      <c r="G4" s="130"/>
      <c r="H4" s="130"/>
    </row>
    <row r="5" spans="1:14" ht="20">
      <c r="A5" s="133"/>
      <c r="B5" s="135" t="s">
        <v>208</v>
      </c>
      <c r="C5" s="137"/>
      <c r="D5" s="137"/>
      <c r="E5" s="137"/>
      <c r="F5" s="180">
        <f>G32</f>
        <v>54679735.059999973</v>
      </c>
      <c r="G5" s="130"/>
      <c r="H5" s="130"/>
    </row>
    <row r="6" spans="1:14" ht="20">
      <c r="A6" s="133"/>
      <c r="B6" s="136" t="s">
        <v>967</v>
      </c>
      <c r="C6" s="139"/>
      <c r="D6" s="139"/>
      <c r="E6" s="137"/>
      <c r="F6" s="180">
        <f>'Wrksht. D, Rev Cre, Divsr &amp; Eng'!G23</f>
        <v>16124721.600807</v>
      </c>
      <c r="G6" s="130"/>
      <c r="H6" s="130"/>
    </row>
    <row r="7" spans="1:14" ht="20">
      <c r="A7" s="133"/>
      <c r="B7" s="136" t="s">
        <v>202</v>
      </c>
      <c r="C7" s="139"/>
      <c r="D7" s="139"/>
      <c r="E7" s="137"/>
      <c r="F7" s="180">
        <f>F5-F6</f>
        <v>38555013.459192976</v>
      </c>
      <c r="G7" s="130"/>
      <c r="H7" s="130"/>
    </row>
    <row r="8" spans="1:14" ht="20">
      <c r="A8" s="133"/>
      <c r="B8" s="136" t="s">
        <v>203</v>
      </c>
      <c r="C8" s="139"/>
      <c r="D8" s="139"/>
      <c r="E8" s="137"/>
      <c r="F8" s="180">
        <f>'Wrksht. D, Rev Cre, Divsr &amp; Eng'!E52</f>
        <v>27953072.701000001</v>
      </c>
      <c r="G8" s="130"/>
      <c r="H8" s="130"/>
    </row>
    <row r="9" spans="1:14" ht="20">
      <c r="A9" s="133"/>
      <c r="B9" s="136" t="s">
        <v>204</v>
      </c>
      <c r="C9" s="138"/>
      <c r="D9" s="138"/>
      <c r="E9" s="140"/>
      <c r="F9" s="206">
        <f>F7/F8</f>
        <v>1.3792763991134935</v>
      </c>
      <c r="G9" s="130"/>
      <c r="H9" s="130"/>
    </row>
    <row r="10" spans="1:14" ht="20">
      <c r="A10" s="2"/>
      <c r="B10" s="3"/>
      <c r="C10" s="3"/>
      <c r="D10" s="3"/>
      <c r="E10" s="3"/>
      <c r="F10" s="3"/>
      <c r="G10" s="130"/>
      <c r="H10" s="130"/>
    </row>
    <row r="11" spans="1:14" ht="20">
      <c r="A11" s="2"/>
      <c r="B11" s="1254" t="s">
        <v>271</v>
      </c>
      <c r="C11" s="1259"/>
      <c r="D11" s="1259"/>
      <c r="E11" s="1259"/>
      <c r="F11" s="1260"/>
      <c r="G11" s="130"/>
      <c r="H11" s="130"/>
    </row>
    <row r="12" spans="1:14" ht="20">
      <c r="A12" s="2"/>
      <c r="B12" s="135" t="s">
        <v>205</v>
      </c>
      <c r="C12" s="137"/>
      <c r="D12" s="137"/>
      <c r="E12" s="137"/>
      <c r="F12" s="180">
        <f>'Wrksht. V, OSSM Amount'!G11</f>
        <v>0</v>
      </c>
      <c r="G12" s="130"/>
      <c r="H12" s="130"/>
    </row>
    <row r="13" spans="1:14" ht="20">
      <c r="A13" s="2"/>
      <c r="B13" s="136" t="s">
        <v>206</v>
      </c>
      <c r="C13" s="139"/>
      <c r="D13" s="139"/>
      <c r="E13" s="137"/>
      <c r="F13" s="180">
        <f>'Wrksht. D, Rev Cre, Divsr &amp; Eng'!E50</f>
        <v>29060651</v>
      </c>
      <c r="G13" s="130"/>
      <c r="H13" s="130"/>
    </row>
    <row r="14" spans="1:14" ht="20">
      <c r="A14" s="2"/>
      <c r="B14" s="136" t="s">
        <v>207</v>
      </c>
      <c r="C14" s="138"/>
      <c r="D14" s="138"/>
      <c r="E14" s="140"/>
      <c r="F14" s="206">
        <f>F12/F13</f>
        <v>0</v>
      </c>
      <c r="G14" s="130"/>
      <c r="H14" s="130"/>
    </row>
    <row r="15" spans="1:14" ht="20">
      <c r="A15" s="130"/>
      <c r="B15" s="130"/>
      <c r="C15" s="130"/>
      <c r="D15" s="130"/>
      <c r="E15" s="130"/>
      <c r="F15" s="130"/>
      <c r="G15" s="130"/>
      <c r="H15" s="130"/>
    </row>
    <row r="16" spans="1:14" ht="15.5">
      <c r="A16" s="143"/>
      <c r="B16" s="3"/>
      <c r="C16" s="3"/>
      <c r="D16" s="3"/>
      <c r="E16" s="2"/>
      <c r="F16" s="147" t="s">
        <v>529</v>
      </c>
      <c r="G16" s="2"/>
      <c r="I16" s="2"/>
      <c r="J16" s="2"/>
      <c r="K16" s="2"/>
      <c r="L16" s="2"/>
      <c r="M16" s="2"/>
      <c r="N16" s="2"/>
    </row>
    <row r="17" spans="1:14" ht="18.5">
      <c r="A17" s="12" t="s">
        <v>1031</v>
      </c>
      <c r="B17" s="3"/>
      <c r="C17" s="3"/>
      <c r="D17" s="99" t="s">
        <v>2862</v>
      </c>
      <c r="E17" s="99" t="s">
        <v>2863</v>
      </c>
      <c r="F17" s="99" t="s">
        <v>1</v>
      </c>
      <c r="G17" s="99" t="s">
        <v>464</v>
      </c>
      <c r="J17" s="15"/>
      <c r="K17" s="2"/>
      <c r="L17" s="2"/>
      <c r="M17" s="2"/>
      <c r="N17" s="2"/>
    </row>
    <row r="18" spans="1:14" ht="15.5">
      <c r="A18" s="105" t="s">
        <v>197</v>
      </c>
      <c r="B18" s="2"/>
      <c r="C18" s="2"/>
      <c r="D18" s="287">
        <f>+'Wrksht. N, Account 501'!C21</f>
        <v>144224135.95000002</v>
      </c>
      <c r="E18" s="287">
        <f>+'Wrksht. N, Account 501'!F21</f>
        <v>107569419.69999999</v>
      </c>
      <c r="F18" s="204">
        <v>1</v>
      </c>
      <c r="G18" s="143">
        <f>(D18+E18)*F18</f>
        <v>251793555.65000001</v>
      </c>
      <c r="J18" s="15"/>
      <c r="K18" s="2"/>
      <c r="L18" s="2"/>
      <c r="M18" s="2"/>
      <c r="N18" s="2"/>
    </row>
    <row r="19" spans="1:14" ht="15.5">
      <c r="A19" s="105" t="s">
        <v>198</v>
      </c>
      <c r="B19" s="2"/>
      <c r="C19" s="2"/>
      <c r="D19" s="314">
        <f>-'Wrksht. N, Account 501'!D21</f>
        <v>-139884871.88000003</v>
      </c>
      <c r="E19" s="314">
        <f>-'Wrksht. N, Account 501'!G21</f>
        <v>-107782506.70999999</v>
      </c>
      <c r="F19" s="204">
        <v>1</v>
      </c>
      <c r="G19" s="184">
        <f>(D19+E19)*F19</f>
        <v>-247667378.59000003</v>
      </c>
      <c r="J19" s="15"/>
      <c r="K19" s="2"/>
      <c r="L19" s="2"/>
      <c r="M19" s="2"/>
      <c r="N19" s="2"/>
    </row>
    <row r="20" spans="1:14" ht="15.5">
      <c r="A20" s="2" t="s">
        <v>470</v>
      </c>
      <c r="B20" s="2"/>
      <c r="C20" s="20"/>
      <c r="D20" s="287">
        <f>SUM(D18:D19)</f>
        <v>4339264.0699999928</v>
      </c>
      <c r="E20" s="287">
        <f>SUM(E18:E19)</f>
        <v>-213087.01000000536</v>
      </c>
      <c r="F20" s="205"/>
      <c r="G20" s="287">
        <f>SUM(G18:G19)</f>
        <v>4126177.0599999726</v>
      </c>
      <c r="J20" s="15"/>
      <c r="K20" s="2"/>
      <c r="L20" s="2"/>
      <c r="M20" s="2"/>
      <c r="N20" s="2"/>
    </row>
    <row r="21" spans="1:14" ht="13.5" customHeight="1">
      <c r="A21" s="2"/>
      <c r="B21" s="2"/>
      <c r="C21" s="20"/>
      <c r="D21" s="287"/>
      <c r="E21" s="287"/>
      <c r="F21" s="205"/>
      <c r="G21" s="287"/>
      <c r="I21" s="14"/>
      <c r="K21" s="2"/>
      <c r="L21" s="2"/>
      <c r="M21" s="2"/>
      <c r="N21" s="2"/>
    </row>
    <row r="22" spans="1:14" ht="13.5" customHeight="1">
      <c r="A22" s="21"/>
      <c r="B22" s="2"/>
      <c r="C22" s="2"/>
      <c r="D22" s="143"/>
      <c r="E22" s="145"/>
      <c r="F22" s="155"/>
      <c r="G22" s="145"/>
      <c r="I22" s="14"/>
      <c r="J22" s="14"/>
      <c r="K22" s="2"/>
      <c r="L22" s="2"/>
      <c r="M22" s="2"/>
      <c r="N22" s="2"/>
    </row>
    <row r="23" spans="1:14" ht="13.5" customHeight="1">
      <c r="A23" s="105" t="s">
        <v>209</v>
      </c>
      <c r="B23" s="2"/>
      <c r="C23" s="2"/>
      <c r="D23" s="143">
        <f>-'Item 4, Demand Rel. Exp.'!D51</f>
        <v>167197387</v>
      </c>
      <c r="E23" s="143">
        <f>-'Item 4, Demand Rel. Exp.'!E51</f>
        <v>58709593</v>
      </c>
      <c r="F23" s="204">
        <v>1</v>
      </c>
      <c r="G23" s="143">
        <f>(D23+E23)*F23</f>
        <v>225906980</v>
      </c>
      <c r="I23" s="154"/>
      <c r="K23" s="2"/>
      <c r="L23" s="2"/>
      <c r="M23" s="2"/>
      <c r="N23" s="2"/>
    </row>
    <row r="24" spans="1:14" ht="13.5" customHeight="1">
      <c r="A24" s="105" t="s">
        <v>210</v>
      </c>
      <c r="B24" s="2"/>
      <c r="C24" s="2"/>
      <c r="D24" s="143">
        <f>-'Item 4, Demand Rel. Exp.'!D55</f>
        <v>-25213152</v>
      </c>
      <c r="E24" s="143">
        <f>-'Item 4, Demand Rel. Exp.'!E55</f>
        <v>0</v>
      </c>
      <c r="F24" s="204">
        <v>1</v>
      </c>
      <c r="G24" s="143">
        <f>(D24+E24)*F24</f>
        <v>-25213152</v>
      </c>
      <c r="I24" s="100"/>
      <c r="K24" s="2"/>
      <c r="L24" s="2"/>
      <c r="M24" s="2"/>
      <c r="N24" s="2"/>
    </row>
    <row r="25" spans="1:14" ht="15.5">
      <c r="A25" s="105" t="s">
        <v>3789</v>
      </c>
      <c r="B25" s="2"/>
      <c r="C25" s="2"/>
      <c r="D25" s="292">
        <f>-'Form 1 Inputs'!D127</f>
        <v>-144086005</v>
      </c>
      <c r="E25" s="292">
        <f>-'Form 1 Inputs'!E127</f>
        <v>-60558754</v>
      </c>
      <c r="F25" s="204">
        <v>1</v>
      </c>
      <c r="G25" s="184">
        <f>(D25+E25)*F25</f>
        <v>-204644759</v>
      </c>
      <c r="K25" s="2"/>
      <c r="L25" s="2"/>
      <c r="M25" s="2"/>
      <c r="N25" s="2"/>
    </row>
    <row r="26" spans="1:14" ht="13.5" customHeight="1">
      <c r="A26" s="2" t="s">
        <v>470</v>
      </c>
      <c r="B26" s="2"/>
      <c r="C26" s="20"/>
      <c r="D26" s="196">
        <f>SUM(D23:D25)</f>
        <v>-2101770</v>
      </c>
      <c r="E26" s="196">
        <f>SUM(E23:E25)</f>
        <v>-1849161</v>
      </c>
      <c r="F26" s="205"/>
      <c r="G26" s="196">
        <f>SUM(G23:G25)</f>
        <v>-3950931</v>
      </c>
      <c r="I26" s="100"/>
      <c r="K26" s="2"/>
      <c r="L26" s="2"/>
      <c r="M26" s="2"/>
      <c r="N26" s="2"/>
    </row>
    <row r="27" spans="1:14" ht="13.5" customHeight="1">
      <c r="A27" s="2"/>
      <c r="B27" s="2"/>
      <c r="C27" s="2"/>
      <c r="D27" s="143"/>
      <c r="E27" s="149"/>
      <c r="F27" s="202"/>
      <c r="G27" s="149"/>
      <c r="I27" s="100"/>
      <c r="J27" s="100"/>
      <c r="K27" s="2"/>
      <c r="L27" s="2"/>
      <c r="M27" s="2"/>
      <c r="N27" s="2"/>
    </row>
    <row r="28" spans="1:14" ht="13.5" customHeight="1">
      <c r="A28" s="2" t="s">
        <v>4082</v>
      </c>
      <c r="B28" s="2"/>
      <c r="C28" s="2"/>
      <c r="D28" s="196">
        <f>-SUM('Item 4, Demand Rel. Exp.'!D23:D25)</f>
        <v>22718561</v>
      </c>
      <c r="E28" s="196">
        <f>-SUM('Item 4, Demand Rel. Exp.'!E23:E25)</f>
        <v>12824948</v>
      </c>
      <c r="F28" s="204">
        <v>1</v>
      </c>
      <c r="G28" s="143">
        <f>(D28+E28)*F28</f>
        <v>35543509</v>
      </c>
      <c r="I28" s="20"/>
      <c r="K28" s="2"/>
      <c r="L28" s="2"/>
      <c r="M28" s="2"/>
      <c r="N28" s="2"/>
    </row>
    <row r="29" spans="1:14" ht="13.5" customHeight="1">
      <c r="A29" s="2" t="s">
        <v>4083</v>
      </c>
      <c r="B29" s="2"/>
      <c r="C29" s="2"/>
      <c r="D29" s="1167">
        <f>-SUM('Item 4, Demand Rel. Exp.'!D29:D31)</f>
        <v>0</v>
      </c>
      <c r="E29" s="1167">
        <f>-SUM('Item 4, Demand Rel. Exp.'!E29:E31)</f>
        <v>18960980</v>
      </c>
      <c r="F29" s="204">
        <v>1</v>
      </c>
      <c r="G29" s="184">
        <f>(D29+E29)*F29</f>
        <v>18960980</v>
      </c>
      <c r="I29" s="141"/>
      <c r="K29" s="2"/>
      <c r="L29" s="2"/>
      <c r="M29" s="2"/>
      <c r="N29" s="2"/>
    </row>
    <row r="30" spans="1:14" ht="13.5" customHeight="1">
      <c r="A30" s="2" t="s">
        <v>470</v>
      </c>
      <c r="B30" s="2"/>
      <c r="C30" s="20"/>
      <c r="D30" s="143">
        <f>SUM(D28:D29)</f>
        <v>22718561</v>
      </c>
      <c r="E30" s="143">
        <f>SUM(E28:E29)</f>
        <v>31785928</v>
      </c>
      <c r="F30" s="20"/>
      <c r="G30" s="143">
        <f>SUM(G28:G29)</f>
        <v>54504489</v>
      </c>
      <c r="I30" s="20"/>
      <c r="K30" s="2"/>
      <c r="L30" s="2"/>
      <c r="M30" s="2"/>
      <c r="N30" s="2"/>
    </row>
    <row r="31" spans="1:14" ht="13.5" customHeight="1">
      <c r="A31" s="2"/>
      <c r="B31" s="2"/>
      <c r="C31" s="2"/>
      <c r="D31" s="2"/>
      <c r="E31" s="20"/>
      <c r="F31" s="20"/>
      <c r="G31" s="143"/>
      <c r="I31" s="20"/>
      <c r="J31" s="154"/>
      <c r="K31" s="2"/>
      <c r="L31" s="2"/>
      <c r="M31" s="2"/>
      <c r="N31" s="2"/>
    </row>
    <row r="32" spans="1:14" ht="13.5" customHeight="1">
      <c r="A32" s="4"/>
      <c r="B32" s="2"/>
      <c r="C32" s="2"/>
      <c r="D32" s="2"/>
      <c r="E32" s="20" t="s">
        <v>1533</v>
      </c>
      <c r="F32" s="20"/>
      <c r="G32" s="207">
        <f>G20+G26+G30</f>
        <v>54679735.059999973</v>
      </c>
      <c r="I32" s="20"/>
      <c r="K32" s="2"/>
      <c r="L32" s="2"/>
      <c r="M32" s="2"/>
      <c r="N32" s="2"/>
    </row>
    <row r="33" spans="1:14" ht="13.5" customHeight="1">
      <c r="A33" s="21"/>
      <c r="B33" s="46"/>
      <c r="C33" s="2"/>
      <c r="D33" s="2"/>
      <c r="E33" s="2"/>
      <c r="F33" s="2"/>
      <c r="G33" s="2"/>
      <c r="H33" s="2"/>
      <c r="I33" s="2"/>
      <c r="J33" s="2"/>
      <c r="K33" s="2"/>
      <c r="L33" s="2"/>
      <c r="M33" s="2"/>
      <c r="N33" s="2"/>
    </row>
    <row r="34" spans="1:14" ht="15.5">
      <c r="A34" s="2"/>
      <c r="B34" s="46"/>
    </row>
    <row r="35" spans="1:14">
      <c r="B35" s="46"/>
    </row>
  </sheetData>
  <sheetProtection sheet="1" objects="1" scenarios="1"/>
  <mergeCells count="4">
    <mergeCell ref="A1:G1"/>
    <mergeCell ref="A2:G2"/>
    <mergeCell ref="B4:F4"/>
    <mergeCell ref="B11:F11"/>
  </mergeCells>
  <printOptions horizontalCentered="1"/>
  <pageMargins left="0.75" right="0.75" top="0.92" bottom="1" header="0.5" footer="0.5"/>
  <pageSetup scale="74" orientation="portrait" r:id="rId1"/>
  <headerFooter alignWithMargins="0">
    <oddHeader>&amp;C&amp;"Times New Roman,Bold"&amp;16ATTACHMENT D, Page &amp;P of &amp;N
EVERGY</oddHeader>
    <oddFooter>&amp;R&amp;1#&amp;"Calibri"&amp;10&amp;KA80000Internal Use Only</oddFooter>
  </headerFooter>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188"/>
  <sheetViews>
    <sheetView view="pageBreakPreview" zoomScale="90" zoomScaleNormal="100" zoomScaleSheetLayoutView="90" workbookViewId="0">
      <selection activeCell="F8" sqref="F8"/>
    </sheetView>
  </sheetViews>
  <sheetFormatPr defaultColWidth="9.1796875" defaultRowHeight="12.5"/>
  <cols>
    <col min="1" max="1" width="5.54296875" style="110" customWidth="1"/>
    <col min="2" max="2" width="19.81640625" style="110" customWidth="1"/>
    <col min="3" max="3" width="22.1796875" style="110" customWidth="1"/>
    <col min="4" max="6" width="15.81640625" style="110" customWidth="1"/>
    <col min="7" max="7" width="17.81640625" style="110" customWidth="1"/>
    <col min="8" max="8" width="5.81640625" style="110" customWidth="1"/>
    <col min="9" max="9" width="9.1796875" style="110" customWidth="1"/>
    <col min="10" max="10" width="10.81640625" style="110" bestFit="1" customWidth="1"/>
    <col min="11" max="12" width="7.81640625" style="110" customWidth="1"/>
    <col min="13" max="13" width="9.81640625" style="110" customWidth="1"/>
    <col min="14" max="14" width="9.1796875" style="110" customWidth="1"/>
    <col min="15" max="15" width="10.54296875" style="110" customWidth="1"/>
    <col min="16" max="16" width="9.1796875" style="110" customWidth="1"/>
    <col min="17" max="17" width="4.453125" style="110" customWidth="1"/>
    <col min="18" max="16384" width="9.1796875" style="110"/>
  </cols>
  <sheetData>
    <row r="1" spans="1:12" s="19" customFormat="1" ht="20">
      <c r="A1" s="1247" t="s">
        <v>23</v>
      </c>
      <c r="B1" s="1247"/>
      <c r="C1" s="1247"/>
      <c r="D1" s="1247"/>
      <c r="E1" s="1247"/>
      <c r="F1" s="1247"/>
      <c r="G1" s="1247"/>
      <c r="H1" s="1247"/>
    </row>
    <row r="2" spans="1:12" s="19" customFormat="1" ht="19">
      <c r="A2" s="1221" t="str">
        <f>'Item 2,  Demand Chg. Calc.'!A2:G2</f>
        <v>For Contract Year Beginning June 1, 2026, Based on 2025 Data</v>
      </c>
      <c r="B2" s="1221"/>
      <c r="C2" s="1221"/>
      <c r="D2" s="1221"/>
      <c r="E2" s="1221"/>
      <c r="F2" s="1221"/>
      <c r="G2" s="1221"/>
      <c r="H2" s="1221"/>
    </row>
    <row r="3" spans="1:12" s="19" customFormat="1" ht="14.15" customHeight="1">
      <c r="B3" s="1"/>
      <c r="C3" s="1"/>
      <c r="D3" s="1"/>
      <c r="E3" s="1"/>
      <c r="F3" s="1"/>
      <c r="G3" s="5"/>
      <c r="H3" s="6"/>
    </row>
    <row r="4" spans="1:12" s="19" customFormat="1" ht="20">
      <c r="A4" s="158"/>
      <c r="B4" s="170" t="s">
        <v>1255</v>
      </c>
      <c r="C4" s="171" t="s">
        <v>508</v>
      </c>
      <c r="D4" s="172" t="s">
        <v>212</v>
      </c>
      <c r="E4" s="172" t="s">
        <v>213</v>
      </c>
      <c r="F4" s="172" t="s">
        <v>468</v>
      </c>
      <c r="G4" s="173"/>
      <c r="H4" s="158"/>
      <c r="I4" s="16"/>
      <c r="J4" s="133"/>
      <c r="K4" s="133"/>
      <c r="L4" s="133"/>
    </row>
    <row r="5" spans="1:12" s="19" customFormat="1" ht="20">
      <c r="A5" s="158"/>
      <c r="B5" s="175" t="s">
        <v>214</v>
      </c>
      <c r="C5" s="178">
        <f>'Item 6, Wghted Cost of Cap.'!G18</f>
        <v>5276940000</v>
      </c>
      <c r="D5" s="181">
        <f>IF(C5&gt;0,C5/$C$8,0)</f>
        <v>0.47368759846369468</v>
      </c>
      <c r="E5" s="181">
        <f>'Wrksht. U, LTD Cost 1'!T47</f>
        <v>4.5045561066247901E-2</v>
      </c>
      <c r="F5" s="166">
        <f>D5*E5</f>
        <v>2.1337523642920676E-2</v>
      </c>
      <c r="G5" s="174" t="s">
        <v>93</v>
      </c>
      <c r="H5" s="158"/>
      <c r="I5" s="16"/>
      <c r="J5" s="133"/>
      <c r="K5" s="133"/>
      <c r="L5" s="133"/>
    </row>
    <row r="6" spans="1:12" s="19" customFormat="1" ht="20">
      <c r="A6" s="158"/>
      <c r="B6" s="176" t="s">
        <v>215</v>
      </c>
      <c r="C6" s="179">
        <f>'Item 6, Wghted Cost of Cap.'!G22</f>
        <v>0</v>
      </c>
      <c r="D6" s="182">
        <f>IF(C6&gt;0,C6/$C$8,0)</f>
        <v>0</v>
      </c>
      <c r="E6" s="182">
        <f>IF(C6&gt;0,'Item 6, Wghted Cost of Cap.'!G23/'Item 6, Wghted Cost of Cap.'!C6,0)</f>
        <v>0</v>
      </c>
      <c r="F6" s="167">
        <f>D6*E6</f>
        <v>0</v>
      </c>
      <c r="G6" s="174"/>
      <c r="H6" s="158"/>
      <c r="I6" s="16"/>
      <c r="J6" s="133"/>
      <c r="K6" s="133"/>
      <c r="L6" s="133"/>
    </row>
    <row r="7" spans="1:12" s="19" customFormat="1" ht="20">
      <c r="A7" s="158"/>
      <c r="B7" s="177" t="s">
        <v>216</v>
      </c>
      <c r="C7" s="180">
        <f>'Item 6, Wghted Cost of Cap.'!G31</f>
        <v>5863186989</v>
      </c>
      <c r="D7" s="183">
        <f>IF(C7&gt;0,IF(C7/$C$8&gt;0.6886,0.6886,C7/$C$8),0)</f>
        <v>0.52631240153630532</v>
      </c>
      <c r="E7" s="319">
        <v>9.7000000000000003E-2</v>
      </c>
      <c r="F7" s="168">
        <f>D7*E7</f>
        <v>5.1052302949021619E-2</v>
      </c>
      <c r="G7" s="174"/>
      <c r="H7" s="158"/>
      <c r="I7" s="16"/>
      <c r="J7" s="133"/>
      <c r="K7" s="133"/>
      <c r="L7" s="133"/>
    </row>
    <row r="8" spans="1:12" s="19" customFormat="1" ht="22.5" customHeight="1">
      <c r="A8" s="158"/>
      <c r="B8" s="152" t="s">
        <v>470</v>
      </c>
      <c r="C8" s="156">
        <f>SUM(C5:C7)</f>
        <v>11140126989</v>
      </c>
      <c r="D8" s="169"/>
      <c r="E8" s="169"/>
      <c r="F8" s="223">
        <f>SUM(F5:F7)</f>
        <v>7.2389826591942291E-2</v>
      </c>
      <c r="G8" s="224" t="s">
        <v>94</v>
      </c>
      <c r="H8" s="158"/>
      <c r="I8" s="16"/>
      <c r="J8" s="133"/>
      <c r="K8" s="133"/>
      <c r="L8" s="133"/>
    </row>
    <row r="9" spans="1:12" s="19" customFormat="1" ht="20">
      <c r="A9" s="160"/>
      <c r="B9" s="133"/>
      <c r="C9" s="133"/>
      <c r="D9" s="133"/>
      <c r="E9" s="133"/>
      <c r="F9" s="133"/>
      <c r="G9" s="225" t="s">
        <v>1242</v>
      </c>
      <c r="H9" s="159"/>
      <c r="I9" s="133"/>
      <c r="J9" s="161"/>
      <c r="K9" s="162"/>
      <c r="L9" s="133"/>
    </row>
    <row r="10" spans="1:12" s="19" customFormat="1" ht="20">
      <c r="A10" s="160"/>
      <c r="B10" s="133"/>
      <c r="C10" s="133"/>
      <c r="D10" s="133"/>
      <c r="E10" s="133"/>
      <c r="F10" s="133"/>
      <c r="G10" s="225" t="s">
        <v>1243</v>
      </c>
      <c r="H10" s="159"/>
      <c r="I10" s="133"/>
      <c r="J10" s="161"/>
      <c r="K10" s="162"/>
      <c r="L10" s="133"/>
    </row>
    <row r="11" spans="1:12" s="19" customFormat="1" ht="20">
      <c r="A11" s="160"/>
      <c r="B11" s="133"/>
      <c r="C11" s="133"/>
      <c r="D11" s="133"/>
      <c r="E11" s="133"/>
      <c r="F11" s="133"/>
      <c r="G11" s="225"/>
      <c r="H11" s="159"/>
      <c r="I11" s="133"/>
      <c r="J11" s="161"/>
      <c r="K11" s="162"/>
      <c r="L11" s="133"/>
    </row>
    <row r="12" spans="1:12" s="19" customFormat="1" ht="19">
      <c r="A12" s="12"/>
      <c r="C12" s="2"/>
      <c r="D12" s="2"/>
      <c r="E12" s="2"/>
      <c r="F12" s="2"/>
      <c r="G12" s="13"/>
      <c r="H12" s="133"/>
      <c r="I12" s="133"/>
      <c r="J12" s="161"/>
      <c r="K12" s="163"/>
      <c r="L12" s="133"/>
    </row>
    <row r="13" spans="1:12" s="19" customFormat="1" ht="19">
      <c r="A13" s="12"/>
      <c r="B13" s="12" t="s">
        <v>211</v>
      </c>
      <c r="C13" s="2"/>
      <c r="E13" s="99" t="s">
        <v>2862</v>
      </c>
      <c r="F13" s="99" t="s">
        <v>2863</v>
      </c>
      <c r="G13" s="99" t="s">
        <v>464</v>
      </c>
      <c r="H13" s="133"/>
      <c r="I13" s="133"/>
      <c r="J13" s="161"/>
      <c r="K13" s="162"/>
      <c r="L13" s="133"/>
    </row>
    <row r="14" spans="1:12" s="19" customFormat="1" ht="19">
      <c r="A14" s="12"/>
      <c r="B14" s="2" t="s">
        <v>199</v>
      </c>
      <c r="C14" s="2"/>
      <c r="E14" s="143">
        <f>'Form 1 Inputs'!D14</f>
        <v>4655500000</v>
      </c>
      <c r="F14" s="143">
        <f>'Form 1 Inputs'!E14</f>
        <v>621440000</v>
      </c>
      <c r="G14" s="143">
        <f>SUM(E14:F14)</f>
        <v>5276940000</v>
      </c>
      <c r="H14" s="133"/>
      <c r="I14" s="133"/>
      <c r="J14" s="161"/>
      <c r="K14" s="162"/>
      <c r="L14" s="133"/>
    </row>
    <row r="15" spans="1:12" s="19" customFormat="1" ht="19">
      <c r="A15" s="12"/>
      <c r="B15" s="2" t="s">
        <v>200</v>
      </c>
      <c r="C15" s="2"/>
      <c r="E15" s="143">
        <f>'Form 1 Inputs'!D15</f>
        <v>0</v>
      </c>
      <c r="F15" s="143">
        <f>'Form 1 Inputs'!E15</f>
        <v>0</v>
      </c>
      <c r="G15" s="143">
        <f>SUM(E15:F15)</f>
        <v>0</v>
      </c>
      <c r="H15" s="133"/>
      <c r="I15" s="133"/>
      <c r="J15" s="161"/>
      <c r="K15" s="162"/>
      <c r="L15" s="133"/>
    </row>
    <row r="16" spans="1:12" s="19" customFormat="1" ht="19">
      <c r="A16" s="12"/>
      <c r="B16" s="2" t="s">
        <v>2454</v>
      </c>
      <c r="C16" s="2"/>
      <c r="E16" s="143">
        <f>'Form 1 Inputs'!D16</f>
        <v>0</v>
      </c>
      <c r="F16" s="143">
        <f>'Form 1 Inputs'!E16</f>
        <v>0</v>
      </c>
      <c r="G16" s="143">
        <f>SUM(E16:F16)</f>
        <v>0</v>
      </c>
      <c r="H16" s="133"/>
      <c r="I16" s="133"/>
      <c r="J16" s="161"/>
      <c r="K16" s="162"/>
      <c r="L16" s="133"/>
    </row>
    <row r="17" spans="1:12" s="19" customFormat="1" ht="19">
      <c r="A17" s="12"/>
      <c r="B17" s="2" t="s">
        <v>201</v>
      </c>
      <c r="C17" s="2"/>
      <c r="E17" s="143">
        <f>'Form 1 Inputs'!D17</f>
        <v>0</v>
      </c>
      <c r="F17" s="143">
        <f>'Form 1 Inputs'!E17</f>
        <v>0</v>
      </c>
      <c r="G17" s="184">
        <f>SUM(E17:F17)</f>
        <v>0</v>
      </c>
      <c r="H17" s="133"/>
      <c r="I17" s="133"/>
      <c r="J17" s="161"/>
      <c r="K17" s="162"/>
      <c r="L17" s="133"/>
    </row>
    <row r="18" spans="1:12" s="19" customFormat="1" ht="19">
      <c r="A18" s="12"/>
      <c r="B18" s="2" t="s">
        <v>1254</v>
      </c>
      <c r="C18" s="2"/>
      <c r="E18" s="143"/>
      <c r="F18" s="143"/>
      <c r="G18" s="293">
        <f>+(G14-G15+G16+G17)</f>
        <v>5276940000</v>
      </c>
      <c r="H18" s="133"/>
      <c r="I18" s="133"/>
      <c r="J18" s="161"/>
      <c r="K18" s="162"/>
      <c r="L18" s="133"/>
    </row>
    <row r="19" spans="1:12" ht="19">
      <c r="A19" s="12"/>
      <c r="B19" s="2"/>
      <c r="C19" s="2"/>
      <c r="E19" s="2"/>
      <c r="F19" s="2"/>
      <c r="G19" s="2"/>
      <c r="H19" s="133"/>
      <c r="I19" s="133"/>
      <c r="J19" s="161"/>
      <c r="K19" s="164"/>
      <c r="L19" s="133"/>
    </row>
    <row r="20" spans="1:12" ht="19">
      <c r="A20" s="12"/>
      <c r="C20" s="2"/>
      <c r="E20" s="2"/>
      <c r="F20" s="2"/>
      <c r="G20" s="2"/>
      <c r="H20" s="133"/>
      <c r="I20" s="133"/>
      <c r="J20" s="133"/>
      <c r="K20" s="163"/>
      <c r="L20" s="133"/>
    </row>
    <row r="21" spans="1:12" ht="19">
      <c r="A21" s="12"/>
      <c r="B21" s="12" t="s">
        <v>1257</v>
      </c>
      <c r="C21" s="2"/>
      <c r="E21" s="97"/>
      <c r="F21" s="97"/>
      <c r="G21" s="97"/>
      <c r="H21" s="133"/>
      <c r="I21" s="133"/>
      <c r="J21" s="133"/>
      <c r="K21" s="133"/>
      <c r="L21" s="133"/>
    </row>
    <row r="22" spans="1:12" ht="19">
      <c r="A22" s="12"/>
      <c r="B22" s="13" t="s">
        <v>238</v>
      </c>
      <c r="C22" s="2"/>
      <c r="E22" s="293">
        <f>'Form 1 Inputs'!D10</f>
        <v>0</v>
      </c>
      <c r="F22" s="143">
        <f>'Form 1 Inputs'!E10</f>
        <v>0</v>
      </c>
      <c r="G22" s="143">
        <f>E22+F22</f>
        <v>0</v>
      </c>
      <c r="H22" s="133"/>
      <c r="I22" s="133"/>
      <c r="J22" s="133"/>
      <c r="K22" s="133"/>
      <c r="L22" s="133"/>
    </row>
    <row r="23" spans="1:12" ht="19">
      <c r="A23" s="12"/>
      <c r="B23" s="13" t="s">
        <v>239</v>
      </c>
      <c r="C23" s="2"/>
      <c r="E23" s="143">
        <f>ABS('Form 1 Inputs'!D28)</f>
        <v>0</v>
      </c>
      <c r="F23" s="143">
        <f>ABS('Form 1 Inputs'!E28)</f>
        <v>0</v>
      </c>
      <c r="G23" s="143">
        <f>E23+F23</f>
        <v>0</v>
      </c>
      <c r="H23" s="133"/>
      <c r="I23" s="133"/>
      <c r="J23" s="165"/>
      <c r="K23" s="133"/>
      <c r="L23" s="133"/>
    </row>
    <row r="24" spans="1:12" ht="19">
      <c r="A24" s="12"/>
      <c r="B24" s="2"/>
      <c r="C24" s="2"/>
      <c r="E24" s="143"/>
      <c r="F24" s="143"/>
      <c r="G24" s="143"/>
      <c r="H24" s="133"/>
      <c r="I24" s="133"/>
      <c r="J24" s="165"/>
      <c r="K24" s="133"/>
      <c r="L24" s="133"/>
    </row>
    <row r="25" spans="1:12" ht="19">
      <c r="A25" s="12"/>
      <c r="C25" s="2"/>
      <c r="E25" s="143"/>
      <c r="F25" s="143"/>
      <c r="G25" s="143"/>
      <c r="H25" s="133"/>
      <c r="I25" s="133"/>
      <c r="J25" s="133"/>
      <c r="K25" s="133"/>
      <c r="L25" s="133"/>
    </row>
    <row r="26" spans="1:12" ht="19">
      <c r="A26" s="12"/>
      <c r="B26" s="12" t="s">
        <v>1259</v>
      </c>
      <c r="C26" s="2"/>
      <c r="E26" s="97"/>
      <c r="F26" s="97"/>
      <c r="G26" s="97"/>
      <c r="H26" s="133"/>
      <c r="I26" s="133"/>
      <c r="J26" s="133"/>
      <c r="K26" s="133"/>
      <c r="L26" s="133"/>
    </row>
    <row r="27" spans="1:12" ht="19">
      <c r="A27" s="12"/>
      <c r="B27" s="13" t="s">
        <v>2206</v>
      </c>
      <c r="C27" s="2"/>
      <c r="E27" s="143">
        <f>'Form 1 Inputs'!D13</f>
        <v>5863186989</v>
      </c>
      <c r="F27" s="143">
        <v>0</v>
      </c>
      <c r="G27" s="143">
        <f>E27</f>
        <v>5863186989</v>
      </c>
      <c r="H27" s="133"/>
      <c r="I27" s="133"/>
      <c r="J27" s="133"/>
      <c r="K27" s="133"/>
      <c r="L27" s="133"/>
    </row>
    <row r="28" spans="1:12" ht="19">
      <c r="A28" s="12"/>
      <c r="B28" s="13" t="s">
        <v>1891</v>
      </c>
      <c r="C28" s="2"/>
      <c r="E28" s="143">
        <f>E22</f>
        <v>0</v>
      </c>
      <c r="F28" s="143">
        <f>F22</f>
        <v>0</v>
      </c>
      <c r="G28" s="143">
        <f>E28+F28</f>
        <v>0</v>
      </c>
      <c r="H28" s="133"/>
      <c r="I28" s="133"/>
      <c r="J28" s="133"/>
      <c r="K28" s="133"/>
      <c r="L28" s="133"/>
    </row>
    <row r="29" spans="1:12" ht="19">
      <c r="A29" s="12"/>
      <c r="B29" s="13" t="s">
        <v>2207</v>
      </c>
      <c r="C29" s="2"/>
      <c r="E29" s="143">
        <f>'Form 1 Inputs'!D12</f>
        <v>0</v>
      </c>
      <c r="F29" s="143">
        <f>'Form 1 Inputs'!E12</f>
        <v>0</v>
      </c>
      <c r="G29" s="143">
        <f>E29+F29</f>
        <v>0</v>
      </c>
      <c r="H29" s="133"/>
      <c r="I29" s="133"/>
      <c r="J29" s="133"/>
      <c r="K29" s="133"/>
      <c r="L29" s="133"/>
    </row>
    <row r="30" spans="1:12" ht="19">
      <c r="A30" s="12"/>
      <c r="B30" s="1261" t="s">
        <v>3506</v>
      </c>
      <c r="C30" s="1261"/>
      <c r="D30" s="1261"/>
      <c r="E30" s="143">
        <f>1324985150-1932356268</f>
        <v>-607371118</v>
      </c>
      <c r="F30" s="143">
        <f>ABS('Form 1 Inputs'!E11)</f>
        <v>0</v>
      </c>
      <c r="G30" s="184">
        <f>IF(E30+F30&lt;0,0,E30+F30)</f>
        <v>0</v>
      </c>
      <c r="H30" s="133"/>
      <c r="I30" s="133"/>
      <c r="J30" s="165"/>
      <c r="K30" s="133"/>
      <c r="L30" s="133"/>
    </row>
    <row r="31" spans="1:12" ht="19">
      <c r="A31" s="12"/>
      <c r="B31" s="13" t="s">
        <v>469</v>
      </c>
      <c r="C31" s="2"/>
      <c r="E31" s="143"/>
      <c r="F31" s="143"/>
      <c r="G31" s="293">
        <f>+(G27-G28-G29-G30)</f>
        <v>5863186989</v>
      </c>
      <c r="H31" s="133"/>
      <c r="I31" s="133"/>
      <c r="J31" s="133"/>
      <c r="K31" s="133"/>
      <c r="L31" s="133"/>
    </row>
    <row r="32" spans="1:12" ht="19">
      <c r="A32" s="12"/>
      <c r="B32" s="2"/>
      <c r="C32" s="2"/>
      <c r="D32" s="15"/>
      <c r="E32" s="15"/>
      <c r="F32" s="15"/>
      <c r="G32" s="13"/>
      <c r="H32" s="133"/>
      <c r="I32" s="133"/>
      <c r="J32" s="133"/>
      <c r="K32" s="133"/>
      <c r="L32" s="133"/>
    </row>
    <row r="33" spans="1:12" ht="19">
      <c r="A33" s="19"/>
      <c r="B33" s="21" t="s">
        <v>2961</v>
      </c>
      <c r="C33" s="2"/>
      <c r="D33" s="15"/>
      <c r="E33" s="15"/>
      <c r="F33" s="15"/>
      <c r="G33" s="13"/>
      <c r="H33" s="133"/>
      <c r="I33" s="133"/>
      <c r="J33" s="133"/>
      <c r="K33" s="133"/>
      <c r="L33" s="133"/>
    </row>
    <row r="34" spans="1:12" ht="18">
      <c r="A34" s="19"/>
      <c r="B34" s="2" t="s">
        <v>510</v>
      </c>
      <c r="C34" s="2"/>
      <c r="D34" s="15"/>
      <c r="E34" s="15"/>
      <c r="F34" s="15"/>
      <c r="G34" s="13"/>
      <c r="H34" s="133"/>
      <c r="I34" s="133"/>
      <c r="J34" s="133"/>
      <c r="K34" s="133"/>
      <c r="L34" s="133"/>
    </row>
    <row r="35" spans="1:12" ht="18">
      <c r="A35" s="19"/>
      <c r="B35" s="2" t="s">
        <v>394</v>
      </c>
      <c r="C35" s="2"/>
      <c r="D35" s="15"/>
      <c r="E35" s="15"/>
      <c r="F35" s="15"/>
      <c r="G35" s="13"/>
      <c r="H35" s="133"/>
      <c r="I35" s="133"/>
      <c r="J35" s="133"/>
      <c r="K35" s="133"/>
      <c r="L35" s="133"/>
    </row>
    <row r="36" spans="1:12" ht="18">
      <c r="A36" s="19"/>
      <c r="B36" s="2" t="s">
        <v>217</v>
      </c>
      <c r="C36" s="2"/>
      <c r="D36" s="15"/>
      <c r="E36" s="15"/>
      <c r="F36" s="15"/>
      <c r="G36" s="13"/>
      <c r="H36" s="133"/>
      <c r="I36" s="133"/>
      <c r="J36" s="133"/>
      <c r="K36" s="133"/>
      <c r="L36" s="133"/>
    </row>
    <row r="37" spans="1:12" ht="18">
      <c r="A37" s="19"/>
      <c r="B37" s="2" t="s">
        <v>1258</v>
      </c>
      <c r="C37" s="2"/>
      <c r="D37" s="15"/>
      <c r="E37" s="15"/>
      <c r="F37" s="15"/>
      <c r="G37" s="13"/>
      <c r="H37" s="133"/>
      <c r="I37" s="133"/>
      <c r="J37" s="133"/>
      <c r="K37" s="133"/>
      <c r="L37" s="133"/>
    </row>
    <row r="38" spans="1:12" ht="18">
      <c r="A38" s="19"/>
      <c r="B38" s="2" t="s">
        <v>2585</v>
      </c>
      <c r="C38" s="2"/>
      <c r="D38" s="15"/>
      <c r="E38" s="15"/>
      <c r="F38" s="15"/>
      <c r="G38" s="13"/>
      <c r="H38" s="133"/>
      <c r="I38" s="133"/>
      <c r="J38" s="133"/>
      <c r="K38" s="133"/>
      <c r="L38" s="133"/>
    </row>
    <row r="39" spans="1:12" ht="19">
      <c r="A39" s="12"/>
      <c r="B39" s="2" t="s">
        <v>2299</v>
      </c>
      <c r="C39" s="2"/>
      <c r="D39" s="15"/>
      <c r="E39" s="15"/>
      <c r="F39" s="15"/>
      <c r="G39" s="13"/>
      <c r="H39" s="133"/>
      <c r="I39" s="133"/>
      <c r="J39" s="133"/>
      <c r="K39" s="133"/>
      <c r="L39" s="133"/>
    </row>
    <row r="40" spans="1:12" ht="19">
      <c r="A40" s="12"/>
      <c r="B40" s="21" t="s">
        <v>509</v>
      </c>
      <c r="C40" s="2"/>
      <c r="D40" s="15"/>
      <c r="E40" s="15"/>
      <c r="F40" s="15"/>
      <c r="G40" s="13"/>
      <c r="H40" s="133"/>
      <c r="I40" s="133"/>
      <c r="J40" s="133"/>
      <c r="K40" s="133"/>
      <c r="L40" s="133"/>
    </row>
    <row r="41" spans="1:12" ht="19">
      <c r="A41" s="12"/>
      <c r="B41" s="21" t="s">
        <v>2962</v>
      </c>
      <c r="C41" s="320"/>
      <c r="D41" s="321"/>
      <c r="E41" s="321"/>
      <c r="F41" s="321"/>
      <c r="G41" s="322"/>
      <c r="H41" s="133"/>
      <c r="I41" s="133"/>
      <c r="J41" s="133"/>
      <c r="K41" s="133"/>
      <c r="L41" s="133"/>
    </row>
    <row r="42" spans="1:12" ht="18">
      <c r="A42" s="19"/>
      <c r="B42" s="2" t="s">
        <v>3501</v>
      </c>
      <c r="C42" s="320"/>
      <c r="D42" s="320"/>
      <c r="E42" s="320"/>
      <c r="F42" s="320"/>
      <c r="G42" s="323"/>
      <c r="H42" s="133"/>
      <c r="I42" s="133"/>
      <c r="J42" s="133"/>
      <c r="K42" s="133"/>
      <c r="L42" s="133"/>
    </row>
    <row r="43" spans="1:12" ht="18">
      <c r="A43" s="19"/>
      <c r="B43" s="2" t="s">
        <v>3502</v>
      </c>
      <c r="C43" s="320"/>
      <c r="D43" s="320"/>
      <c r="E43" s="320"/>
      <c r="F43" s="320"/>
      <c r="G43" s="323"/>
      <c r="H43" s="133"/>
      <c r="I43" s="133"/>
      <c r="J43" s="133"/>
      <c r="K43" s="133"/>
      <c r="L43" s="133"/>
    </row>
    <row r="44" spans="1:12" ht="18">
      <c r="A44" s="19"/>
      <c r="B44" s="2" t="s">
        <v>3503</v>
      </c>
      <c r="C44" s="320"/>
      <c r="D44" s="320"/>
      <c r="E44" s="320"/>
      <c r="F44" s="320"/>
      <c r="G44" s="323"/>
      <c r="H44" s="133"/>
      <c r="I44" s="133"/>
      <c r="J44" s="133"/>
      <c r="K44" s="133"/>
      <c r="L44" s="133"/>
    </row>
    <row r="45" spans="1:12" ht="18">
      <c r="A45" s="19"/>
      <c r="B45" s="320"/>
      <c r="C45" s="320"/>
      <c r="D45" s="320"/>
      <c r="E45" s="320"/>
      <c r="F45" s="320"/>
      <c r="G45" s="323"/>
      <c r="H45" s="133"/>
      <c r="I45" s="133"/>
      <c r="J45" s="133"/>
      <c r="K45" s="133"/>
      <c r="L45" s="133"/>
    </row>
    <row r="46" spans="1:12" ht="18">
      <c r="A46" s="133"/>
      <c r="B46" s="133"/>
      <c r="C46" s="133"/>
      <c r="D46" s="133"/>
      <c r="E46" s="133"/>
      <c r="F46" s="133"/>
      <c r="G46" s="133"/>
      <c r="H46" s="133"/>
      <c r="I46" s="133"/>
      <c r="J46" s="133"/>
      <c r="K46" s="133"/>
      <c r="L46" s="133"/>
    </row>
    <row r="47" spans="1:12" ht="18">
      <c r="A47" s="133"/>
      <c r="B47" s="133"/>
      <c r="C47" s="133"/>
      <c r="D47" s="133"/>
      <c r="E47" s="133"/>
      <c r="F47" s="133"/>
      <c r="G47" s="133"/>
      <c r="H47" s="133"/>
      <c r="I47" s="133"/>
      <c r="J47" s="133"/>
      <c r="K47" s="133"/>
      <c r="L47" s="133"/>
    </row>
    <row r="48" spans="1:12" ht="18">
      <c r="A48" s="133"/>
      <c r="B48" s="133"/>
      <c r="C48" s="133"/>
      <c r="D48" s="133"/>
      <c r="E48" s="133"/>
      <c r="F48" s="133"/>
      <c r="G48" s="133"/>
      <c r="H48" s="133"/>
      <c r="I48" s="133"/>
      <c r="J48" s="133"/>
      <c r="K48" s="133"/>
      <c r="L48" s="133"/>
    </row>
    <row r="49" spans="1:12" ht="18">
      <c r="A49" s="133"/>
      <c r="B49" s="133"/>
      <c r="C49" s="133"/>
      <c r="D49" s="133"/>
      <c r="E49" s="133"/>
      <c r="F49" s="133"/>
      <c r="G49" s="133"/>
      <c r="H49" s="133"/>
      <c r="I49" s="133"/>
      <c r="J49" s="133"/>
      <c r="K49" s="133"/>
      <c r="L49" s="133"/>
    </row>
    <row r="50" spans="1:12" ht="18">
      <c r="A50" s="133"/>
      <c r="B50" s="133"/>
      <c r="C50" s="133"/>
      <c r="D50" s="133"/>
      <c r="E50" s="133"/>
      <c r="F50" s="133"/>
      <c r="G50" s="133"/>
      <c r="H50" s="133"/>
      <c r="I50" s="133"/>
      <c r="J50" s="133"/>
      <c r="K50" s="133"/>
      <c r="L50" s="133"/>
    </row>
    <row r="51" spans="1:12" ht="18">
      <c r="A51" s="133"/>
      <c r="B51" s="133"/>
      <c r="C51" s="133"/>
      <c r="D51" s="133"/>
      <c r="E51" s="133"/>
      <c r="F51" s="133"/>
      <c r="G51" s="133"/>
      <c r="H51" s="133"/>
      <c r="I51" s="133"/>
      <c r="J51" s="133"/>
      <c r="K51" s="133"/>
      <c r="L51" s="133"/>
    </row>
    <row r="52" spans="1:12" ht="18">
      <c r="A52" s="133"/>
      <c r="B52" s="133"/>
      <c r="C52" s="133"/>
      <c r="D52" s="133"/>
      <c r="E52" s="133"/>
      <c r="F52" s="133"/>
      <c r="G52" s="133"/>
      <c r="H52" s="133"/>
      <c r="I52" s="133"/>
      <c r="J52" s="133"/>
      <c r="K52" s="133"/>
      <c r="L52" s="133"/>
    </row>
    <row r="53" spans="1:12" ht="18">
      <c r="A53" s="133"/>
      <c r="B53" s="133"/>
      <c r="C53" s="133"/>
      <c r="D53" s="133"/>
      <c r="E53" s="133"/>
      <c r="F53" s="133"/>
      <c r="G53" s="133"/>
      <c r="H53" s="133"/>
      <c r="I53" s="133"/>
      <c r="J53" s="133"/>
      <c r="K53" s="133"/>
      <c r="L53" s="133"/>
    </row>
    <row r="54" spans="1:12" ht="18">
      <c r="A54" s="133"/>
      <c r="B54" s="133"/>
      <c r="C54" s="133"/>
      <c r="D54" s="133"/>
      <c r="E54" s="133"/>
      <c r="F54" s="133"/>
      <c r="G54" s="133"/>
      <c r="H54" s="133"/>
      <c r="I54" s="133"/>
      <c r="J54" s="133"/>
      <c r="K54" s="133"/>
      <c r="L54" s="133"/>
    </row>
    <row r="55" spans="1:12" ht="18">
      <c r="A55" s="133"/>
      <c r="B55" s="133"/>
      <c r="C55" s="133"/>
      <c r="D55" s="133"/>
      <c r="E55" s="133"/>
      <c r="F55" s="133"/>
      <c r="G55" s="133"/>
      <c r="H55" s="133"/>
      <c r="I55" s="133"/>
      <c r="J55" s="133"/>
      <c r="K55" s="133"/>
      <c r="L55" s="133"/>
    </row>
    <row r="56" spans="1:12" ht="18">
      <c r="A56" s="133"/>
      <c r="B56" s="133"/>
      <c r="C56" s="133"/>
      <c r="D56" s="133"/>
      <c r="E56" s="133"/>
      <c r="F56" s="133"/>
      <c r="G56" s="133"/>
      <c r="H56" s="133"/>
      <c r="I56" s="133"/>
      <c r="J56" s="133"/>
      <c r="K56" s="133"/>
      <c r="L56" s="133"/>
    </row>
    <row r="57" spans="1:12" ht="18">
      <c r="A57" s="133"/>
      <c r="B57" s="133"/>
      <c r="C57" s="133"/>
      <c r="D57" s="133"/>
      <c r="E57" s="133"/>
      <c r="F57" s="133"/>
      <c r="G57" s="133"/>
      <c r="H57" s="133"/>
      <c r="I57" s="133"/>
      <c r="J57" s="133"/>
      <c r="K57" s="133"/>
      <c r="L57" s="133"/>
    </row>
    <row r="58" spans="1:12" ht="18">
      <c r="A58" s="133"/>
      <c r="B58" s="133"/>
      <c r="C58" s="133"/>
      <c r="D58" s="133"/>
      <c r="E58" s="133"/>
      <c r="F58" s="133"/>
      <c r="G58" s="133"/>
      <c r="H58" s="133"/>
      <c r="I58" s="133"/>
      <c r="J58" s="133"/>
      <c r="K58" s="133"/>
      <c r="L58" s="133"/>
    </row>
    <row r="59" spans="1:12" ht="18">
      <c r="A59" s="133"/>
      <c r="B59" s="133"/>
      <c r="C59" s="133"/>
      <c r="D59" s="133"/>
      <c r="E59" s="133"/>
      <c r="F59" s="133"/>
      <c r="G59" s="133"/>
      <c r="H59" s="133"/>
      <c r="I59" s="133"/>
      <c r="J59" s="133"/>
      <c r="K59" s="133"/>
      <c r="L59" s="133"/>
    </row>
    <row r="60" spans="1:12" ht="18">
      <c r="A60" s="133"/>
      <c r="B60" s="133"/>
      <c r="C60" s="133"/>
      <c r="D60" s="133"/>
      <c r="E60" s="133"/>
      <c r="F60" s="133"/>
      <c r="G60" s="133"/>
      <c r="H60" s="133"/>
      <c r="I60" s="133"/>
      <c r="J60" s="133"/>
      <c r="K60" s="133"/>
      <c r="L60" s="133"/>
    </row>
    <row r="61" spans="1:12" ht="18">
      <c r="A61" s="133"/>
      <c r="B61" s="133"/>
      <c r="C61" s="133"/>
      <c r="D61" s="133"/>
      <c r="E61" s="133"/>
      <c r="F61" s="133"/>
      <c r="G61" s="133"/>
      <c r="H61" s="133"/>
      <c r="I61" s="133"/>
      <c r="J61" s="133"/>
      <c r="K61" s="133"/>
      <c r="L61" s="133"/>
    </row>
    <row r="62" spans="1:12" ht="18">
      <c r="A62" s="133"/>
      <c r="B62" s="133"/>
      <c r="C62" s="133"/>
      <c r="D62" s="133"/>
      <c r="E62" s="133"/>
      <c r="F62" s="133"/>
      <c r="G62" s="133"/>
      <c r="H62" s="133"/>
      <c r="I62" s="133"/>
      <c r="J62" s="133"/>
      <c r="K62" s="133"/>
      <c r="L62" s="133"/>
    </row>
    <row r="63" spans="1:12" ht="18">
      <c r="A63" s="133"/>
      <c r="B63" s="133"/>
      <c r="C63" s="133"/>
      <c r="D63" s="133"/>
      <c r="E63" s="133"/>
      <c r="F63" s="133"/>
      <c r="G63" s="133"/>
      <c r="H63" s="133"/>
      <c r="I63" s="133"/>
      <c r="J63" s="133"/>
      <c r="K63" s="133"/>
      <c r="L63" s="133"/>
    </row>
    <row r="64" spans="1:12" ht="18">
      <c r="A64" s="133"/>
      <c r="B64" s="133"/>
      <c r="C64" s="133"/>
      <c r="D64" s="133"/>
      <c r="E64" s="133"/>
      <c r="F64" s="133"/>
      <c r="G64" s="133"/>
      <c r="H64" s="133"/>
      <c r="I64" s="133"/>
      <c r="J64" s="133"/>
      <c r="K64" s="133"/>
      <c r="L64" s="133"/>
    </row>
    <row r="65" spans="1:12" ht="18">
      <c r="A65" s="133"/>
      <c r="B65" s="133"/>
      <c r="C65" s="133"/>
      <c r="D65" s="133"/>
      <c r="E65" s="133"/>
      <c r="F65" s="133"/>
      <c r="G65" s="133"/>
      <c r="H65" s="133"/>
      <c r="I65" s="133"/>
      <c r="J65" s="133"/>
      <c r="K65" s="133"/>
      <c r="L65" s="133"/>
    </row>
    <row r="66" spans="1:12" ht="18">
      <c r="A66" s="133"/>
      <c r="B66" s="133"/>
      <c r="C66" s="133"/>
      <c r="D66" s="133"/>
      <c r="E66" s="133"/>
      <c r="F66" s="133"/>
      <c r="G66" s="133"/>
      <c r="H66" s="133"/>
      <c r="I66" s="133"/>
      <c r="J66" s="133"/>
      <c r="K66" s="133"/>
      <c r="L66" s="133"/>
    </row>
    <row r="67" spans="1:12" ht="18">
      <c r="A67" s="133"/>
      <c r="B67" s="133"/>
      <c r="C67" s="133"/>
      <c r="D67" s="133"/>
      <c r="E67" s="133"/>
      <c r="F67" s="133"/>
      <c r="G67" s="133"/>
      <c r="H67" s="133"/>
      <c r="I67" s="133"/>
      <c r="J67" s="133"/>
      <c r="K67" s="133"/>
      <c r="L67" s="133"/>
    </row>
    <row r="68" spans="1:12" ht="18">
      <c r="A68" s="133"/>
      <c r="B68" s="133"/>
      <c r="C68" s="133"/>
      <c r="D68" s="133"/>
      <c r="E68" s="133"/>
      <c r="F68" s="133"/>
      <c r="G68" s="133"/>
      <c r="H68" s="133"/>
      <c r="I68" s="133"/>
      <c r="J68" s="133"/>
      <c r="K68" s="133"/>
      <c r="L68" s="133"/>
    </row>
    <row r="69" spans="1:12" ht="18">
      <c r="A69" s="133"/>
      <c r="B69" s="133"/>
      <c r="C69" s="133"/>
      <c r="D69" s="133"/>
      <c r="E69" s="133"/>
      <c r="F69" s="133"/>
      <c r="G69" s="133"/>
      <c r="H69" s="133"/>
      <c r="I69" s="133"/>
      <c r="J69" s="133"/>
      <c r="K69" s="133"/>
      <c r="L69" s="133"/>
    </row>
    <row r="70" spans="1:12" ht="18">
      <c r="A70" s="133"/>
      <c r="B70" s="133"/>
      <c r="C70" s="133"/>
      <c r="D70" s="133"/>
      <c r="E70" s="133"/>
      <c r="F70" s="133"/>
      <c r="G70" s="133"/>
      <c r="H70" s="133"/>
      <c r="I70" s="133"/>
      <c r="J70" s="133"/>
      <c r="K70" s="133"/>
      <c r="L70" s="133"/>
    </row>
    <row r="71" spans="1:12" ht="18">
      <c r="A71" s="133"/>
      <c r="B71" s="133"/>
      <c r="C71" s="133"/>
      <c r="D71" s="133"/>
      <c r="E71" s="133"/>
      <c r="F71" s="133"/>
      <c r="G71" s="133"/>
      <c r="H71" s="133"/>
      <c r="I71" s="133"/>
      <c r="J71" s="133"/>
      <c r="K71" s="133"/>
      <c r="L71" s="133"/>
    </row>
    <row r="72" spans="1:12" ht="18">
      <c r="A72" s="133"/>
      <c r="B72" s="133"/>
      <c r="C72" s="133"/>
      <c r="D72" s="133"/>
      <c r="E72" s="133"/>
      <c r="F72" s="133"/>
      <c r="G72" s="133"/>
      <c r="H72" s="133"/>
      <c r="I72" s="133"/>
      <c r="J72" s="133"/>
      <c r="K72" s="133"/>
      <c r="L72" s="133"/>
    </row>
    <row r="73" spans="1:12" ht="18">
      <c r="A73" s="133"/>
      <c r="B73" s="133"/>
      <c r="C73" s="133"/>
      <c r="D73" s="133"/>
      <c r="E73" s="133"/>
      <c r="F73" s="133"/>
      <c r="G73" s="133"/>
      <c r="H73" s="133"/>
      <c r="I73" s="133"/>
      <c r="J73" s="133"/>
      <c r="K73" s="133"/>
      <c r="L73" s="133"/>
    </row>
    <row r="74" spans="1:12" ht="18">
      <c r="A74" s="133"/>
      <c r="B74" s="133"/>
      <c r="C74" s="133"/>
      <c r="D74" s="133"/>
      <c r="E74" s="133"/>
      <c r="F74" s="133"/>
      <c r="G74" s="133"/>
      <c r="H74" s="133"/>
      <c r="I74" s="133"/>
      <c r="J74" s="133"/>
      <c r="K74" s="133"/>
      <c r="L74" s="133"/>
    </row>
    <row r="75" spans="1:12" ht="18">
      <c r="A75" s="133"/>
      <c r="B75" s="133"/>
      <c r="C75" s="133"/>
      <c r="D75" s="133"/>
      <c r="E75" s="133"/>
      <c r="F75" s="133"/>
      <c r="G75" s="133"/>
      <c r="H75" s="133"/>
      <c r="I75" s="133"/>
      <c r="J75" s="133"/>
      <c r="K75" s="133"/>
      <c r="L75" s="133"/>
    </row>
    <row r="76" spans="1:12" ht="18">
      <c r="A76" s="133"/>
      <c r="B76" s="133"/>
      <c r="C76" s="133"/>
      <c r="D76" s="133"/>
      <c r="E76" s="133"/>
      <c r="F76" s="133"/>
      <c r="G76" s="133"/>
      <c r="H76" s="133"/>
      <c r="I76" s="133"/>
      <c r="J76" s="133"/>
      <c r="K76" s="133"/>
      <c r="L76" s="133"/>
    </row>
    <row r="77" spans="1:12" ht="18">
      <c r="A77" s="133"/>
      <c r="B77" s="133"/>
      <c r="C77" s="133"/>
      <c r="D77" s="133"/>
      <c r="E77" s="133"/>
      <c r="F77" s="133"/>
      <c r="G77" s="133"/>
      <c r="H77" s="133"/>
      <c r="I77" s="133"/>
      <c r="J77" s="133"/>
      <c r="K77" s="133"/>
      <c r="L77" s="133"/>
    </row>
    <row r="78" spans="1:12" ht="18">
      <c r="A78" s="133"/>
      <c r="B78" s="133"/>
      <c r="C78" s="133"/>
      <c r="D78" s="133"/>
      <c r="E78" s="133"/>
      <c r="F78" s="133"/>
      <c r="G78" s="133"/>
      <c r="H78" s="133"/>
      <c r="I78" s="133"/>
      <c r="J78" s="133"/>
      <c r="K78" s="133"/>
      <c r="L78" s="133"/>
    </row>
    <row r="79" spans="1:12" ht="18">
      <c r="A79" s="133"/>
      <c r="B79" s="133"/>
      <c r="C79" s="133"/>
      <c r="D79" s="133"/>
      <c r="E79" s="133"/>
      <c r="F79" s="133"/>
      <c r="G79" s="133"/>
      <c r="H79" s="133"/>
      <c r="I79" s="133"/>
      <c r="J79" s="133"/>
      <c r="K79" s="133"/>
      <c r="L79" s="133"/>
    </row>
    <row r="80" spans="1:12" ht="18">
      <c r="A80" s="133"/>
      <c r="B80" s="133"/>
      <c r="C80" s="133"/>
      <c r="D80" s="133"/>
      <c r="E80" s="133"/>
      <c r="F80" s="133"/>
      <c r="G80" s="133"/>
      <c r="H80" s="133"/>
      <c r="I80" s="133"/>
      <c r="J80" s="133"/>
      <c r="K80" s="133"/>
      <c r="L80" s="133"/>
    </row>
    <row r="81" spans="1:12" ht="18">
      <c r="A81" s="133"/>
      <c r="B81" s="133"/>
      <c r="C81" s="133"/>
      <c r="D81" s="133"/>
      <c r="E81" s="133"/>
      <c r="F81" s="133"/>
      <c r="G81" s="133"/>
      <c r="H81" s="133"/>
      <c r="I81" s="133"/>
      <c r="J81" s="133"/>
      <c r="K81" s="133"/>
      <c r="L81" s="133"/>
    </row>
    <row r="82" spans="1:12" ht="18">
      <c r="A82" s="133"/>
      <c r="B82" s="133"/>
      <c r="C82" s="133"/>
      <c r="D82" s="133"/>
      <c r="E82" s="133"/>
      <c r="F82" s="133"/>
      <c r="G82" s="133"/>
      <c r="H82" s="133"/>
      <c r="I82" s="133"/>
      <c r="J82" s="133"/>
      <c r="K82" s="133"/>
      <c r="L82" s="133"/>
    </row>
    <row r="83" spans="1:12" ht="18">
      <c r="A83" s="133"/>
      <c r="B83" s="133"/>
      <c r="C83" s="133"/>
      <c r="D83" s="133"/>
      <c r="E83" s="133"/>
      <c r="F83" s="133"/>
      <c r="G83" s="133"/>
      <c r="H83" s="133"/>
      <c r="I83" s="133"/>
      <c r="J83" s="133"/>
      <c r="K83" s="133"/>
      <c r="L83" s="133"/>
    </row>
    <row r="84" spans="1:12" ht="18">
      <c r="A84" s="133"/>
      <c r="B84" s="133"/>
      <c r="C84" s="133"/>
      <c r="D84" s="133"/>
      <c r="E84" s="133"/>
      <c r="F84" s="133"/>
      <c r="G84" s="133"/>
      <c r="H84" s="133"/>
      <c r="I84" s="133"/>
      <c r="J84" s="133"/>
      <c r="K84" s="133"/>
      <c r="L84" s="133"/>
    </row>
    <row r="85" spans="1:12" ht="18">
      <c r="A85" s="133"/>
      <c r="B85" s="133"/>
      <c r="C85" s="133"/>
      <c r="D85" s="133"/>
      <c r="E85" s="133"/>
      <c r="F85" s="133"/>
      <c r="G85" s="133"/>
      <c r="H85" s="133"/>
      <c r="I85" s="133"/>
      <c r="J85" s="133"/>
      <c r="K85" s="133"/>
      <c r="L85" s="133"/>
    </row>
    <row r="86" spans="1:12" ht="18">
      <c r="A86" s="133"/>
      <c r="B86" s="133"/>
      <c r="C86" s="133"/>
      <c r="D86" s="133"/>
      <c r="E86" s="133"/>
      <c r="F86" s="133"/>
      <c r="G86" s="133"/>
      <c r="H86" s="133"/>
      <c r="I86" s="133"/>
      <c r="J86" s="133"/>
      <c r="K86" s="133"/>
      <c r="L86" s="133"/>
    </row>
    <row r="87" spans="1:12" ht="18">
      <c r="A87" s="133"/>
      <c r="B87" s="133"/>
      <c r="C87" s="133"/>
      <c r="D87" s="133"/>
      <c r="E87" s="133"/>
      <c r="F87" s="133"/>
      <c r="G87" s="133"/>
      <c r="H87" s="133"/>
      <c r="I87" s="133"/>
      <c r="J87" s="133"/>
      <c r="K87" s="133"/>
      <c r="L87" s="133"/>
    </row>
    <row r="88" spans="1:12" ht="18">
      <c r="A88" s="133"/>
      <c r="B88" s="133"/>
      <c r="C88" s="133"/>
      <c r="D88" s="133"/>
      <c r="E88" s="133"/>
      <c r="F88" s="133"/>
      <c r="G88" s="133"/>
      <c r="H88" s="133"/>
      <c r="I88" s="133"/>
      <c r="J88" s="133"/>
      <c r="K88" s="133"/>
      <c r="L88" s="133"/>
    </row>
    <row r="89" spans="1:12" ht="18">
      <c r="A89" s="133"/>
      <c r="B89" s="133"/>
      <c r="C89" s="133"/>
      <c r="D89" s="133"/>
      <c r="E89" s="133"/>
      <c r="F89" s="133"/>
      <c r="G89" s="133"/>
      <c r="H89" s="133"/>
      <c r="I89" s="133"/>
      <c r="J89" s="133"/>
      <c r="K89" s="133"/>
      <c r="L89" s="133"/>
    </row>
    <row r="90" spans="1:12" ht="18">
      <c r="A90" s="133"/>
      <c r="B90" s="133"/>
      <c r="C90" s="133"/>
      <c r="D90" s="133"/>
      <c r="E90" s="133"/>
      <c r="F90" s="133"/>
      <c r="G90" s="133"/>
      <c r="H90" s="133"/>
      <c r="I90" s="133"/>
      <c r="J90" s="133"/>
      <c r="K90" s="133"/>
      <c r="L90" s="133"/>
    </row>
    <row r="91" spans="1:12" ht="18">
      <c r="A91" s="133"/>
      <c r="B91" s="133"/>
      <c r="C91" s="133"/>
      <c r="D91" s="133"/>
      <c r="E91" s="133"/>
      <c r="F91" s="133"/>
      <c r="G91" s="133"/>
      <c r="H91" s="133"/>
      <c r="I91" s="133"/>
      <c r="J91" s="133"/>
      <c r="K91" s="133"/>
      <c r="L91" s="133"/>
    </row>
    <row r="92" spans="1:12" ht="18">
      <c r="A92" s="133"/>
      <c r="B92" s="133"/>
      <c r="C92" s="133"/>
      <c r="D92" s="133"/>
      <c r="E92" s="133"/>
      <c r="F92" s="133"/>
      <c r="G92" s="133"/>
      <c r="H92" s="133"/>
      <c r="I92" s="133"/>
      <c r="J92" s="133"/>
      <c r="K92" s="133"/>
      <c r="L92" s="133"/>
    </row>
    <row r="93" spans="1:12" ht="18">
      <c r="A93" s="133"/>
      <c r="B93" s="133"/>
      <c r="C93" s="133"/>
      <c r="D93" s="133"/>
      <c r="E93" s="133"/>
      <c r="F93" s="133"/>
      <c r="G93" s="133"/>
      <c r="H93" s="133"/>
      <c r="I93" s="133"/>
      <c r="J93" s="133"/>
      <c r="K93" s="133"/>
      <c r="L93" s="133"/>
    </row>
    <row r="94" spans="1:12" ht="18">
      <c r="A94" s="133"/>
      <c r="B94" s="133"/>
      <c r="C94" s="133"/>
      <c r="D94" s="133"/>
      <c r="E94" s="133"/>
      <c r="F94" s="133"/>
      <c r="G94" s="133"/>
      <c r="H94" s="133"/>
      <c r="I94" s="133"/>
      <c r="J94" s="133"/>
      <c r="K94" s="133"/>
      <c r="L94" s="133"/>
    </row>
    <row r="95" spans="1:12" ht="18">
      <c r="A95" s="133"/>
      <c r="B95" s="133"/>
      <c r="C95" s="133"/>
      <c r="D95" s="133"/>
      <c r="E95" s="133"/>
      <c r="F95" s="133"/>
      <c r="G95" s="133"/>
      <c r="H95" s="133"/>
      <c r="I95" s="133"/>
      <c r="J95" s="133"/>
      <c r="K95" s="133"/>
      <c r="L95" s="133"/>
    </row>
    <row r="96" spans="1:12" ht="18">
      <c r="A96" s="133"/>
      <c r="B96" s="133"/>
      <c r="C96" s="133"/>
      <c r="D96" s="133"/>
      <c r="E96" s="133"/>
      <c r="F96" s="133"/>
      <c r="G96" s="133"/>
      <c r="H96" s="133"/>
      <c r="I96" s="133"/>
      <c r="J96" s="133"/>
      <c r="K96" s="133"/>
      <c r="L96" s="133"/>
    </row>
    <row r="97" spans="1:12" ht="18">
      <c r="A97" s="133"/>
      <c r="B97" s="133"/>
      <c r="C97" s="133"/>
      <c r="D97" s="133"/>
      <c r="E97" s="133"/>
      <c r="F97" s="133"/>
      <c r="G97" s="133"/>
      <c r="H97" s="133"/>
      <c r="I97" s="133"/>
      <c r="J97" s="133"/>
      <c r="K97" s="133"/>
      <c r="L97" s="133"/>
    </row>
    <row r="98" spans="1:12" ht="18">
      <c r="A98" s="133"/>
      <c r="B98" s="133"/>
      <c r="C98" s="133"/>
      <c r="D98" s="133"/>
      <c r="E98" s="133"/>
      <c r="F98" s="133"/>
      <c r="G98" s="133"/>
      <c r="H98" s="133"/>
      <c r="I98" s="133"/>
      <c r="J98" s="133"/>
      <c r="K98" s="133"/>
      <c r="L98" s="133"/>
    </row>
    <row r="99" spans="1:12" ht="18">
      <c r="A99" s="133"/>
      <c r="B99" s="133"/>
      <c r="C99" s="133"/>
      <c r="D99" s="133"/>
      <c r="E99" s="133"/>
      <c r="F99" s="133"/>
      <c r="G99" s="133"/>
      <c r="H99" s="133"/>
      <c r="I99" s="133"/>
      <c r="J99" s="133"/>
      <c r="K99" s="133"/>
      <c r="L99" s="133"/>
    </row>
    <row r="100" spans="1:12" ht="18">
      <c r="A100" s="133"/>
      <c r="B100" s="133"/>
      <c r="C100" s="133"/>
      <c r="D100" s="133"/>
      <c r="E100" s="133"/>
      <c r="F100" s="133"/>
      <c r="G100" s="133"/>
      <c r="H100" s="133"/>
      <c r="I100" s="133"/>
      <c r="J100" s="133"/>
      <c r="K100" s="133"/>
      <c r="L100" s="133"/>
    </row>
    <row r="101" spans="1:12" ht="18">
      <c r="A101" s="133"/>
      <c r="B101" s="133"/>
      <c r="C101" s="133"/>
      <c r="D101" s="133"/>
      <c r="E101" s="133"/>
      <c r="F101" s="133"/>
      <c r="G101" s="133"/>
      <c r="H101" s="133"/>
      <c r="I101" s="133"/>
      <c r="J101" s="133"/>
      <c r="K101" s="133"/>
      <c r="L101" s="133"/>
    </row>
    <row r="102" spans="1:12" ht="18">
      <c r="A102" s="133"/>
      <c r="B102" s="133"/>
      <c r="C102" s="133"/>
      <c r="D102" s="133"/>
      <c r="E102" s="133"/>
      <c r="F102" s="133"/>
      <c r="G102" s="133"/>
      <c r="H102" s="133"/>
      <c r="I102" s="133"/>
      <c r="J102" s="133"/>
      <c r="K102" s="133"/>
      <c r="L102" s="133"/>
    </row>
    <row r="103" spans="1:12" ht="18">
      <c r="A103" s="133"/>
      <c r="B103" s="133"/>
      <c r="C103" s="133"/>
      <c r="D103" s="133"/>
      <c r="E103" s="133"/>
      <c r="F103" s="133"/>
      <c r="G103" s="133"/>
      <c r="H103" s="133"/>
      <c r="I103" s="133"/>
      <c r="J103" s="133"/>
      <c r="K103" s="133"/>
      <c r="L103" s="133"/>
    </row>
    <row r="104" spans="1:12" ht="18">
      <c r="A104" s="133"/>
      <c r="B104" s="133"/>
      <c r="C104" s="133"/>
      <c r="D104" s="133"/>
      <c r="E104" s="133"/>
      <c r="F104" s="133"/>
      <c r="G104" s="133"/>
      <c r="H104" s="133"/>
      <c r="I104" s="133"/>
      <c r="J104" s="133"/>
      <c r="K104" s="133"/>
      <c r="L104" s="133"/>
    </row>
    <row r="105" spans="1:12" ht="18">
      <c r="A105" s="133"/>
      <c r="B105" s="133"/>
      <c r="C105" s="133"/>
      <c r="D105" s="133"/>
      <c r="E105" s="133"/>
      <c r="F105" s="133"/>
      <c r="G105" s="133"/>
      <c r="H105" s="133"/>
      <c r="I105" s="133"/>
      <c r="J105" s="133"/>
      <c r="K105" s="133"/>
      <c r="L105" s="133"/>
    </row>
    <row r="106" spans="1:12" ht="18">
      <c r="A106" s="133"/>
      <c r="B106" s="133"/>
      <c r="C106" s="133"/>
      <c r="D106" s="133"/>
      <c r="E106" s="133"/>
      <c r="F106" s="133"/>
      <c r="G106" s="133"/>
      <c r="H106" s="133"/>
      <c r="I106" s="133"/>
      <c r="J106" s="133"/>
      <c r="K106" s="133"/>
      <c r="L106" s="133"/>
    </row>
    <row r="107" spans="1:12" ht="18">
      <c r="A107" s="133"/>
      <c r="B107" s="133"/>
      <c r="C107" s="133"/>
      <c r="D107" s="133"/>
      <c r="E107" s="133"/>
      <c r="F107" s="133"/>
      <c r="G107" s="133"/>
      <c r="H107" s="133"/>
      <c r="I107" s="133"/>
      <c r="J107" s="133"/>
      <c r="K107" s="133"/>
      <c r="L107" s="133"/>
    </row>
    <row r="108" spans="1:12" ht="18">
      <c r="A108" s="133"/>
      <c r="B108" s="133"/>
      <c r="C108" s="133"/>
      <c r="D108" s="133"/>
      <c r="E108" s="133"/>
      <c r="F108" s="133"/>
      <c r="G108" s="133"/>
      <c r="H108" s="133"/>
      <c r="I108" s="133"/>
      <c r="J108" s="133"/>
      <c r="K108" s="133"/>
      <c r="L108" s="133"/>
    </row>
    <row r="109" spans="1:12" ht="18">
      <c r="A109" s="133"/>
      <c r="B109" s="133"/>
      <c r="C109" s="133"/>
      <c r="D109" s="133"/>
      <c r="E109" s="133"/>
      <c r="F109" s="133"/>
      <c r="G109" s="133"/>
      <c r="H109" s="133"/>
      <c r="I109" s="133"/>
      <c r="J109" s="133"/>
      <c r="K109" s="133"/>
      <c r="L109" s="133"/>
    </row>
    <row r="110" spans="1:12" ht="18">
      <c r="A110" s="133"/>
      <c r="B110" s="133"/>
      <c r="C110" s="133"/>
      <c r="D110" s="133"/>
      <c r="E110" s="133"/>
      <c r="F110" s="133"/>
      <c r="G110" s="133"/>
      <c r="H110" s="133"/>
      <c r="I110" s="133"/>
      <c r="J110" s="133"/>
      <c r="K110" s="133"/>
      <c r="L110" s="133"/>
    </row>
    <row r="111" spans="1:12" ht="18">
      <c r="A111" s="133"/>
      <c r="B111" s="133"/>
      <c r="C111" s="133"/>
      <c r="D111" s="133"/>
      <c r="E111" s="133"/>
      <c r="F111" s="133"/>
      <c r="G111" s="133"/>
      <c r="H111" s="133"/>
      <c r="I111" s="133"/>
      <c r="J111" s="133"/>
      <c r="K111" s="133"/>
      <c r="L111" s="133"/>
    </row>
    <row r="112" spans="1:12" ht="18">
      <c r="A112" s="133"/>
      <c r="B112" s="133"/>
      <c r="C112" s="133"/>
      <c r="D112" s="133"/>
      <c r="E112" s="133"/>
      <c r="F112" s="133"/>
      <c r="G112" s="133"/>
      <c r="H112" s="133"/>
      <c r="I112" s="133"/>
      <c r="J112" s="133"/>
      <c r="K112" s="133"/>
      <c r="L112" s="133"/>
    </row>
    <row r="113" spans="1:12" ht="18">
      <c r="A113" s="133"/>
      <c r="B113" s="133"/>
      <c r="C113" s="133"/>
      <c r="D113" s="133"/>
      <c r="E113" s="133"/>
      <c r="F113" s="133"/>
      <c r="G113" s="133"/>
      <c r="H113" s="133"/>
      <c r="I113" s="133"/>
      <c r="J113" s="133"/>
      <c r="K113" s="133"/>
      <c r="L113" s="133"/>
    </row>
    <row r="114" spans="1:12" ht="18">
      <c r="A114" s="133"/>
      <c r="B114" s="133"/>
      <c r="C114" s="133"/>
      <c r="D114" s="133"/>
      <c r="E114" s="133"/>
      <c r="F114" s="133"/>
      <c r="G114" s="133"/>
      <c r="H114" s="133"/>
      <c r="I114" s="133"/>
      <c r="J114" s="133"/>
      <c r="K114" s="133"/>
      <c r="L114" s="133"/>
    </row>
    <row r="115" spans="1:12" ht="18">
      <c r="A115" s="133"/>
      <c r="B115" s="133"/>
      <c r="C115" s="133"/>
      <c r="D115" s="133"/>
      <c r="E115" s="133"/>
      <c r="F115" s="133"/>
      <c r="G115" s="133"/>
      <c r="H115" s="133"/>
      <c r="I115" s="133"/>
      <c r="J115" s="133"/>
      <c r="K115" s="133"/>
      <c r="L115" s="133"/>
    </row>
    <row r="116" spans="1:12" ht="18">
      <c r="A116" s="133"/>
      <c r="B116" s="133"/>
      <c r="C116" s="133"/>
      <c r="D116" s="133"/>
      <c r="E116" s="133"/>
      <c r="F116" s="133"/>
      <c r="G116" s="133"/>
      <c r="H116" s="133"/>
      <c r="I116" s="133"/>
      <c r="J116" s="133"/>
      <c r="K116" s="133"/>
      <c r="L116" s="133"/>
    </row>
    <row r="117" spans="1:12" ht="18">
      <c r="A117" s="133"/>
      <c r="B117" s="133"/>
      <c r="C117" s="133"/>
      <c r="D117" s="133"/>
      <c r="E117" s="133"/>
      <c r="F117" s="133"/>
      <c r="G117" s="133"/>
      <c r="H117" s="133"/>
      <c r="I117" s="133"/>
      <c r="J117" s="133"/>
      <c r="K117" s="133"/>
      <c r="L117" s="133"/>
    </row>
    <row r="118" spans="1:12" ht="18">
      <c r="A118" s="133"/>
      <c r="B118" s="133"/>
      <c r="C118" s="133"/>
      <c r="D118" s="133"/>
      <c r="E118" s="133"/>
      <c r="F118" s="133"/>
      <c r="G118" s="133"/>
      <c r="H118" s="133"/>
      <c r="I118" s="133"/>
      <c r="J118" s="133"/>
      <c r="K118" s="133"/>
      <c r="L118" s="133"/>
    </row>
    <row r="119" spans="1:12" ht="18">
      <c r="A119" s="133"/>
      <c r="B119" s="133"/>
      <c r="C119" s="133"/>
      <c r="D119" s="133"/>
      <c r="E119" s="133"/>
      <c r="F119" s="133"/>
      <c r="G119" s="133"/>
      <c r="H119" s="133"/>
      <c r="I119" s="133"/>
      <c r="J119" s="133"/>
      <c r="K119" s="133"/>
      <c r="L119" s="133"/>
    </row>
    <row r="120" spans="1:12" ht="18">
      <c r="A120" s="133"/>
      <c r="B120" s="133"/>
      <c r="C120" s="133"/>
      <c r="D120" s="133"/>
      <c r="E120" s="133"/>
      <c r="F120" s="133"/>
      <c r="G120" s="133"/>
      <c r="H120" s="133"/>
      <c r="I120" s="133"/>
      <c r="J120" s="133"/>
      <c r="K120" s="133"/>
      <c r="L120" s="133"/>
    </row>
    <row r="121" spans="1:12" ht="18">
      <c r="A121" s="133"/>
      <c r="B121" s="133"/>
      <c r="C121" s="133"/>
      <c r="D121" s="133"/>
      <c r="E121" s="133"/>
      <c r="F121" s="133"/>
      <c r="G121" s="133"/>
      <c r="H121" s="133"/>
      <c r="I121" s="133"/>
      <c r="J121" s="133"/>
      <c r="K121" s="133"/>
      <c r="L121" s="133"/>
    </row>
    <row r="122" spans="1:12" ht="18">
      <c r="A122" s="133"/>
      <c r="B122" s="133"/>
      <c r="C122" s="133"/>
      <c r="D122" s="133"/>
      <c r="E122" s="133"/>
      <c r="F122" s="133"/>
      <c r="G122" s="133"/>
      <c r="H122" s="133"/>
      <c r="I122" s="133"/>
      <c r="J122" s="133"/>
      <c r="K122" s="133"/>
      <c r="L122" s="133"/>
    </row>
    <row r="123" spans="1:12" ht="18">
      <c r="A123" s="133"/>
      <c r="B123" s="133"/>
      <c r="C123" s="133"/>
      <c r="D123" s="133"/>
      <c r="E123" s="133"/>
      <c r="F123" s="133"/>
      <c r="G123" s="133"/>
      <c r="H123" s="133"/>
      <c r="I123" s="133"/>
      <c r="J123" s="133"/>
      <c r="K123" s="133"/>
      <c r="L123" s="133"/>
    </row>
    <row r="124" spans="1:12" ht="18">
      <c r="A124" s="133"/>
      <c r="B124" s="133"/>
      <c r="C124" s="133"/>
      <c r="D124" s="133"/>
      <c r="E124" s="133"/>
      <c r="F124" s="133"/>
      <c r="G124" s="133"/>
      <c r="H124" s="133"/>
      <c r="I124" s="133"/>
      <c r="J124" s="133"/>
      <c r="K124" s="133"/>
      <c r="L124" s="133"/>
    </row>
    <row r="125" spans="1:12" ht="18">
      <c r="A125" s="133"/>
      <c r="B125" s="133"/>
      <c r="C125" s="133"/>
      <c r="D125" s="133"/>
      <c r="E125" s="133"/>
      <c r="F125" s="133"/>
      <c r="G125" s="133"/>
      <c r="H125" s="133"/>
      <c r="I125" s="133"/>
      <c r="J125" s="133"/>
      <c r="K125" s="133"/>
      <c r="L125" s="133"/>
    </row>
    <row r="126" spans="1:12" ht="18">
      <c r="A126" s="133"/>
      <c r="B126" s="133"/>
      <c r="C126" s="133"/>
      <c r="D126" s="133"/>
      <c r="E126" s="133"/>
      <c r="F126" s="133"/>
      <c r="G126" s="133"/>
      <c r="H126" s="133"/>
      <c r="I126" s="133"/>
      <c r="J126" s="133"/>
      <c r="K126" s="133"/>
      <c r="L126" s="133"/>
    </row>
    <row r="127" spans="1:12" ht="18">
      <c r="A127" s="133"/>
      <c r="B127" s="133"/>
      <c r="C127" s="133"/>
      <c r="D127" s="133"/>
      <c r="E127" s="133"/>
      <c r="F127" s="133"/>
      <c r="G127" s="133"/>
      <c r="H127" s="133"/>
      <c r="I127" s="133"/>
      <c r="J127" s="133"/>
      <c r="K127" s="133"/>
      <c r="L127" s="133"/>
    </row>
    <row r="128" spans="1:12" ht="18">
      <c r="A128" s="133"/>
      <c r="B128" s="133"/>
      <c r="C128" s="133"/>
      <c r="D128" s="133"/>
      <c r="E128" s="133"/>
      <c r="F128" s="133"/>
      <c r="G128" s="133"/>
      <c r="H128" s="133"/>
      <c r="I128" s="133"/>
      <c r="J128" s="133"/>
      <c r="K128" s="133"/>
      <c r="L128" s="133"/>
    </row>
    <row r="129" spans="1:12" ht="18">
      <c r="A129" s="133"/>
      <c r="B129" s="133"/>
      <c r="C129" s="133"/>
      <c r="D129" s="133"/>
      <c r="E129" s="133"/>
      <c r="F129" s="133"/>
      <c r="G129" s="133"/>
      <c r="H129" s="133"/>
      <c r="I129" s="133"/>
      <c r="J129" s="133"/>
      <c r="K129" s="133"/>
      <c r="L129" s="133"/>
    </row>
    <row r="130" spans="1:12" ht="18">
      <c r="A130" s="133"/>
      <c r="B130" s="133"/>
      <c r="C130" s="133"/>
      <c r="D130" s="133"/>
      <c r="E130" s="133"/>
      <c r="F130" s="133"/>
      <c r="G130" s="133"/>
      <c r="H130" s="133"/>
      <c r="I130" s="133"/>
      <c r="J130" s="133"/>
      <c r="K130" s="133"/>
      <c r="L130" s="133"/>
    </row>
    <row r="131" spans="1:12" ht="18">
      <c r="A131" s="133"/>
      <c r="B131" s="133"/>
      <c r="C131" s="133"/>
      <c r="D131" s="133"/>
      <c r="E131" s="133"/>
      <c r="F131" s="133"/>
      <c r="G131" s="133"/>
      <c r="H131" s="133"/>
      <c r="I131" s="133"/>
      <c r="J131" s="133"/>
      <c r="K131" s="133"/>
      <c r="L131" s="133"/>
    </row>
    <row r="132" spans="1:12" ht="18">
      <c r="A132" s="133"/>
      <c r="B132" s="133"/>
      <c r="C132" s="133"/>
      <c r="D132" s="133"/>
      <c r="E132" s="133"/>
      <c r="F132" s="133"/>
      <c r="G132" s="133"/>
      <c r="H132" s="133"/>
      <c r="I132" s="133"/>
      <c r="J132" s="133"/>
      <c r="K132" s="133"/>
      <c r="L132" s="133"/>
    </row>
    <row r="133" spans="1:12" ht="18">
      <c r="A133" s="133"/>
      <c r="B133" s="133"/>
      <c r="C133" s="133"/>
      <c r="D133" s="133"/>
      <c r="E133" s="133"/>
      <c r="F133" s="133"/>
      <c r="G133" s="133"/>
      <c r="H133" s="133"/>
      <c r="I133" s="133"/>
      <c r="J133" s="133"/>
      <c r="K133" s="133"/>
      <c r="L133" s="133"/>
    </row>
    <row r="134" spans="1:12" ht="18">
      <c r="A134" s="133"/>
      <c r="B134" s="133"/>
      <c r="C134" s="133"/>
      <c r="D134" s="133"/>
      <c r="E134" s="133"/>
      <c r="F134" s="133"/>
      <c r="G134" s="133"/>
      <c r="H134" s="133"/>
      <c r="I134" s="133"/>
      <c r="J134" s="133"/>
      <c r="K134" s="133"/>
      <c r="L134" s="133"/>
    </row>
    <row r="135" spans="1:12" ht="18">
      <c r="A135" s="133"/>
      <c r="B135" s="133"/>
      <c r="C135" s="133"/>
      <c r="D135" s="133"/>
      <c r="E135" s="133"/>
      <c r="F135" s="133"/>
      <c r="G135" s="133"/>
      <c r="H135" s="133"/>
      <c r="I135" s="133"/>
      <c r="J135" s="133"/>
      <c r="K135" s="133"/>
      <c r="L135" s="133"/>
    </row>
    <row r="136" spans="1:12" ht="18">
      <c r="A136" s="133"/>
      <c r="B136" s="133"/>
      <c r="C136" s="133"/>
      <c r="D136" s="133"/>
      <c r="E136" s="133"/>
      <c r="F136" s="133"/>
      <c r="G136" s="133"/>
      <c r="H136" s="133"/>
      <c r="I136" s="133"/>
      <c r="J136" s="133"/>
      <c r="K136" s="133"/>
      <c r="L136" s="133"/>
    </row>
    <row r="137" spans="1:12" ht="18">
      <c r="A137" s="133"/>
      <c r="B137" s="133"/>
      <c r="C137" s="133"/>
      <c r="D137" s="133"/>
      <c r="E137" s="133"/>
      <c r="F137" s="133"/>
      <c r="G137" s="133"/>
      <c r="H137" s="133"/>
      <c r="I137" s="133"/>
      <c r="J137" s="133"/>
      <c r="K137" s="133"/>
      <c r="L137" s="133"/>
    </row>
    <row r="138" spans="1:12" ht="18">
      <c r="A138" s="133"/>
      <c r="B138" s="133"/>
      <c r="C138" s="133"/>
      <c r="D138" s="133"/>
      <c r="E138" s="133"/>
      <c r="F138" s="133"/>
      <c r="G138" s="133"/>
      <c r="H138" s="133"/>
      <c r="I138" s="133"/>
      <c r="J138" s="133"/>
      <c r="K138" s="133"/>
      <c r="L138" s="133"/>
    </row>
    <row r="139" spans="1:12" ht="18">
      <c r="A139" s="133"/>
      <c r="B139" s="133"/>
      <c r="C139" s="133"/>
      <c r="D139" s="133"/>
      <c r="E139" s="133"/>
      <c r="F139" s="133"/>
      <c r="G139" s="133"/>
      <c r="H139" s="133"/>
      <c r="I139" s="133"/>
      <c r="J139" s="133"/>
      <c r="K139" s="133"/>
      <c r="L139" s="133"/>
    </row>
    <row r="140" spans="1:12" ht="18">
      <c r="A140" s="133"/>
      <c r="B140" s="133"/>
      <c r="C140" s="133"/>
      <c r="D140" s="133"/>
      <c r="E140" s="133"/>
      <c r="F140" s="133"/>
      <c r="G140" s="133"/>
      <c r="H140" s="133"/>
      <c r="I140" s="133"/>
      <c r="J140" s="133"/>
      <c r="K140" s="133"/>
      <c r="L140" s="133"/>
    </row>
    <row r="141" spans="1:12" ht="18">
      <c r="A141" s="133"/>
      <c r="B141" s="133"/>
      <c r="C141" s="133"/>
      <c r="D141" s="133"/>
      <c r="E141" s="133"/>
      <c r="F141" s="133"/>
      <c r="G141" s="133"/>
      <c r="H141" s="133"/>
      <c r="I141" s="133"/>
      <c r="J141" s="133"/>
      <c r="K141" s="133"/>
      <c r="L141" s="133"/>
    </row>
    <row r="142" spans="1:12" ht="18">
      <c r="A142" s="133"/>
      <c r="B142" s="133"/>
      <c r="C142" s="133"/>
      <c r="D142" s="133"/>
      <c r="E142" s="133"/>
      <c r="F142" s="133"/>
      <c r="G142" s="133"/>
      <c r="H142" s="133"/>
      <c r="I142" s="133"/>
      <c r="J142" s="133"/>
      <c r="K142" s="133"/>
      <c r="L142" s="133"/>
    </row>
    <row r="143" spans="1:12" ht="18">
      <c r="A143" s="133"/>
      <c r="B143" s="133"/>
      <c r="C143" s="133"/>
      <c r="D143" s="133"/>
      <c r="E143" s="133"/>
      <c r="F143" s="133"/>
      <c r="G143" s="133"/>
      <c r="H143" s="133"/>
      <c r="I143" s="133"/>
      <c r="J143" s="133"/>
      <c r="K143" s="133"/>
      <c r="L143" s="133"/>
    </row>
    <row r="144" spans="1:12" ht="18">
      <c r="A144" s="133"/>
      <c r="B144" s="133"/>
      <c r="C144" s="133"/>
      <c r="D144" s="133"/>
      <c r="E144" s="133"/>
      <c r="F144" s="133"/>
      <c r="G144" s="133"/>
      <c r="H144" s="133"/>
      <c r="I144" s="133"/>
      <c r="J144" s="133"/>
      <c r="K144" s="133"/>
      <c r="L144" s="133"/>
    </row>
    <row r="145" spans="1:12" ht="18">
      <c r="A145" s="133"/>
      <c r="B145" s="133"/>
      <c r="C145" s="133"/>
      <c r="D145" s="133"/>
      <c r="E145" s="133"/>
      <c r="F145" s="133"/>
      <c r="G145" s="133"/>
      <c r="H145" s="133"/>
      <c r="I145" s="133"/>
      <c r="J145" s="133"/>
      <c r="K145" s="133"/>
      <c r="L145" s="133"/>
    </row>
    <row r="146" spans="1:12" ht="18">
      <c r="A146" s="133"/>
      <c r="B146" s="133"/>
      <c r="C146" s="133"/>
      <c r="D146" s="133"/>
      <c r="E146" s="133"/>
      <c r="F146" s="133"/>
      <c r="G146" s="133"/>
      <c r="H146" s="133"/>
      <c r="I146" s="133"/>
      <c r="J146" s="133"/>
      <c r="K146" s="133"/>
      <c r="L146" s="133"/>
    </row>
    <row r="147" spans="1:12" ht="18">
      <c r="A147" s="133"/>
      <c r="B147" s="133"/>
      <c r="C147" s="133"/>
      <c r="D147" s="133"/>
      <c r="E147" s="133"/>
      <c r="F147" s="133"/>
      <c r="G147" s="133"/>
      <c r="H147" s="133"/>
      <c r="I147" s="133"/>
      <c r="J147" s="133"/>
      <c r="K147" s="133"/>
      <c r="L147" s="133"/>
    </row>
    <row r="148" spans="1:12" ht="18">
      <c r="A148" s="133"/>
      <c r="B148" s="133"/>
      <c r="C148" s="133"/>
      <c r="D148" s="133"/>
      <c r="E148" s="133"/>
      <c r="F148" s="133"/>
      <c r="G148" s="133"/>
      <c r="H148" s="133"/>
      <c r="I148" s="133"/>
      <c r="J148" s="133"/>
      <c r="K148" s="133"/>
      <c r="L148" s="133"/>
    </row>
    <row r="149" spans="1:12" ht="18">
      <c r="A149" s="133"/>
      <c r="B149" s="133"/>
      <c r="C149" s="133"/>
      <c r="D149" s="133"/>
      <c r="E149" s="133"/>
      <c r="F149" s="133"/>
      <c r="G149" s="133"/>
      <c r="H149" s="133"/>
      <c r="I149" s="133"/>
      <c r="J149" s="133"/>
      <c r="K149" s="133"/>
      <c r="L149" s="133"/>
    </row>
    <row r="150" spans="1:12" ht="18">
      <c r="A150" s="133"/>
      <c r="B150" s="133"/>
      <c r="C150" s="133"/>
      <c r="D150" s="133"/>
      <c r="E150" s="133"/>
      <c r="F150" s="133"/>
      <c r="G150" s="133"/>
      <c r="H150" s="133"/>
      <c r="I150" s="133"/>
      <c r="J150" s="133"/>
      <c r="K150" s="133"/>
      <c r="L150" s="133"/>
    </row>
    <row r="151" spans="1:12" ht="18">
      <c r="A151" s="133"/>
      <c r="B151" s="133"/>
      <c r="C151" s="133"/>
      <c r="D151" s="133"/>
      <c r="E151" s="133"/>
      <c r="F151" s="133"/>
      <c r="G151" s="133"/>
      <c r="H151" s="133"/>
      <c r="I151" s="133"/>
      <c r="J151" s="133"/>
      <c r="K151" s="133"/>
      <c r="L151" s="133"/>
    </row>
    <row r="152" spans="1:12" ht="18">
      <c r="A152" s="133"/>
      <c r="B152" s="133"/>
      <c r="C152" s="133"/>
      <c r="D152" s="133"/>
      <c r="E152" s="133"/>
      <c r="F152" s="133"/>
      <c r="G152" s="133"/>
      <c r="H152" s="133"/>
      <c r="I152" s="133"/>
      <c r="J152" s="133"/>
      <c r="K152" s="133"/>
      <c r="L152" s="133"/>
    </row>
    <row r="153" spans="1:12" ht="18">
      <c r="A153" s="133"/>
      <c r="B153" s="133"/>
      <c r="C153" s="133"/>
      <c r="D153" s="133"/>
      <c r="E153" s="133"/>
      <c r="F153" s="133"/>
      <c r="G153" s="133"/>
      <c r="H153" s="133"/>
      <c r="I153" s="133"/>
      <c r="J153" s="133"/>
      <c r="K153" s="133"/>
      <c r="L153" s="133"/>
    </row>
    <row r="154" spans="1:12" ht="18">
      <c r="A154" s="133"/>
      <c r="B154" s="133"/>
      <c r="C154" s="133"/>
      <c r="D154" s="133"/>
      <c r="E154" s="133"/>
      <c r="F154" s="133"/>
      <c r="G154" s="133"/>
      <c r="H154" s="133"/>
      <c r="I154" s="133"/>
      <c r="J154" s="133"/>
      <c r="K154" s="133"/>
      <c r="L154" s="133"/>
    </row>
    <row r="155" spans="1:12" ht="18">
      <c r="A155" s="133"/>
      <c r="B155" s="133"/>
      <c r="C155" s="133"/>
      <c r="D155" s="133"/>
      <c r="E155" s="133"/>
      <c r="F155" s="133"/>
      <c r="G155" s="133"/>
      <c r="H155" s="133"/>
      <c r="I155" s="133"/>
      <c r="J155" s="133"/>
      <c r="K155" s="133"/>
      <c r="L155" s="133"/>
    </row>
    <row r="156" spans="1:12" ht="18">
      <c r="A156" s="133"/>
      <c r="B156" s="133"/>
      <c r="C156" s="133"/>
      <c r="D156" s="133"/>
      <c r="E156" s="133"/>
      <c r="F156" s="133"/>
      <c r="G156" s="133"/>
      <c r="H156" s="133"/>
      <c r="I156" s="133"/>
      <c r="J156" s="133"/>
      <c r="K156" s="133"/>
      <c r="L156" s="133"/>
    </row>
    <row r="157" spans="1:12" ht="18">
      <c r="A157" s="133"/>
      <c r="B157" s="133"/>
      <c r="C157" s="133"/>
      <c r="D157" s="133"/>
      <c r="E157" s="133"/>
      <c r="F157" s="133"/>
      <c r="G157" s="133"/>
      <c r="H157" s="133"/>
      <c r="I157" s="133"/>
      <c r="J157" s="133"/>
      <c r="K157" s="133"/>
      <c r="L157" s="133"/>
    </row>
    <row r="158" spans="1:12" ht="18">
      <c r="A158" s="133"/>
      <c r="B158" s="133"/>
      <c r="C158" s="133"/>
      <c r="D158" s="133"/>
      <c r="E158" s="133"/>
      <c r="F158" s="133"/>
      <c r="G158" s="133"/>
      <c r="H158" s="133"/>
      <c r="I158" s="133"/>
      <c r="J158" s="133"/>
      <c r="K158" s="133"/>
      <c r="L158" s="133"/>
    </row>
    <row r="159" spans="1:12" ht="18">
      <c r="A159" s="133"/>
      <c r="B159" s="133"/>
      <c r="C159" s="133"/>
      <c r="D159" s="133"/>
      <c r="E159" s="133"/>
      <c r="F159" s="133"/>
      <c r="G159" s="133"/>
      <c r="H159" s="133"/>
      <c r="I159" s="133"/>
      <c r="J159" s="133"/>
      <c r="K159" s="133"/>
      <c r="L159" s="133"/>
    </row>
    <row r="160" spans="1:12" ht="18">
      <c r="A160" s="133"/>
      <c r="B160" s="133"/>
      <c r="C160" s="133"/>
      <c r="D160" s="133"/>
      <c r="E160" s="133"/>
      <c r="F160" s="133"/>
      <c r="G160" s="133"/>
      <c r="H160" s="133"/>
      <c r="I160" s="133"/>
      <c r="J160" s="133"/>
      <c r="K160" s="133"/>
      <c r="L160" s="133"/>
    </row>
    <row r="161" spans="1:12" ht="18">
      <c r="A161" s="133"/>
      <c r="B161" s="133"/>
      <c r="C161" s="133"/>
      <c r="D161" s="133"/>
      <c r="E161" s="133"/>
      <c r="F161" s="133"/>
      <c r="G161" s="133"/>
      <c r="H161" s="133"/>
      <c r="I161" s="133"/>
      <c r="J161" s="133"/>
      <c r="K161" s="133"/>
      <c r="L161" s="133"/>
    </row>
    <row r="162" spans="1:12" ht="18">
      <c r="A162" s="133"/>
      <c r="B162" s="133"/>
      <c r="C162" s="133"/>
      <c r="D162" s="133"/>
      <c r="E162" s="133"/>
      <c r="F162" s="133"/>
      <c r="G162" s="133"/>
      <c r="H162" s="133"/>
      <c r="I162" s="133"/>
      <c r="J162" s="133"/>
      <c r="K162" s="133"/>
      <c r="L162" s="133"/>
    </row>
    <row r="163" spans="1:12" ht="18">
      <c r="A163" s="133"/>
      <c r="B163" s="133"/>
      <c r="C163" s="133"/>
      <c r="D163" s="133"/>
      <c r="E163" s="133"/>
      <c r="F163" s="133"/>
      <c r="G163" s="133"/>
      <c r="H163" s="133"/>
      <c r="I163" s="133"/>
      <c r="J163" s="133"/>
      <c r="K163" s="133"/>
      <c r="L163" s="133"/>
    </row>
    <row r="164" spans="1:12" ht="18">
      <c r="A164" s="133"/>
      <c r="B164" s="133"/>
      <c r="C164" s="133"/>
      <c r="D164" s="133"/>
      <c r="E164" s="133"/>
      <c r="F164" s="133"/>
      <c r="G164" s="133"/>
      <c r="H164" s="133"/>
      <c r="I164" s="133"/>
      <c r="J164" s="133"/>
      <c r="K164" s="133"/>
      <c r="L164" s="133"/>
    </row>
    <row r="165" spans="1:12" ht="18">
      <c r="A165" s="133"/>
      <c r="B165" s="133"/>
      <c r="C165" s="133"/>
      <c r="D165" s="133"/>
      <c r="E165" s="133"/>
      <c r="F165" s="133"/>
      <c r="G165" s="133"/>
      <c r="H165" s="133"/>
      <c r="I165" s="133"/>
      <c r="J165" s="133"/>
      <c r="K165" s="133"/>
      <c r="L165" s="133"/>
    </row>
    <row r="166" spans="1:12" ht="18">
      <c r="A166" s="133"/>
      <c r="B166" s="133"/>
      <c r="C166" s="133"/>
      <c r="D166" s="133"/>
      <c r="E166" s="133"/>
      <c r="F166" s="133"/>
      <c r="G166" s="133"/>
      <c r="H166" s="133"/>
      <c r="I166" s="133"/>
      <c r="J166" s="133"/>
      <c r="K166" s="133"/>
      <c r="L166" s="133"/>
    </row>
    <row r="167" spans="1:12" ht="18">
      <c r="A167" s="133"/>
      <c r="B167" s="133"/>
      <c r="C167" s="133"/>
      <c r="D167" s="133"/>
      <c r="E167" s="133"/>
      <c r="F167" s="133"/>
      <c r="G167" s="133"/>
      <c r="H167" s="133"/>
      <c r="I167" s="133"/>
      <c r="J167" s="133"/>
      <c r="K167" s="133"/>
      <c r="L167" s="133"/>
    </row>
    <row r="168" spans="1:12" ht="18">
      <c r="A168" s="133"/>
      <c r="B168" s="133"/>
      <c r="C168" s="133"/>
      <c r="D168" s="133"/>
      <c r="E168" s="133"/>
      <c r="F168" s="133"/>
      <c r="G168" s="133"/>
      <c r="H168" s="133"/>
      <c r="I168" s="133"/>
      <c r="J168" s="133"/>
      <c r="K168" s="133"/>
      <c r="L168" s="133"/>
    </row>
    <row r="169" spans="1:12" ht="18">
      <c r="A169" s="133"/>
      <c r="B169" s="133"/>
      <c r="C169" s="133"/>
      <c r="D169" s="133"/>
      <c r="E169" s="133"/>
      <c r="F169" s="133"/>
      <c r="G169" s="133"/>
      <c r="H169" s="133"/>
      <c r="I169" s="133"/>
      <c r="J169" s="133"/>
      <c r="K169" s="133"/>
      <c r="L169" s="133"/>
    </row>
    <row r="170" spans="1:12" ht="18">
      <c r="A170" s="133"/>
      <c r="B170" s="133"/>
      <c r="C170" s="133"/>
      <c r="D170" s="133"/>
      <c r="E170" s="133"/>
      <c r="F170" s="133"/>
      <c r="G170" s="133"/>
      <c r="H170" s="133"/>
      <c r="I170" s="133"/>
      <c r="J170" s="133"/>
      <c r="K170" s="133"/>
      <c r="L170" s="133"/>
    </row>
    <row r="171" spans="1:12" ht="18">
      <c r="A171" s="133"/>
      <c r="B171" s="133"/>
      <c r="C171" s="133"/>
      <c r="D171" s="133"/>
      <c r="E171" s="133"/>
      <c r="F171" s="133"/>
      <c r="G171" s="133"/>
      <c r="H171" s="133"/>
      <c r="I171" s="133"/>
      <c r="J171" s="133"/>
      <c r="K171" s="133"/>
      <c r="L171" s="133"/>
    </row>
    <row r="172" spans="1:12" ht="18">
      <c r="A172" s="133"/>
      <c r="B172" s="133"/>
      <c r="C172" s="133"/>
      <c r="D172" s="133"/>
      <c r="E172" s="133"/>
      <c r="F172" s="133"/>
      <c r="G172" s="133"/>
      <c r="H172" s="133"/>
      <c r="I172" s="133"/>
      <c r="J172" s="133"/>
      <c r="K172" s="133"/>
      <c r="L172" s="133"/>
    </row>
    <row r="173" spans="1:12" ht="18">
      <c r="A173" s="133"/>
      <c r="B173" s="133"/>
      <c r="C173" s="133"/>
      <c r="D173" s="133"/>
      <c r="E173" s="133"/>
      <c r="F173" s="133"/>
      <c r="G173" s="133"/>
      <c r="H173" s="133"/>
      <c r="I173" s="133"/>
      <c r="J173" s="133"/>
      <c r="K173" s="133"/>
      <c r="L173" s="133"/>
    </row>
    <row r="174" spans="1:12" ht="18">
      <c r="A174" s="133"/>
      <c r="B174" s="133"/>
      <c r="C174" s="133"/>
      <c r="D174" s="133"/>
      <c r="E174" s="133"/>
      <c r="F174" s="133"/>
      <c r="G174" s="133"/>
      <c r="H174" s="133"/>
      <c r="I174" s="133"/>
      <c r="J174" s="133"/>
      <c r="K174" s="133"/>
      <c r="L174" s="133"/>
    </row>
    <row r="175" spans="1:12" ht="18">
      <c r="A175" s="133"/>
      <c r="B175" s="133"/>
      <c r="C175" s="133"/>
      <c r="D175" s="133"/>
      <c r="E175" s="133"/>
      <c r="F175" s="133"/>
      <c r="G175" s="133"/>
      <c r="H175" s="133"/>
      <c r="I175" s="133"/>
      <c r="J175" s="133"/>
      <c r="K175" s="133"/>
      <c r="L175" s="133"/>
    </row>
    <row r="176" spans="1:12" ht="18">
      <c r="A176" s="133"/>
      <c r="B176" s="133"/>
      <c r="C176" s="133"/>
      <c r="D176" s="133"/>
      <c r="E176" s="133"/>
      <c r="F176" s="133"/>
      <c r="G176" s="133"/>
      <c r="H176" s="133"/>
      <c r="I176" s="133"/>
      <c r="J176" s="133"/>
      <c r="K176" s="133"/>
      <c r="L176" s="133"/>
    </row>
    <row r="177" spans="1:12" ht="18">
      <c r="A177" s="133"/>
      <c r="B177" s="133"/>
      <c r="C177" s="133"/>
      <c r="D177" s="133"/>
      <c r="E177" s="133"/>
      <c r="F177" s="133"/>
      <c r="G177" s="133"/>
      <c r="H177" s="133"/>
      <c r="I177" s="133"/>
      <c r="J177" s="133"/>
      <c r="K177" s="133"/>
      <c r="L177" s="133"/>
    </row>
    <row r="178" spans="1:12" ht="18">
      <c r="A178" s="133"/>
      <c r="B178" s="133"/>
      <c r="C178" s="133"/>
      <c r="D178" s="133"/>
      <c r="E178" s="133"/>
      <c r="F178" s="133"/>
      <c r="G178" s="133"/>
      <c r="H178" s="133"/>
      <c r="I178" s="133"/>
      <c r="J178" s="133"/>
      <c r="K178" s="133"/>
      <c r="L178" s="133"/>
    </row>
    <row r="179" spans="1:12" ht="18">
      <c r="A179" s="133"/>
      <c r="B179" s="133"/>
      <c r="C179" s="133"/>
      <c r="D179" s="133"/>
      <c r="E179" s="133"/>
      <c r="F179" s="133"/>
      <c r="G179" s="133"/>
      <c r="H179" s="133"/>
      <c r="I179" s="133"/>
      <c r="J179" s="133"/>
      <c r="K179" s="133"/>
      <c r="L179" s="133"/>
    </row>
    <row r="180" spans="1:12" ht="18">
      <c r="A180" s="133"/>
      <c r="B180" s="133"/>
      <c r="C180" s="133"/>
      <c r="D180" s="133"/>
      <c r="E180" s="133"/>
      <c r="F180" s="133"/>
      <c r="G180" s="133"/>
      <c r="H180" s="133"/>
      <c r="I180" s="133"/>
      <c r="J180" s="133"/>
      <c r="K180" s="133"/>
      <c r="L180" s="133"/>
    </row>
    <row r="181" spans="1:12" ht="18">
      <c r="A181" s="133"/>
      <c r="B181" s="133"/>
      <c r="C181" s="133"/>
      <c r="D181" s="133"/>
      <c r="E181" s="133"/>
      <c r="F181" s="133"/>
      <c r="G181" s="133"/>
      <c r="H181" s="133"/>
      <c r="I181" s="133"/>
      <c r="J181" s="133"/>
      <c r="K181" s="133"/>
      <c r="L181" s="133"/>
    </row>
    <row r="182" spans="1:12" ht="18">
      <c r="A182" s="133"/>
      <c r="B182" s="133"/>
      <c r="C182" s="133"/>
      <c r="D182" s="133"/>
      <c r="E182" s="133"/>
      <c r="F182" s="133"/>
      <c r="G182" s="133"/>
      <c r="H182" s="133"/>
      <c r="I182" s="133"/>
      <c r="J182" s="133"/>
      <c r="K182" s="133"/>
      <c r="L182" s="133"/>
    </row>
    <row r="183" spans="1:12" ht="18">
      <c r="A183" s="133"/>
      <c r="B183" s="133"/>
      <c r="C183" s="133"/>
      <c r="D183" s="133"/>
      <c r="E183" s="133"/>
      <c r="F183" s="133"/>
      <c r="G183" s="133"/>
      <c r="H183" s="133"/>
      <c r="I183" s="133"/>
      <c r="J183" s="133"/>
      <c r="K183" s="133"/>
      <c r="L183" s="133"/>
    </row>
    <row r="184" spans="1:12" ht="18">
      <c r="A184" s="133"/>
      <c r="B184" s="133"/>
      <c r="C184" s="133"/>
      <c r="D184" s="133"/>
      <c r="E184" s="133"/>
      <c r="F184" s="133"/>
      <c r="G184" s="133"/>
      <c r="H184" s="133"/>
      <c r="I184" s="133"/>
      <c r="J184" s="133"/>
      <c r="K184" s="133"/>
      <c r="L184" s="133"/>
    </row>
    <row r="185" spans="1:12" ht="18">
      <c r="A185" s="133"/>
      <c r="B185" s="133"/>
      <c r="C185" s="133"/>
      <c r="D185" s="133"/>
      <c r="E185" s="133"/>
      <c r="F185" s="133"/>
      <c r="G185" s="133"/>
      <c r="H185" s="133"/>
      <c r="I185" s="133"/>
      <c r="J185" s="133"/>
      <c r="K185" s="133"/>
      <c r="L185" s="133"/>
    </row>
    <row r="186" spans="1:12" ht="18">
      <c r="A186" s="133"/>
      <c r="B186" s="133"/>
      <c r="C186" s="133"/>
      <c r="D186" s="133"/>
      <c r="E186" s="133"/>
      <c r="F186" s="133"/>
      <c r="G186" s="133"/>
      <c r="H186" s="133"/>
      <c r="I186" s="133"/>
      <c r="J186" s="133"/>
      <c r="K186" s="133"/>
      <c r="L186" s="133"/>
    </row>
    <row r="187" spans="1:12" ht="18">
      <c r="A187" s="133"/>
      <c r="B187" s="133"/>
      <c r="C187" s="133"/>
      <c r="D187" s="133"/>
      <c r="E187" s="133"/>
      <c r="F187" s="133"/>
      <c r="G187" s="133"/>
      <c r="H187" s="133"/>
      <c r="I187" s="133"/>
      <c r="J187" s="133"/>
      <c r="K187" s="133"/>
      <c r="L187" s="133"/>
    </row>
    <row r="188" spans="1:12" ht="18">
      <c r="A188" s="133"/>
      <c r="B188" s="133"/>
      <c r="C188" s="133"/>
      <c r="D188" s="133"/>
      <c r="E188" s="133"/>
      <c r="F188" s="133"/>
      <c r="G188" s="133"/>
      <c r="H188" s="133"/>
      <c r="I188" s="133"/>
      <c r="J188" s="133"/>
      <c r="K188" s="133"/>
      <c r="L188" s="133"/>
    </row>
  </sheetData>
  <sheetProtection sheet="1" objects="1" scenarios="1"/>
  <mergeCells count="3">
    <mergeCell ref="A1:H1"/>
    <mergeCell ref="A2:H2"/>
    <mergeCell ref="B30:D30"/>
  </mergeCells>
  <phoneticPr fontId="0" type="noConversion"/>
  <printOptions horizontalCentered="1"/>
  <pageMargins left="0.75" right="0.75" top="1.4" bottom="1" header="1" footer="0.5"/>
  <pageSetup scale="73" orientation="portrait" r:id="rId1"/>
  <headerFooter alignWithMargins="0">
    <oddHeader>&amp;C&amp;"Times New Roman,Bold"&amp;16ATTACHMENT D, Page &amp;P of &amp;N
EVERGY</oddHeader>
    <oddFooter>&amp;R&amp;1#&amp;"Calibri"&amp;10&amp;KA80000Internal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51"/>
  <sheetViews>
    <sheetView view="pageBreakPreview" topLeftCell="A227" zoomScale="80" zoomScaleNormal="100" zoomScaleSheetLayoutView="80" workbookViewId="0">
      <selection activeCell="C264" sqref="C264"/>
    </sheetView>
  </sheetViews>
  <sheetFormatPr defaultColWidth="9.1796875" defaultRowHeight="13"/>
  <cols>
    <col min="1" max="2" width="9.453125" style="199" customWidth="1"/>
    <col min="3" max="3" width="42.1796875" style="26" customWidth="1"/>
    <col min="4" max="4" width="16.1796875" style="26" bestFit="1" customWidth="1"/>
    <col min="5" max="9" width="15.1796875" style="26" customWidth="1"/>
    <col min="10" max="10" width="50.54296875" style="26" customWidth="1"/>
    <col min="11" max="11" width="13.81640625" style="26" customWidth="1"/>
    <col min="12" max="12" width="11.1796875" style="26" customWidth="1"/>
    <col min="13" max="13" width="9.81640625" style="26" bestFit="1" customWidth="1"/>
    <col min="14" max="16384" width="9.1796875" style="26"/>
  </cols>
  <sheetData>
    <row r="1" spans="1:10" ht="20">
      <c r="A1" s="1262" t="s">
        <v>2963</v>
      </c>
      <c r="B1" s="1262"/>
      <c r="C1" s="1263"/>
      <c r="D1" s="1263"/>
      <c r="E1" s="1263"/>
      <c r="F1" s="1263"/>
      <c r="G1" s="1263"/>
      <c r="H1" s="1263"/>
      <c r="I1" s="1263"/>
      <c r="J1" s="1263"/>
    </row>
    <row r="2" spans="1:10" ht="19">
      <c r="A2" s="1264" t="str">
        <f>'Item 2,  Demand Chg. Calc.'!A2:G2</f>
        <v>For Contract Year Beginning June 1, 2026, Based on 2025 Data</v>
      </c>
      <c r="B2" s="1264"/>
      <c r="C2" s="1265"/>
      <c r="D2" s="1265"/>
      <c r="E2" s="1265"/>
      <c r="F2" s="1265"/>
      <c r="G2" s="1265"/>
      <c r="H2" s="1265"/>
      <c r="I2" s="1265"/>
      <c r="J2" s="1265"/>
    </row>
    <row r="3" spans="1:10">
      <c r="A3" s="346"/>
      <c r="B3" s="346"/>
      <c r="C3" s="347"/>
      <c r="D3" s="347"/>
      <c r="E3" s="347"/>
      <c r="F3" s="347"/>
      <c r="G3" s="347"/>
      <c r="H3" s="348"/>
      <c r="I3" s="347"/>
      <c r="J3" s="347"/>
    </row>
    <row r="4" spans="1:10" ht="15">
      <c r="A4" s="346"/>
      <c r="B4" s="346"/>
      <c r="C4" s="348"/>
      <c r="D4" s="349" t="s">
        <v>476</v>
      </c>
      <c r="E4" s="349" t="s">
        <v>477</v>
      </c>
      <c r="F4" s="349" t="s">
        <v>478</v>
      </c>
      <c r="G4" s="349" t="s">
        <v>479</v>
      </c>
      <c r="H4" s="349" t="s">
        <v>480</v>
      </c>
      <c r="I4" s="349" t="s">
        <v>874</v>
      </c>
      <c r="J4" s="349" t="s">
        <v>481</v>
      </c>
    </row>
    <row r="5" spans="1:10" ht="15">
      <c r="A5" s="346"/>
      <c r="B5" s="346"/>
      <c r="C5" s="347"/>
      <c r="D5" s="349" t="s">
        <v>1534</v>
      </c>
      <c r="E5" s="350" t="s">
        <v>1565</v>
      </c>
      <c r="F5" s="351"/>
      <c r="G5" s="350">
        <v>1</v>
      </c>
      <c r="H5" s="350">
        <v>0.5</v>
      </c>
      <c r="I5" s="349" t="s">
        <v>464</v>
      </c>
      <c r="J5" s="349" t="s">
        <v>472</v>
      </c>
    </row>
    <row r="6" spans="1:10" ht="15">
      <c r="A6" s="346"/>
      <c r="B6" s="346"/>
      <c r="C6" s="347"/>
      <c r="D6" s="349" t="s">
        <v>1557</v>
      </c>
      <c r="E6" s="349" t="s">
        <v>1570</v>
      </c>
      <c r="F6" s="349"/>
      <c r="G6" s="349" t="s">
        <v>116</v>
      </c>
      <c r="H6" s="349" t="s">
        <v>116</v>
      </c>
      <c r="I6" s="349" t="s">
        <v>1069</v>
      </c>
      <c r="J6" s="349" t="s">
        <v>15</v>
      </c>
    </row>
    <row r="7" spans="1:10" ht="15.5">
      <c r="A7" s="346"/>
      <c r="B7" s="346"/>
      <c r="C7" s="347"/>
      <c r="D7" s="349" t="s">
        <v>1558</v>
      </c>
      <c r="E7" s="352" t="s">
        <v>218</v>
      </c>
      <c r="F7" s="349"/>
      <c r="G7" s="349" t="s">
        <v>1571</v>
      </c>
      <c r="H7" s="349" t="s">
        <v>1572</v>
      </c>
      <c r="I7" s="349" t="s">
        <v>296</v>
      </c>
      <c r="J7" s="349"/>
    </row>
    <row r="8" spans="1:10" ht="15.5">
      <c r="A8" s="346"/>
      <c r="B8" s="346"/>
      <c r="C8" s="347"/>
      <c r="D8" s="352" t="s">
        <v>1928</v>
      </c>
      <c r="E8" s="352"/>
      <c r="F8" s="353"/>
      <c r="G8" s="354"/>
      <c r="H8" s="354"/>
      <c r="I8" s="354"/>
      <c r="J8" s="354"/>
    </row>
    <row r="9" spans="1:10">
      <c r="A9" s="346"/>
      <c r="B9" s="346"/>
      <c r="C9" s="347"/>
      <c r="D9" s="355"/>
      <c r="E9" s="356"/>
      <c r="F9" s="357"/>
      <c r="I9" s="347"/>
      <c r="J9" s="347"/>
    </row>
    <row r="10" spans="1:10" ht="13.5">
      <c r="A10" s="358" t="s">
        <v>526</v>
      </c>
      <c r="B10" s="359" t="s">
        <v>1068</v>
      </c>
      <c r="C10" s="360" t="s">
        <v>1067</v>
      </c>
      <c r="D10" s="361"/>
      <c r="E10" s="361"/>
      <c r="F10" s="361"/>
      <c r="G10" s="361"/>
      <c r="H10" s="361"/>
      <c r="I10" s="361"/>
      <c r="J10" s="361"/>
    </row>
    <row r="11" spans="1:10">
      <c r="A11" s="432">
        <v>1</v>
      </c>
      <c r="B11" s="374" t="str">
        <f>'Wrksht. F, CWIP Desc. EKC'!B11</f>
        <v>1070002</v>
      </c>
      <c r="C11" s="375" t="str">
        <f>'Wrksht. F, CWIP Desc. EKC'!C11</f>
        <v>A27502</v>
      </c>
      <c r="D11" s="376">
        <f>'Wrsht. G, CWIP AFUDC Cre. EKC '!I12</f>
        <v>0</v>
      </c>
      <c r="E11" s="377" t="str">
        <f>'Wrksht. F, CWIP Desc. EKC'!E11</f>
        <v>O</v>
      </c>
      <c r="F11" s="376"/>
      <c r="G11" s="376">
        <f t="shared" ref="G11:G50" si="0">IF(H11=0,D11,0)</f>
        <v>0</v>
      </c>
      <c r="H11" s="376">
        <f>D11*0.5</f>
        <v>0</v>
      </c>
      <c r="I11" s="376"/>
      <c r="J11" s="378" t="str">
        <f>'Wrksht. F, CWIP Desc. EKC'!F11</f>
        <v xml:space="preserve">ENERGY CENTER VOICE NETWORK SYSTEM </v>
      </c>
    </row>
    <row r="12" spans="1:10">
      <c r="A12" s="432">
        <v>2</v>
      </c>
      <c r="B12" s="374" t="str">
        <f>'Wrksht. F, CWIP Desc. EKC'!B12</f>
        <v>1070002</v>
      </c>
      <c r="C12" s="375" t="str">
        <f>'Wrksht. F, CWIP Desc. EKC'!C12</f>
        <v>A29962</v>
      </c>
      <c r="D12" s="376">
        <f>'Wrsht. G, CWIP AFUDC Cre. EKC '!I13</f>
        <v>0</v>
      </c>
      <c r="E12" s="377" t="str">
        <f>'Wrksht. F, CWIP Desc. EKC'!E12</f>
        <v>PC</v>
      </c>
      <c r="F12" s="376"/>
      <c r="G12" s="376">
        <f t="shared" si="0"/>
        <v>0</v>
      </c>
      <c r="H12" s="376">
        <v>0</v>
      </c>
      <c r="I12" s="376"/>
      <c r="J12" s="378" t="str">
        <f>'Wrksht. F, CWIP Desc. EKC'!F12</f>
        <v>ENVIRONMENTAL INSTRUMENTATION</v>
      </c>
    </row>
    <row r="13" spans="1:10">
      <c r="A13" s="432">
        <f t="shared" ref="A13:A86" si="1">A12+1</f>
        <v>3</v>
      </c>
      <c r="B13" s="374" t="str">
        <f>'Wrksht. F, CWIP Desc. EKC'!B13</f>
        <v>1070002</v>
      </c>
      <c r="C13" s="375" t="str">
        <f>'Wrksht. F, CWIP Desc. EKC'!C13</f>
        <v>TEC0700036</v>
      </c>
      <c r="D13" s="376">
        <f>'Wrsht. G, CWIP AFUDC Cre. EKC '!I14</f>
        <v>0</v>
      </c>
      <c r="E13" s="377" t="str">
        <f>'Wrksht. F, CWIP Desc. EKC'!E13</f>
        <v>O</v>
      </c>
      <c r="F13" s="376"/>
      <c r="G13" s="376">
        <f t="shared" si="0"/>
        <v>0</v>
      </c>
      <c r="H13" s="376">
        <f>D13*0.5</f>
        <v>0</v>
      </c>
      <c r="I13" s="379"/>
      <c r="J13" s="378" t="str">
        <f>'Wrksht. F, CWIP Desc. EKC'!F13</f>
        <v>T7 TURBINE PROTECTIVE DEVICES UPGRADE</v>
      </c>
    </row>
    <row r="14" spans="1:10">
      <c r="A14" s="432">
        <f t="shared" si="1"/>
        <v>4</v>
      </c>
      <c r="B14" s="374" t="str">
        <f>'Wrksht. F, CWIP Desc. EKC'!B14</f>
        <v>1070002</v>
      </c>
      <c r="C14" s="375" t="str">
        <f>'Wrksht. F, CWIP Desc. EKC'!C14</f>
        <v>TEC0700121</v>
      </c>
      <c r="D14" s="376">
        <f>'Wrsht. G, CWIP AFUDC Cre. EKC '!I15</f>
        <v>0</v>
      </c>
      <c r="E14" s="377" t="str">
        <f>'Wrksht. F, CWIP Desc. EKC'!E14</f>
        <v>PC</v>
      </c>
      <c r="F14" s="376"/>
      <c r="G14" s="376">
        <f t="shared" si="0"/>
        <v>0</v>
      </c>
      <c r="H14" s="376">
        <v>0</v>
      </c>
      <c r="I14" s="379"/>
      <c r="J14" s="378" t="str">
        <f>'Wrksht. F, CWIP Desc. EKC'!F14</f>
        <v>T7 &amp; T8    MERCURY CEM</v>
      </c>
    </row>
    <row r="15" spans="1:10">
      <c r="A15" s="432">
        <f t="shared" si="1"/>
        <v>5</v>
      </c>
      <c r="B15" s="374" t="str">
        <f>'Wrksht. F, CWIP Desc. EKC'!B15</f>
        <v>1070002</v>
      </c>
      <c r="C15" s="375" t="str">
        <f>'Wrksht. F, CWIP Desc. EKC'!C15</f>
        <v>TEC0700571</v>
      </c>
      <c r="D15" s="376">
        <f>'Wrsht. G, CWIP AFUDC Cre. EKC '!I16</f>
        <v>0</v>
      </c>
      <c r="E15" s="377" t="str">
        <f>'Wrksht. F, CWIP Desc. EKC'!E15</f>
        <v>O</v>
      </c>
      <c r="F15" s="376"/>
      <c r="G15" s="376">
        <f t="shared" si="0"/>
        <v>0</v>
      </c>
      <c r="H15" s="376">
        <f t="shared" ref="H15:H20" si="2">D15*0.5</f>
        <v>0</v>
      </c>
      <c r="I15" s="379"/>
      <c r="J15" s="378" t="str">
        <f>'Wrksht. F, CWIP Desc. EKC'!F15</f>
        <v>T7/9 &amp; T8/10 REAL TIME PERFORMANCE</v>
      </c>
    </row>
    <row r="16" spans="1:10">
      <c r="A16" s="432">
        <f t="shared" si="1"/>
        <v>6</v>
      </c>
      <c r="B16" s="374" t="str">
        <f>'Wrksht. F, CWIP Desc. EKC'!B16</f>
        <v>1070002</v>
      </c>
      <c r="C16" s="375" t="str">
        <f>'Wrksht. F, CWIP Desc. EKC'!C16</f>
        <v>TEC0701293</v>
      </c>
      <c r="D16" s="376">
        <f>'Wrsht. G, CWIP AFUDC Cre. EKC '!I17</f>
        <v>0</v>
      </c>
      <c r="E16" s="377" t="str">
        <f>'Wrksht. F, CWIP Desc. EKC'!E16</f>
        <v>O</v>
      </c>
      <c r="F16" s="376"/>
      <c r="G16" s="376">
        <f t="shared" si="0"/>
        <v>0</v>
      </c>
      <c r="H16" s="376">
        <f t="shared" si="2"/>
        <v>0</v>
      </c>
      <c r="I16" s="379"/>
      <c r="J16" s="378" t="str">
        <f>'Wrksht. F, CWIP Desc. EKC'!F16</f>
        <v>T8 SOFA PURCHASE SPEC &amp; ENGINEERING STUDY</v>
      </c>
    </row>
    <row r="17" spans="1:10">
      <c r="A17" s="432">
        <f t="shared" si="1"/>
        <v>7</v>
      </c>
      <c r="B17" s="374" t="str">
        <f>'Wrksht. F, CWIP Desc. EKC'!B17</f>
        <v>1070002</v>
      </c>
      <c r="C17" s="375" t="str">
        <f>'Wrksht. F, CWIP Desc. EKC'!C17</f>
        <v>TEC0705715</v>
      </c>
      <c r="D17" s="376">
        <f>'Wrsht. G, CWIP AFUDC Cre. EKC '!I18</f>
        <v>0</v>
      </c>
      <c r="E17" s="377" t="str">
        <f>'Wrksht. F, CWIP Desc. EKC'!E17</f>
        <v>O</v>
      </c>
      <c r="F17" s="376"/>
      <c r="G17" s="376">
        <f t="shared" si="0"/>
        <v>0</v>
      </c>
      <c r="H17" s="376">
        <f t="shared" si="2"/>
        <v>0</v>
      </c>
      <c r="I17" s="379"/>
      <c r="J17" s="378" t="str">
        <f>'Wrksht. F, CWIP Desc. EKC'!F17</f>
        <v>T8 COAL MILL PLATFORMS</v>
      </c>
    </row>
    <row r="18" spans="1:10">
      <c r="A18" s="432">
        <f t="shared" si="1"/>
        <v>8</v>
      </c>
      <c r="B18" s="374" t="str">
        <f>'Wrksht. F, CWIP Desc. EKC'!B18</f>
        <v>1070002</v>
      </c>
      <c r="C18" s="375" t="str">
        <f>'Wrksht. F, CWIP Desc. EKC'!C18</f>
        <v xml:space="preserve">TEC0705816 </v>
      </c>
      <c r="D18" s="376">
        <f>'Wrsht. G, CWIP AFUDC Cre. EKC '!I19</f>
        <v>0</v>
      </c>
      <c r="E18" s="377" t="str">
        <f>'Wrksht. F, CWIP Desc. EKC'!E18</f>
        <v>O</v>
      </c>
      <c r="F18" s="376"/>
      <c r="G18" s="376">
        <f t="shared" si="0"/>
        <v>0</v>
      </c>
      <c r="H18" s="376">
        <f t="shared" si="2"/>
        <v>0</v>
      </c>
      <c r="I18" s="379"/>
      <c r="J18" s="378" t="str">
        <f>'Wrksht. F, CWIP Desc. EKC'!F18</f>
        <v>T7 REPLACE CIRCULATING WATER LINES</v>
      </c>
    </row>
    <row r="19" spans="1:10">
      <c r="A19" s="432">
        <f t="shared" si="1"/>
        <v>9</v>
      </c>
      <c r="B19" s="374" t="str">
        <f>'Wrksht. F, CWIP Desc. EKC'!B19</f>
        <v>1070002</v>
      </c>
      <c r="C19" s="375" t="str">
        <f>'Wrksht. F, CWIP Desc. EKC'!C19</f>
        <v>TEC0705945</v>
      </c>
      <c r="D19" s="376">
        <f>'Wrsht. G, CWIP AFUDC Cre. EKC '!I20</f>
        <v>0</v>
      </c>
      <c r="E19" s="377" t="str">
        <f>'Wrksht. F, CWIP Desc. EKC'!E19</f>
        <v>O</v>
      </c>
      <c r="F19" s="376"/>
      <c r="G19" s="376">
        <f t="shared" si="0"/>
        <v>0</v>
      </c>
      <c r="H19" s="376">
        <f t="shared" si="2"/>
        <v>0</v>
      </c>
      <c r="I19" s="379"/>
      <c r="J19" s="378" t="str">
        <f>'Wrksht. F, CWIP Desc. EKC'!F19</f>
        <v>T8 LTSH REPLACEMENT</v>
      </c>
    </row>
    <row r="20" spans="1:10">
      <c r="A20" s="432">
        <f t="shared" si="1"/>
        <v>10</v>
      </c>
      <c r="B20" s="374" t="str">
        <f>'Wrksht. F, CWIP Desc. EKC'!B20</f>
        <v>1070002</v>
      </c>
      <c r="C20" s="375" t="str">
        <f>'Wrksht. F, CWIP Desc. EKC'!C20</f>
        <v>TEC0800275</v>
      </c>
      <c r="D20" s="376">
        <f>'Wrsht. G, CWIP AFUDC Cre. EKC '!I21</f>
        <v>0</v>
      </c>
      <c r="E20" s="377" t="str">
        <f>'Wrksht. F, CWIP Desc. EKC'!E20</f>
        <v>O</v>
      </c>
      <c r="F20" s="376"/>
      <c r="G20" s="376">
        <f t="shared" si="0"/>
        <v>0</v>
      </c>
      <c r="H20" s="376">
        <f t="shared" si="2"/>
        <v>0</v>
      </c>
      <c r="I20" s="379"/>
      <c r="J20" s="378" t="str">
        <f>'Wrksht. F, CWIP Desc. EKC'!F20</f>
        <v>T-7, A-5 WALLBLOWER: MODEL RW-2</v>
      </c>
    </row>
    <row r="21" spans="1:10">
      <c r="A21" s="432">
        <f t="shared" si="1"/>
        <v>11</v>
      </c>
      <c r="B21" s="374" t="str">
        <f>'Wrksht. F, CWIP Desc. EKC'!B21</f>
        <v>1070002</v>
      </c>
      <c r="C21" s="375" t="str">
        <f>'Wrksht. F, CWIP Desc. EKC'!C21</f>
        <v>TEC0800624</v>
      </c>
      <c r="D21" s="376">
        <f>'Wrsht. G, CWIP AFUDC Cre. EKC '!I22</f>
        <v>0</v>
      </c>
      <c r="E21" s="377" t="str">
        <f>'Wrksht. F, CWIP Desc. EKC'!E21</f>
        <v>PC</v>
      </c>
      <c r="F21" s="376"/>
      <c r="G21" s="376">
        <f t="shared" si="0"/>
        <v>0</v>
      </c>
      <c r="H21" s="376">
        <v>0</v>
      </c>
      <c r="I21" s="379"/>
      <c r="J21" s="378" t="str">
        <f>'Wrksht. F, CWIP Desc. EKC'!F21</f>
        <v>T-7 CEM REPLACEMENT PROJECT</v>
      </c>
    </row>
    <row r="22" spans="1:10">
      <c r="A22" s="432">
        <f t="shared" si="1"/>
        <v>12</v>
      </c>
      <c r="B22" s="374" t="str">
        <f>'Wrksht. F, CWIP Desc. EKC'!B22</f>
        <v>1070002</v>
      </c>
      <c r="C22" s="375" t="str">
        <f>'Wrksht. F, CWIP Desc. EKC'!C22</f>
        <v>TEC0800625</v>
      </c>
      <c r="D22" s="376">
        <f>'Wrsht. G, CWIP AFUDC Cre. EKC '!I23</f>
        <v>0</v>
      </c>
      <c r="E22" s="377" t="str">
        <f>'Wrksht. F, CWIP Desc. EKC'!E22</f>
        <v>PC</v>
      </c>
      <c r="F22" s="376"/>
      <c r="G22" s="376">
        <f t="shared" si="0"/>
        <v>0</v>
      </c>
      <c r="H22" s="376">
        <v>0</v>
      </c>
      <c r="I22" s="379"/>
      <c r="J22" s="378" t="str">
        <f>'Wrksht. F, CWIP Desc. EKC'!F22</f>
        <v>T8 CEM REPLACEMENT PROJECT</v>
      </c>
    </row>
    <row r="23" spans="1:10">
      <c r="A23" s="432">
        <f t="shared" si="1"/>
        <v>13</v>
      </c>
      <c r="B23" s="374" t="str">
        <f>'Wrksht. F, CWIP Desc. EKC'!B23</f>
        <v>1070002</v>
      </c>
      <c r="C23" s="375" t="str">
        <f>'Wrksht. F, CWIP Desc. EKC'!C23</f>
        <v>TEC0800881</v>
      </c>
      <c r="D23" s="376">
        <f>'Wrsht. G, CWIP AFUDC Cre. EKC '!I24</f>
        <v>0</v>
      </c>
      <c r="E23" s="377" t="str">
        <f>'Wrksht. F, CWIP Desc. EKC'!E23</f>
        <v>O</v>
      </c>
      <c r="F23" s="376"/>
      <c r="G23" s="376">
        <f t="shared" si="0"/>
        <v>0</v>
      </c>
      <c r="H23" s="376">
        <f>D23*0.5</f>
        <v>0</v>
      </c>
      <c r="I23" s="379"/>
      <c r="J23" s="378" t="str">
        <f>'Wrksht. F, CWIP Desc. EKC'!F23</f>
        <v>COOLING TOWER CROSSTIE-L3-LEC</v>
      </c>
    </row>
    <row r="24" spans="1:10">
      <c r="A24" s="432">
        <f t="shared" si="1"/>
        <v>14</v>
      </c>
      <c r="B24" s="374" t="str">
        <f>'Wrksht. F, CWIP Desc. EKC'!B24</f>
        <v>1070002</v>
      </c>
      <c r="C24" s="375" t="str">
        <f>'Wrksht. F, CWIP Desc. EKC'!C24</f>
        <v>TEC0800915</v>
      </c>
      <c r="D24" s="376">
        <f>'Wrsht. G, CWIP AFUDC Cre. EKC '!I25</f>
        <v>0</v>
      </c>
      <c r="E24" s="377" t="str">
        <f>'Wrksht. F, CWIP Desc. EKC'!E24</f>
        <v>O</v>
      </c>
      <c r="F24" s="376"/>
      <c r="G24" s="376">
        <f t="shared" si="0"/>
        <v>0</v>
      </c>
      <c r="H24" s="376">
        <f>D24*0.5</f>
        <v>0</v>
      </c>
      <c r="I24" s="379"/>
      <c r="J24" s="378" t="str">
        <f>'Wrksht. F, CWIP Desc. EKC'!F24</f>
        <v>T8 HEP ACOUSTIC EQUIPMENT</v>
      </c>
    </row>
    <row r="25" spans="1:10">
      <c r="A25" s="432">
        <f t="shared" si="1"/>
        <v>15</v>
      </c>
      <c r="B25" s="374" t="str">
        <f>'Wrksht. F, CWIP Desc. EKC'!B25</f>
        <v>1070002</v>
      </c>
      <c r="C25" s="375" t="str">
        <f>'Wrksht. F, CWIP Desc. EKC'!C25</f>
        <v>TEC0801432</v>
      </c>
      <c r="D25" s="376">
        <f>'Wrsht. G, CWIP AFUDC Cre. EKC '!I26</f>
        <v>0</v>
      </c>
      <c r="E25" s="377" t="str">
        <f>'Wrksht. F, CWIP Desc. EKC'!E25</f>
        <v>O</v>
      </c>
      <c r="F25" s="376"/>
      <c r="G25" s="376">
        <f t="shared" si="0"/>
        <v>0</v>
      </c>
      <c r="H25" s="376">
        <f>D25*0.5</f>
        <v>0</v>
      </c>
      <c r="I25" s="379"/>
      <c r="J25" s="378" t="str">
        <f>'Wrksht. F, CWIP Desc. EKC'!F25</f>
        <v>T7 CRH ACOUSTIC EQUIPMENT</v>
      </c>
    </row>
    <row r="26" spans="1:10">
      <c r="A26" s="432">
        <f t="shared" si="1"/>
        <v>16</v>
      </c>
      <c r="B26" s="374" t="str">
        <f>'Wrksht. F, CWIP Desc. EKC'!B26</f>
        <v>1070002</v>
      </c>
      <c r="C26" s="375" t="str">
        <f>'Wrksht. F, CWIP Desc. EKC'!C26</f>
        <v>TEC0801887</v>
      </c>
      <c r="D26" s="376">
        <f>'Wrsht. G, CWIP AFUDC Cre. EKC '!I27</f>
        <v>0</v>
      </c>
      <c r="E26" s="377" t="str">
        <f>'Wrksht. F, CWIP Desc. EKC'!E26</f>
        <v>O</v>
      </c>
      <c r="F26" s="376"/>
      <c r="G26" s="376">
        <f t="shared" si="0"/>
        <v>0</v>
      </c>
      <c r="H26" s="376">
        <f>D26*0.5</f>
        <v>0</v>
      </c>
      <c r="I26" s="379"/>
      <c r="J26" s="378" t="str">
        <f>'Wrksht. F, CWIP Desc. EKC'!F26</f>
        <v>T7/9 TURBINE WATER INDUCTION PROTECTION</v>
      </c>
    </row>
    <row r="27" spans="1:10">
      <c r="A27" s="432">
        <f t="shared" si="1"/>
        <v>17</v>
      </c>
      <c r="B27" s="374" t="str">
        <f>'Wrksht. F, CWIP Desc. EKC'!B27</f>
        <v>1070002</v>
      </c>
      <c r="C27" s="375" t="str">
        <f>'Wrksht. F, CWIP Desc. EKC'!C27</f>
        <v>TEC0802112</v>
      </c>
      <c r="D27" s="376">
        <f>'Wrsht. G, CWIP AFUDC Cre. EKC '!I28</f>
        <v>0</v>
      </c>
      <c r="E27" s="377" t="str">
        <f>'Wrksht. F, CWIP Desc. EKC'!E27</f>
        <v>PC</v>
      </c>
      <c r="F27" s="376"/>
      <c r="G27" s="376">
        <f t="shared" si="0"/>
        <v>0</v>
      </c>
      <c r="H27" s="376">
        <v>0</v>
      </c>
      <c r="I27" s="379"/>
      <c r="J27" s="378" t="str">
        <f>'Wrksht. F, CWIP Desc. EKC'!F27</f>
        <v>TCOM CINDER PIT OVERFLOW</v>
      </c>
    </row>
    <row r="28" spans="1:10">
      <c r="A28" s="432">
        <f t="shared" si="1"/>
        <v>18</v>
      </c>
      <c r="B28" s="374" t="str">
        <f>'Wrksht. F, CWIP Desc. EKC'!B28</f>
        <v>1070002</v>
      </c>
      <c r="C28" s="375" t="str">
        <f>'Wrksht. F, CWIP Desc. EKC'!C28</f>
        <v>TEC0802277</v>
      </c>
      <c r="D28" s="376">
        <f>'Wrsht. G, CWIP AFUDC Cre. EKC '!I29</f>
        <v>0</v>
      </c>
      <c r="E28" s="377" t="str">
        <f>'Wrksht. F, CWIP Desc. EKC'!E28</f>
        <v>O</v>
      </c>
      <c r="F28" s="376"/>
      <c r="G28" s="376">
        <f t="shared" si="0"/>
        <v>0</v>
      </c>
      <c r="H28" s="376">
        <f>D28*0.5</f>
        <v>0</v>
      </c>
      <c r="I28" s="379"/>
      <c r="J28" s="378" t="str">
        <f>'Wrksht. F, CWIP Desc. EKC'!F28</f>
        <v>TCOM FIRE PROTECTION SYSTEM UPGRADE</v>
      </c>
    </row>
    <row r="29" spans="1:10">
      <c r="A29" s="432">
        <f t="shared" si="1"/>
        <v>19</v>
      </c>
      <c r="B29" s="374" t="str">
        <f>'Wrksht. F, CWIP Desc. EKC'!B29</f>
        <v>1070002</v>
      </c>
      <c r="C29" s="375" t="str">
        <f>'Wrksht. F, CWIP Desc. EKC'!C29</f>
        <v>TEC0802576</v>
      </c>
      <c r="D29" s="376">
        <f>'Wrsht. G, CWIP AFUDC Cre. EKC '!I30</f>
        <v>0</v>
      </c>
      <c r="E29" s="377" t="str">
        <f>'Wrksht. F, CWIP Desc. EKC'!E29</f>
        <v>PC</v>
      </c>
      <c r="F29" s="376"/>
      <c r="G29" s="376">
        <f t="shared" si="0"/>
        <v>0</v>
      </c>
      <c r="H29" s="376">
        <v>0</v>
      </c>
      <c r="I29" s="379"/>
      <c r="J29" s="378" t="str">
        <f>'Wrksht. F, CWIP Desc. EKC'!F29</f>
        <v>T7 LOW NOX AND SOFA UPGRADE</v>
      </c>
    </row>
    <row r="30" spans="1:10">
      <c r="A30" s="432">
        <f t="shared" si="1"/>
        <v>20</v>
      </c>
      <c r="B30" s="374" t="str">
        <f>'Wrksht. F, CWIP Desc. EKC'!B30</f>
        <v>1070002</v>
      </c>
      <c r="C30" s="375" t="str">
        <f>'Wrksht. F, CWIP Desc. EKC'!C30</f>
        <v>TEC0803513</v>
      </c>
      <c r="D30" s="376">
        <f>'Wrsht. G, CWIP AFUDC Cre. EKC '!I31</f>
        <v>0</v>
      </c>
      <c r="E30" s="377" t="str">
        <f>'Wrksht. F, CWIP Desc. EKC'!E30</f>
        <v>O</v>
      </c>
      <c r="F30" s="376"/>
      <c r="G30" s="376">
        <f t="shared" si="0"/>
        <v>0</v>
      </c>
      <c r="H30" s="376">
        <f>D30*0.5</f>
        <v>0</v>
      </c>
      <c r="I30" s="379"/>
      <c r="J30" s="378" t="str">
        <f>'Wrksht. F, CWIP Desc. EKC'!F30</f>
        <v>PURCHASE LAERDAL SUCTION UNIT FOR TEC MED ROOM</v>
      </c>
    </row>
    <row r="31" spans="1:10">
      <c r="A31" s="432">
        <f t="shared" si="1"/>
        <v>21</v>
      </c>
      <c r="B31" s="374" t="str">
        <f>'Wrksht. F, CWIP Desc. EKC'!B31</f>
        <v>1070002</v>
      </c>
      <c r="C31" s="375" t="str">
        <f>'Wrksht. F, CWIP Desc. EKC'!C31</f>
        <v>TEC0803710</v>
      </c>
      <c r="D31" s="376">
        <f>'Wrsht. G, CWIP AFUDC Cre. EKC '!I32</f>
        <v>0</v>
      </c>
      <c r="E31" s="377" t="str">
        <f>'Wrksht. F, CWIP Desc. EKC'!E31</f>
        <v>O</v>
      </c>
      <c r="F31" s="376"/>
      <c r="G31" s="376">
        <f t="shared" si="0"/>
        <v>0</v>
      </c>
      <c r="H31" s="376">
        <f>D31*0.5</f>
        <v>0</v>
      </c>
      <c r="I31" s="379"/>
      <c r="J31" s="378" t="str">
        <f>'Wrksht. F, CWIP Desc. EKC'!F31</f>
        <v>VALVELINK SOFTWARE FOR TEC</v>
      </c>
    </row>
    <row r="32" spans="1:10">
      <c r="A32" s="432">
        <f t="shared" si="1"/>
        <v>22</v>
      </c>
      <c r="B32" s="374" t="str">
        <f>'Wrksht. F, CWIP Desc. EKC'!B32</f>
        <v>1070002</v>
      </c>
      <c r="C32" s="375" t="str">
        <f>'Wrksht. F, CWIP Desc. EKC'!C32</f>
        <v>TEC0803936</v>
      </c>
      <c r="D32" s="376">
        <f>'Wrsht. G, CWIP AFUDC Cre. EKC '!I33</f>
        <v>0</v>
      </c>
      <c r="E32" s="377" t="str">
        <f>'Wrksht. F, CWIP Desc. EKC'!E32</f>
        <v>O</v>
      </c>
      <c r="F32" s="376"/>
      <c r="G32" s="376">
        <f t="shared" si="0"/>
        <v>0</v>
      </c>
      <c r="H32" s="376">
        <f>D32*0.5</f>
        <v>0</v>
      </c>
      <c r="I32" s="379"/>
      <c r="J32" s="378" t="str">
        <f>'Wrksht. F, CWIP Desc. EKC'!F32</f>
        <v>PURCHASE 1-1/2 INCH IMPACT WRENCH</v>
      </c>
    </row>
    <row r="33" spans="1:10">
      <c r="A33" s="432">
        <f t="shared" si="1"/>
        <v>23</v>
      </c>
      <c r="B33" s="374" t="str">
        <f>'Wrksht. F, CWIP Desc. EKC'!B33</f>
        <v>1070002</v>
      </c>
      <c r="C33" s="375" t="str">
        <f>'Wrksht. F, CWIP Desc. EKC'!C33</f>
        <v>TEC0804550</v>
      </c>
      <c r="D33" s="376">
        <f>'Wrsht. G, CWIP AFUDC Cre. EKC '!I34</f>
        <v>0</v>
      </c>
      <c r="E33" s="377" t="str">
        <f>'Wrksht. F, CWIP Desc. EKC'!E33</f>
        <v>O</v>
      </c>
      <c r="F33" s="376"/>
      <c r="G33" s="376">
        <f t="shared" si="0"/>
        <v>0</v>
      </c>
      <c r="H33" s="376">
        <f>D33*0.5</f>
        <v>0</v>
      </c>
      <c r="I33" s="379"/>
      <c r="J33" s="378" t="str">
        <f>'Wrksht. F, CWIP Desc. EKC'!F33</f>
        <v>TCOM LANDFILL CONTINUING CONST</v>
      </c>
    </row>
    <row r="34" spans="1:10">
      <c r="A34" s="432">
        <f t="shared" si="1"/>
        <v>24</v>
      </c>
      <c r="B34" s="374" t="str">
        <f>'Wrksht. F, CWIP Desc. EKC'!B34</f>
        <v>1070002</v>
      </c>
      <c r="C34" s="375" t="str">
        <f>'Wrksht. F, CWIP Desc. EKC'!C34</f>
        <v>TEC0804719</v>
      </c>
      <c r="D34" s="376">
        <f>'Wrsht. G, CWIP AFUDC Cre. EKC '!I35</f>
        <v>0</v>
      </c>
      <c r="E34" s="377" t="str">
        <f>'Wrksht. F, CWIP Desc. EKC'!E34</f>
        <v>O</v>
      </c>
      <c r="F34" s="376"/>
      <c r="G34" s="376">
        <f t="shared" si="0"/>
        <v>0</v>
      </c>
      <c r="H34" s="376">
        <f>D34*0.5</f>
        <v>0</v>
      </c>
      <c r="I34" s="379"/>
      <c r="J34" s="378" t="str">
        <f>'Wrksht. F, CWIP Desc. EKC'!F34</f>
        <v>HILTI GRATING GUN PURCHASE FOR GRATING FASTENERS</v>
      </c>
    </row>
    <row r="35" spans="1:10">
      <c r="A35" s="432">
        <f>A34+1</f>
        <v>25</v>
      </c>
      <c r="B35" s="374" t="str">
        <f>'Wrksht. F, CWIP Desc. EKC'!B35</f>
        <v>1070002</v>
      </c>
      <c r="C35" s="375" t="str">
        <f>'Wrksht. F, CWIP Desc. EKC'!C35</f>
        <v>LEC0801112</v>
      </c>
      <c r="D35" s="376">
        <f>'Wrsht. G, CWIP AFUDC Cre. EKC '!I36</f>
        <v>0</v>
      </c>
      <c r="E35" s="377" t="str">
        <f>'Wrksht. F, CWIP Desc. EKC'!E35</f>
        <v>PC</v>
      </c>
      <c r="F35" s="376"/>
      <c r="G35" s="376">
        <f t="shared" si="0"/>
        <v>0</v>
      </c>
      <c r="H35" s="376">
        <v>0</v>
      </c>
      <c r="I35" s="379"/>
      <c r="J35" s="378" t="str">
        <f>'Wrksht. F, CWIP Desc. EKC'!F35</f>
        <v>LEC-ASH HANDLING/LANDFILL UPGRD</v>
      </c>
    </row>
    <row r="36" spans="1:10">
      <c r="A36" s="432">
        <f t="shared" si="1"/>
        <v>26</v>
      </c>
      <c r="B36" s="374" t="str">
        <f>'Wrksht. F, CWIP Desc. EKC'!B36</f>
        <v>1070002</v>
      </c>
      <c r="C36" s="375" t="str">
        <f>'Wrksht. F, CWIP Desc. EKC'!C36</f>
        <v>A30062</v>
      </c>
      <c r="D36" s="376">
        <f>'Wrsht. G, CWIP AFUDC Cre. EKC '!I37</f>
        <v>0</v>
      </c>
      <c r="E36" s="377" t="str">
        <f>'Wrksht. F, CWIP Desc. EKC'!E36</f>
        <v>PC</v>
      </c>
      <c r="F36" s="376"/>
      <c r="G36" s="376">
        <f t="shared" si="0"/>
        <v>0</v>
      </c>
      <c r="H36" s="376">
        <v>0</v>
      </c>
      <c r="I36" s="379"/>
      <c r="J36" s="378" t="str">
        <f>'Wrksht. F, CWIP Desc. EKC'!F36</f>
        <v>ENVIRONMENTAL INSTRUMENTATION</v>
      </c>
    </row>
    <row r="37" spans="1:10">
      <c r="A37" s="432">
        <f t="shared" si="1"/>
        <v>27</v>
      </c>
      <c r="B37" s="374" t="str">
        <f>'Wrksht. F, CWIP Desc. EKC'!B37</f>
        <v>1070002</v>
      </c>
      <c r="C37" s="375" t="str">
        <f>'Wrksht. F, CWIP Desc. EKC'!C37</f>
        <v>LEC0504104</v>
      </c>
      <c r="D37" s="376">
        <f>'Wrsht. G, CWIP AFUDC Cre. EKC '!I38</f>
        <v>0</v>
      </c>
      <c r="E37" s="377" t="str">
        <f>'Wrksht. F, CWIP Desc. EKC'!E37</f>
        <v>O</v>
      </c>
      <c r="F37" s="376"/>
      <c r="G37" s="376">
        <f t="shared" si="0"/>
        <v>0</v>
      </c>
      <c r="H37" s="376">
        <f>D37*0.5</f>
        <v>0</v>
      </c>
      <c r="I37" s="379"/>
      <c r="J37" s="378" t="str">
        <f>'Wrksht. F, CWIP Desc. EKC'!F37</f>
        <v>L3 SUPER HEATER REPLACEMENT</v>
      </c>
    </row>
    <row r="38" spans="1:10">
      <c r="A38" s="432">
        <f t="shared" si="1"/>
        <v>28</v>
      </c>
      <c r="B38" s="374" t="str">
        <f>'Wrksht. F, CWIP Desc. EKC'!B38</f>
        <v>1070002</v>
      </c>
      <c r="C38" s="375" t="str">
        <f>'Wrksht. F, CWIP Desc. EKC'!C38</f>
        <v>LEC0601996</v>
      </c>
      <c r="D38" s="376">
        <f>'Wrsht. G, CWIP AFUDC Cre. EKC '!I39</f>
        <v>0</v>
      </c>
      <c r="E38" s="377" t="str">
        <f>'Wrksht. F, CWIP Desc. EKC'!E38</f>
        <v>O</v>
      </c>
      <c r="F38" s="376"/>
      <c r="G38" s="376">
        <f t="shared" si="0"/>
        <v>0</v>
      </c>
      <c r="H38" s="376">
        <f>D38*0.5</f>
        <v>0</v>
      </c>
      <c r="I38" s="379"/>
      <c r="J38" s="378" t="str">
        <f>'Wrksht. F, CWIP Desc. EKC'!F38</f>
        <v>L3 TURBINE WATER INDUCTION PROTECTION SYSTEM</v>
      </c>
    </row>
    <row r="39" spans="1:10">
      <c r="A39" s="432">
        <f t="shared" si="1"/>
        <v>29</v>
      </c>
      <c r="B39" s="374" t="str">
        <f>'Wrksht. F, CWIP Desc. EKC'!B39</f>
        <v>1070002</v>
      </c>
      <c r="C39" s="375" t="str">
        <f>'Wrksht. F, CWIP Desc. EKC'!C39</f>
        <v>LEC0704585</v>
      </c>
      <c r="D39" s="376">
        <f>'Wrsht. G, CWIP AFUDC Cre. EKC '!I40</f>
        <v>0</v>
      </c>
      <c r="E39" s="377" t="str">
        <f>'Wrksht. F, CWIP Desc. EKC'!E39</f>
        <v>O</v>
      </c>
      <c r="F39" s="376"/>
      <c r="G39" s="376">
        <f t="shared" si="0"/>
        <v>0</v>
      </c>
      <c r="H39" s="376">
        <f>D39*0.5</f>
        <v>0</v>
      </c>
      <c r="I39" s="379"/>
      <c r="J39" s="378" t="str">
        <f>'Wrksht. F, CWIP Desc. EKC'!F39</f>
        <v>LCOM BOILER CHEMISTRY MONITORING</v>
      </c>
    </row>
    <row r="40" spans="1:10">
      <c r="A40" s="432">
        <f t="shared" si="1"/>
        <v>30</v>
      </c>
      <c r="B40" s="374" t="str">
        <f>'Wrksht. F, CWIP Desc. EKC'!B40</f>
        <v>1070002</v>
      </c>
      <c r="C40" s="375" t="str">
        <f>'Wrksht. F, CWIP Desc. EKC'!C40</f>
        <v>LEC0710069</v>
      </c>
      <c r="D40" s="376">
        <f>'Wrsht. G, CWIP AFUDC Cre. EKC '!I41</f>
        <v>0</v>
      </c>
      <c r="E40" s="377" t="str">
        <f>'Wrksht. F, CWIP Desc. EKC'!E40</f>
        <v>PC</v>
      </c>
      <c r="F40" s="376"/>
      <c r="G40" s="376">
        <f t="shared" si="0"/>
        <v>0</v>
      </c>
      <c r="H40" s="376">
        <v>0</v>
      </c>
      <c r="I40" s="379"/>
      <c r="J40" s="378" t="str">
        <f>'Wrksht. F, CWIP Desc. EKC'!F40</f>
        <v>L4 SCRUBBER UPGRADES</v>
      </c>
    </row>
    <row r="41" spans="1:10">
      <c r="A41" s="432">
        <f t="shared" si="1"/>
        <v>31</v>
      </c>
      <c r="B41" s="374" t="str">
        <f>'Wrksht. F, CWIP Desc. EKC'!B41</f>
        <v>1070002</v>
      </c>
      <c r="C41" s="375" t="str">
        <f>'Wrksht. F, CWIP Desc. EKC'!C41</f>
        <v>LEC0710070</v>
      </c>
      <c r="D41" s="376">
        <f>'Wrsht. G, CWIP AFUDC Cre. EKC '!I42</f>
        <v>0</v>
      </c>
      <c r="E41" s="377" t="str">
        <f>'Wrksht. F, CWIP Desc. EKC'!E41</f>
        <v>PC</v>
      </c>
      <c r="F41" s="376"/>
      <c r="G41" s="376">
        <f t="shared" si="0"/>
        <v>0</v>
      </c>
      <c r="H41" s="376">
        <v>0</v>
      </c>
      <c r="I41" s="379"/>
      <c r="J41" s="378" t="str">
        <f>'Wrksht. F, CWIP Desc. EKC'!F41</f>
        <v>L4 SCRUBBER UPGRADES</v>
      </c>
    </row>
    <row r="42" spans="1:10">
      <c r="A42" s="432">
        <f t="shared" si="1"/>
        <v>32</v>
      </c>
      <c r="B42" s="374" t="str">
        <f>'Wrksht. F, CWIP Desc. EKC'!B42</f>
        <v>1070002</v>
      </c>
      <c r="C42" s="375" t="str">
        <f>'Wrksht. F, CWIP Desc. EKC'!C42</f>
        <v>LEC0800820</v>
      </c>
      <c r="D42" s="376">
        <f>'Wrsht. G, CWIP AFUDC Cre. EKC '!I43</f>
        <v>0</v>
      </c>
      <c r="E42" s="377" t="str">
        <f>'Wrksht. F, CWIP Desc. EKC'!E42</f>
        <v>O</v>
      </c>
      <c r="F42" s="376"/>
      <c r="G42" s="376">
        <f t="shared" si="0"/>
        <v>0</v>
      </c>
      <c r="H42" s="376">
        <f>D42*0.5</f>
        <v>0</v>
      </c>
      <c r="I42" s="379"/>
      <c r="J42" s="378" t="str">
        <f>'Wrksht. F, CWIP Desc. EKC'!F42</f>
        <v>L5 REPLACE COOLING TOWER</v>
      </c>
    </row>
    <row r="43" spans="1:10">
      <c r="A43" s="432">
        <f t="shared" si="1"/>
        <v>33</v>
      </c>
      <c r="B43" s="374" t="str">
        <f>'Wrksht. F, CWIP Desc. EKC'!B43</f>
        <v>1070002</v>
      </c>
      <c r="C43" s="375" t="str">
        <f>'Wrksht. F, CWIP Desc. EKC'!C43</f>
        <v>LEC0801068</v>
      </c>
      <c r="D43" s="376">
        <f>'Wrsht. G, CWIP AFUDC Cre. EKC '!I44</f>
        <v>0</v>
      </c>
      <c r="E43" s="377" t="str">
        <f>'Wrksht. F, CWIP Desc. EKC'!E43</f>
        <v>O</v>
      </c>
      <c r="F43" s="376"/>
      <c r="G43" s="376">
        <f t="shared" si="0"/>
        <v>0</v>
      </c>
      <c r="H43" s="376">
        <f>D43*0.5</f>
        <v>0</v>
      </c>
      <c r="I43" s="379"/>
      <c r="J43" s="378" t="str">
        <f>'Wrksht. F, CWIP Desc. EKC'!F43</f>
        <v>L3 GENERATOR OVERHAUL</v>
      </c>
    </row>
    <row r="44" spans="1:10">
      <c r="A44" s="432">
        <f t="shared" si="1"/>
        <v>34</v>
      </c>
      <c r="B44" s="374" t="str">
        <f>'Wrksht. F, CWIP Desc. EKC'!B44</f>
        <v>1070002</v>
      </c>
      <c r="C44" s="375" t="str">
        <f>'Wrksht. F, CWIP Desc. EKC'!C44</f>
        <v>LEC0802635</v>
      </c>
      <c r="D44" s="376">
        <f>'Wrsht. G, CWIP AFUDC Cre. EKC '!I45</f>
        <v>0</v>
      </c>
      <c r="E44" s="377" t="str">
        <f>'Wrksht. F, CWIP Desc. EKC'!E44</f>
        <v>O</v>
      </c>
      <c r="F44" s="376"/>
      <c r="G44" s="376">
        <f t="shared" si="0"/>
        <v>0</v>
      </c>
      <c r="H44" s="376">
        <f>D44*0.5</f>
        <v>0</v>
      </c>
      <c r="I44" s="379"/>
      <c r="J44" s="378" t="str">
        <f>'Wrksht. F, CWIP Desc. EKC'!F44</f>
        <v>L5 LOWER SLOPE REPLACEMENT</v>
      </c>
    </row>
    <row r="45" spans="1:10">
      <c r="A45" s="432">
        <f t="shared" si="1"/>
        <v>35</v>
      </c>
      <c r="B45" s="374" t="str">
        <f>'Wrksht. F, CWIP Desc. EKC'!B45</f>
        <v>1070002</v>
      </c>
      <c r="C45" s="375" t="str">
        <f>'Wrksht. F, CWIP Desc. EKC'!C45</f>
        <v>LEC0802645</v>
      </c>
      <c r="D45" s="376">
        <f>'Wrsht. G, CWIP AFUDC Cre. EKC '!I46</f>
        <v>0</v>
      </c>
      <c r="E45" s="377" t="str">
        <f>'Wrksht. F, CWIP Desc. EKC'!E45</f>
        <v>O</v>
      </c>
      <c r="F45" s="376"/>
      <c r="G45" s="376">
        <f t="shared" si="0"/>
        <v>0</v>
      </c>
      <c r="H45" s="376">
        <f t="shared" ref="H45:H50" si="3">D45*0.5</f>
        <v>0</v>
      </c>
      <c r="I45" s="379"/>
      <c r="J45" s="378" t="str">
        <f>'Wrksht. F, CWIP Desc. EKC'!F45</f>
        <v>L4 LTSH REPLACEMENT</v>
      </c>
    </row>
    <row r="46" spans="1:10">
      <c r="A46" s="432">
        <f t="shared" si="1"/>
        <v>36</v>
      </c>
      <c r="B46" s="374" t="str">
        <f>'Wrksht. F, CWIP Desc. EKC'!B46</f>
        <v>1070002</v>
      </c>
      <c r="C46" s="375" t="str">
        <f>'Wrksht. F, CWIP Desc. EKC'!C46</f>
        <v>LEC0803059</v>
      </c>
      <c r="D46" s="376">
        <f>'Wrsht. G, CWIP AFUDC Cre. EKC '!I47</f>
        <v>0</v>
      </c>
      <c r="E46" s="377" t="str">
        <f>'Wrksht. F, CWIP Desc. EKC'!E46</f>
        <v>O</v>
      </c>
      <c r="F46" s="376"/>
      <c r="G46" s="376">
        <f t="shared" si="0"/>
        <v>0</v>
      </c>
      <c r="H46" s="376">
        <f t="shared" si="3"/>
        <v>0</v>
      </c>
      <c r="I46" s="379"/>
      <c r="J46" s="378" t="str">
        <f>'Wrksht. F, CWIP Desc. EKC'!F46</f>
        <v>INSTALLATION OF A CONTAINMENT SYSTEM</v>
      </c>
    </row>
    <row r="47" spans="1:10">
      <c r="A47" s="432">
        <f t="shared" si="1"/>
        <v>37</v>
      </c>
      <c r="B47" s="374" t="str">
        <f>'Wrksht. F, CWIP Desc. EKC'!B47</f>
        <v>1070002</v>
      </c>
      <c r="C47" s="375" t="str">
        <f>'Wrksht. F, CWIP Desc. EKC'!C47</f>
        <v>LEC0803658</v>
      </c>
      <c r="D47" s="376">
        <f>'Wrsht. G, CWIP AFUDC Cre. EKC '!I48</f>
        <v>0</v>
      </c>
      <c r="E47" s="377" t="str">
        <f>'Wrksht. F, CWIP Desc. EKC'!E47</f>
        <v>O</v>
      </c>
      <c r="F47" s="376"/>
      <c r="G47" s="376">
        <f t="shared" si="0"/>
        <v>0</v>
      </c>
      <c r="H47" s="376">
        <f t="shared" si="3"/>
        <v>0</v>
      </c>
      <c r="I47" s="379"/>
      <c r="J47" s="378" t="str">
        <f>'Wrksht. F, CWIP Desc. EKC'!F47</f>
        <v>2008 MISC SAFETY PROJECT</v>
      </c>
    </row>
    <row r="48" spans="1:10">
      <c r="A48" s="432">
        <f t="shared" si="1"/>
        <v>38</v>
      </c>
      <c r="B48" s="374" t="str">
        <f>'Wrksht. F, CWIP Desc. EKC'!B48</f>
        <v>1070002</v>
      </c>
      <c r="C48" s="375" t="str">
        <f>'Wrksht. F, CWIP Desc. EKC'!C48</f>
        <v>LEC0804393</v>
      </c>
      <c r="D48" s="376">
        <f>'Wrsht. G, CWIP AFUDC Cre. EKC '!I49</f>
        <v>0</v>
      </c>
      <c r="E48" s="377" t="str">
        <f>'Wrksht. F, CWIP Desc. EKC'!E48</f>
        <v>O</v>
      </c>
      <c r="F48" s="376"/>
      <c r="G48" s="376">
        <f t="shared" si="0"/>
        <v>0</v>
      </c>
      <c r="H48" s="376">
        <f t="shared" si="3"/>
        <v>0</v>
      </c>
      <c r="I48" s="379"/>
      <c r="J48" s="378" t="str">
        <f>'Wrksht. F, CWIP Desc. EKC'!F48</f>
        <v>L3 CIRC WATER LINE REPL</v>
      </c>
    </row>
    <row r="49" spans="1:10">
      <c r="A49" s="432">
        <f t="shared" si="1"/>
        <v>39</v>
      </c>
      <c r="B49" s="374" t="str">
        <f>'Wrksht. F, CWIP Desc. EKC'!B49</f>
        <v>1070002</v>
      </c>
      <c r="C49" s="375" t="str">
        <f>'Wrksht. F, CWIP Desc. EKC'!C49</f>
        <v>LEC0804804</v>
      </c>
      <c r="D49" s="376">
        <f>'Wrsht. G, CWIP AFUDC Cre. EKC '!I50</f>
        <v>0</v>
      </c>
      <c r="E49" s="377" t="str">
        <f>'Wrksht. F, CWIP Desc. EKC'!E49</f>
        <v>O</v>
      </c>
      <c r="F49" s="376"/>
      <c r="G49" s="376">
        <f t="shared" si="0"/>
        <v>0</v>
      </c>
      <c r="H49" s="376">
        <f t="shared" si="3"/>
        <v>0</v>
      </c>
      <c r="I49" s="379"/>
      <c r="J49" s="378" t="str">
        <f>'Wrksht. F, CWIP Desc. EKC'!F49</f>
        <v>L3 TURBINE VIBRATION AND EXPANSION</v>
      </c>
    </row>
    <row r="50" spans="1:10">
      <c r="A50" s="432">
        <f t="shared" si="1"/>
        <v>40</v>
      </c>
      <c r="B50" s="374" t="str">
        <f>'Wrksht. F, CWIP Desc. EKC'!B50</f>
        <v>1070002</v>
      </c>
      <c r="C50" s="375" t="str">
        <f>'Wrksht. F, CWIP Desc. EKC'!C50</f>
        <v>LEC0805848</v>
      </c>
      <c r="D50" s="376">
        <f>'Wrsht. G, CWIP AFUDC Cre. EKC '!I51</f>
        <v>0</v>
      </c>
      <c r="E50" s="377" t="str">
        <f>'Wrksht. F, CWIP Desc. EKC'!E50</f>
        <v>O</v>
      </c>
      <c r="F50" s="376"/>
      <c r="G50" s="376">
        <f t="shared" si="0"/>
        <v>0</v>
      </c>
      <c r="H50" s="376">
        <f t="shared" si="3"/>
        <v>0</v>
      </c>
      <c r="I50" s="379"/>
      <c r="J50" s="378" t="str">
        <f>'Wrksht. F, CWIP Desc. EKC'!F50</f>
        <v>L5 CONDENSER WATER BOX UPGRADES</v>
      </c>
    </row>
    <row r="51" spans="1:10" ht="20">
      <c r="A51" s="1262" t="str">
        <f>A1</f>
        <v>WORKSHEET A (EKC), CWIP ACCOUNT 107</v>
      </c>
      <c r="B51" s="1262"/>
      <c r="C51" s="1263"/>
      <c r="D51" s="1263"/>
      <c r="E51" s="1263"/>
      <c r="F51" s="1263"/>
      <c r="G51" s="1263"/>
      <c r="H51" s="1263"/>
      <c r="I51" s="1263"/>
      <c r="J51" s="1263"/>
    </row>
    <row r="52" spans="1:10" ht="19">
      <c r="A52" s="1264" t="str">
        <f>A2</f>
        <v>For Contract Year Beginning June 1, 2026, Based on 2025 Data</v>
      </c>
      <c r="B52" s="1264"/>
      <c r="C52" s="1265"/>
      <c r="D52" s="1265"/>
      <c r="E52" s="1265"/>
      <c r="F52" s="1265"/>
      <c r="G52" s="1265"/>
      <c r="H52" s="1265"/>
      <c r="I52" s="1265"/>
      <c r="J52" s="1265"/>
    </row>
    <row r="53" spans="1:10" ht="13.5">
      <c r="H53" s="362"/>
    </row>
    <row r="54" spans="1:10" ht="15">
      <c r="C54" s="362"/>
      <c r="D54" s="349" t="s">
        <v>476</v>
      </c>
      <c r="E54" s="349" t="s">
        <v>477</v>
      </c>
      <c r="F54" s="349" t="s">
        <v>478</v>
      </c>
      <c r="G54" s="349" t="s">
        <v>479</v>
      </c>
      <c r="H54" s="349" t="s">
        <v>480</v>
      </c>
      <c r="I54" s="349" t="s">
        <v>874</v>
      </c>
      <c r="J54" s="349" t="s">
        <v>481</v>
      </c>
    </row>
    <row r="55" spans="1:10" ht="15">
      <c r="D55" s="349" t="s">
        <v>1534</v>
      </c>
      <c r="E55" s="350" t="s">
        <v>1565</v>
      </c>
      <c r="F55" s="351"/>
      <c r="G55" s="351" t="s">
        <v>779</v>
      </c>
      <c r="H55" s="350">
        <v>0.5</v>
      </c>
      <c r="I55" s="349" t="s">
        <v>464</v>
      </c>
      <c r="J55" s="349" t="s">
        <v>472</v>
      </c>
    </row>
    <row r="56" spans="1:10" ht="15">
      <c r="D56" s="349" t="s">
        <v>1557</v>
      </c>
      <c r="E56" s="349" t="s">
        <v>1570</v>
      </c>
      <c r="F56" s="349"/>
      <c r="G56" s="349" t="s">
        <v>116</v>
      </c>
      <c r="H56" s="349" t="s">
        <v>116</v>
      </c>
      <c r="I56" s="349" t="s">
        <v>1069</v>
      </c>
      <c r="J56" s="349" t="s">
        <v>15</v>
      </c>
    </row>
    <row r="57" spans="1:10" ht="15.5">
      <c r="D57" s="349" t="s">
        <v>1558</v>
      </c>
      <c r="E57" s="352" t="s">
        <v>218</v>
      </c>
      <c r="F57" s="349"/>
      <c r="G57" s="349" t="s">
        <v>1571</v>
      </c>
      <c r="H57" s="349" t="s">
        <v>1572</v>
      </c>
      <c r="I57" s="349" t="s">
        <v>296</v>
      </c>
      <c r="J57" s="349"/>
    </row>
    <row r="58" spans="1:10" ht="15.5">
      <c r="D58" s="352" t="s">
        <v>1928</v>
      </c>
      <c r="E58" s="352"/>
      <c r="F58" s="353"/>
      <c r="G58" s="354"/>
      <c r="H58" s="354"/>
      <c r="I58" s="354"/>
      <c r="J58" s="354"/>
    </row>
    <row r="59" spans="1:10">
      <c r="D59" s="200"/>
      <c r="E59" s="356"/>
      <c r="F59" s="357"/>
    </row>
    <row r="60" spans="1:10" ht="13.5">
      <c r="A60" s="358" t="s">
        <v>526</v>
      </c>
      <c r="B60" s="359" t="s">
        <v>1068</v>
      </c>
      <c r="C60" s="360" t="s">
        <v>1067</v>
      </c>
      <c r="D60" s="361"/>
      <c r="E60" s="361"/>
      <c r="F60" s="361"/>
      <c r="G60" s="361"/>
      <c r="H60" s="361"/>
      <c r="I60" s="361"/>
      <c r="J60" s="361"/>
    </row>
    <row r="61" spans="1:10">
      <c r="A61" s="432">
        <f>A50+1</f>
        <v>41</v>
      </c>
      <c r="B61" s="374" t="str">
        <f>'Wrksht. F, CWIP Desc. EKC'!B51</f>
        <v>1070002</v>
      </c>
      <c r="C61" s="375" t="str">
        <f>'Wrksht. F, CWIP Desc. EKC'!C51</f>
        <v>LEC0807184</v>
      </c>
      <c r="D61" s="376">
        <f>'Wrsht. G, CWIP AFUDC Cre. EKC '!I52</f>
        <v>0</v>
      </c>
      <c r="E61" s="377" t="str">
        <f>'Wrksht. F, CWIP Desc. EKC'!E51</f>
        <v>PC</v>
      </c>
      <c r="F61" s="376"/>
      <c r="G61" s="376">
        <f t="shared" ref="G61:G100" si="4">IF(H61=0,D61,0)</f>
        <v>0</v>
      </c>
      <c r="H61" s="376">
        <v>0</v>
      </c>
      <c r="I61" s="379"/>
      <c r="J61" s="378" t="str">
        <f>'Wrksht. F, CWIP Desc. EKC'!F51</f>
        <v>SCRUBBER UPGRADES</v>
      </c>
    </row>
    <row r="62" spans="1:10">
      <c r="A62" s="432">
        <f t="shared" si="1"/>
        <v>42</v>
      </c>
      <c r="B62" s="374" t="str">
        <f>'Wrksht. F, CWIP Desc. EKC'!B52</f>
        <v>1070002</v>
      </c>
      <c r="C62" s="375" t="str">
        <f>'Wrksht. F, CWIP Desc. EKC'!C52</f>
        <v>LEC0807190</v>
      </c>
      <c r="D62" s="376">
        <f>'Wrsht. G, CWIP AFUDC Cre. EKC '!I53</f>
        <v>0</v>
      </c>
      <c r="E62" s="377" t="str">
        <f>'Wrksht. F, CWIP Desc. EKC'!E52</f>
        <v>PC</v>
      </c>
      <c r="F62" s="376"/>
      <c r="G62" s="376">
        <f t="shared" si="4"/>
        <v>0</v>
      </c>
      <c r="H62" s="376">
        <v>0</v>
      </c>
      <c r="I62" s="379"/>
      <c r="J62" s="378" t="str">
        <f>'Wrksht. F, CWIP Desc. EKC'!F52</f>
        <v>L4 SCRUBBER UPGRADES</v>
      </c>
    </row>
    <row r="63" spans="1:10">
      <c r="A63" s="432">
        <f t="shared" si="1"/>
        <v>43</v>
      </c>
      <c r="B63" s="374" t="str">
        <f>'Wrksht. F, CWIP Desc. EKC'!B53</f>
        <v>1070002</v>
      </c>
      <c r="C63" s="375" t="str">
        <f>'Wrksht. F, CWIP Desc. EKC'!C53</f>
        <v>LEC0807191</v>
      </c>
      <c r="D63" s="376">
        <f>'Wrsht. G, CWIP AFUDC Cre. EKC '!I54</f>
        <v>0</v>
      </c>
      <c r="E63" s="377" t="str">
        <f>'Wrksht. F, CWIP Desc. EKC'!E53</f>
        <v>PC</v>
      </c>
      <c r="F63" s="376"/>
      <c r="G63" s="376">
        <f t="shared" si="4"/>
        <v>0</v>
      </c>
      <c r="H63" s="376">
        <v>0</v>
      </c>
      <c r="I63" s="379"/>
      <c r="J63" s="378" t="str">
        <f>'Wrksht. F, CWIP Desc. EKC'!F53</f>
        <v>L4 SCRUBBER UPGRADES</v>
      </c>
    </row>
    <row r="64" spans="1:10">
      <c r="A64" s="432">
        <f t="shared" si="1"/>
        <v>44</v>
      </c>
      <c r="B64" s="374" t="str">
        <f>'Wrksht. F, CWIP Desc. EKC'!B54</f>
        <v>1070002</v>
      </c>
      <c r="C64" s="375" t="str">
        <f>'Wrksht. F, CWIP Desc. EKC'!C54</f>
        <v>A30002</v>
      </c>
      <c r="D64" s="376">
        <f>'Wrsht. G, CWIP AFUDC Cre. EKC '!I55</f>
        <v>0</v>
      </c>
      <c r="E64" s="377" t="str">
        <f>'Wrksht. F, CWIP Desc. EKC'!E54</f>
        <v>PC</v>
      </c>
      <c r="F64" s="376"/>
      <c r="G64" s="376">
        <f t="shared" si="4"/>
        <v>0</v>
      </c>
      <c r="H64" s="376">
        <v>0</v>
      </c>
      <c r="I64" s="379"/>
      <c r="J64" s="378" t="str">
        <f>'Wrksht. F, CWIP Desc. EKC'!F54</f>
        <v>ENVIRONMENTAL INSTRUMENTATION</v>
      </c>
    </row>
    <row r="65" spans="1:10">
      <c r="A65" s="432">
        <f t="shared" si="1"/>
        <v>45</v>
      </c>
      <c r="B65" s="374" t="str">
        <f>'Wrksht. F, CWIP Desc. EKC'!B55</f>
        <v>1070002</v>
      </c>
      <c r="C65" s="375" t="str">
        <f>'Wrksht. F, CWIP Desc. EKC'!C55</f>
        <v>EEC0800295</v>
      </c>
      <c r="D65" s="376">
        <f>'Wrsht. G, CWIP AFUDC Cre. EKC '!I56</f>
        <v>0</v>
      </c>
      <c r="E65" s="377" t="str">
        <f>'Wrksht. F, CWIP Desc. EKC'!E55</f>
        <v>O</v>
      </c>
      <c r="F65" s="376"/>
      <c r="G65" s="376">
        <f t="shared" si="4"/>
        <v>0</v>
      </c>
      <c r="H65" s="376">
        <f>D65*0.5</f>
        <v>0</v>
      </c>
      <c r="I65" s="379"/>
      <c r="J65" s="378" t="str">
        <f>'Wrksht. F, CWIP Desc. EKC'!F55</f>
        <v>HEC SOUTH PLANT MISC TOOLS AND SMALL PROJECT</v>
      </c>
    </row>
    <row r="66" spans="1:10">
      <c r="A66" s="432">
        <f t="shared" si="1"/>
        <v>46</v>
      </c>
      <c r="B66" s="374" t="str">
        <f>'Wrksht. F, CWIP Desc. EKC'!B56</f>
        <v>1070002</v>
      </c>
      <c r="C66" s="375" t="str">
        <f>'Wrksht. F, CWIP Desc. EKC'!C56</f>
        <v>EEC0800678</v>
      </c>
      <c r="D66" s="376">
        <f>'Wrsht. G, CWIP AFUDC Cre. EKC '!I57</f>
        <v>0</v>
      </c>
      <c r="E66" s="377" t="str">
        <f>'Wrksht. F, CWIP Desc. EKC'!E56</f>
        <v>PC</v>
      </c>
      <c r="F66" s="376"/>
      <c r="G66" s="376">
        <f t="shared" si="4"/>
        <v>0</v>
      </c>
      <c r="H66" s="376">
        <v>0</v>
      </c>
      <c r="I66" s="379"/>
      <c r="J66" s="378" t="str">
        <f>'Wrksht. F, CWIP Desc. EKC'!F56</f>
        <v>H4 CEM REPLACEMENT PROJECT</v>
      </c>
    </row>
    <row r="67" spans="1:10">
      <c r="A67" s="432">
        <f t="shared" si="1"/>
        <v>47</v>
      </c>
      <c r="B67" s="374" t="str">
        <f>'Wrksht. F, CWIP Desc. EKC'!B57</f>
        <v>1070002</v>
      </c>
      <c r="C67" s="375" t="str">
        <f>'Wrksht. F, CWIP Desc. EKC'!C57</f>
        <v>EEC0804574</v>
      </c>
      <c r="D67" s="376">
        <f>'Wrsht. G, CWIP AFUDC Cre. EKC '!I58</f>
        <v>0</v>
      </c>
      <c r="E67" s="377" t="str">
        <f>'Wrksht. F, CWIP Desc. EKC'!E57</f>
        <v>O</v>
      </c>
      <c r="F67" s="376"/>
      <c r="G67" s="376">
        <f t="shared" si="4"/>
        <v>0</v>
      </c>
      <c r="H67" s="376">
        <f>D67*0.5</f>
        <v>0</v>
      </c>
      <c r="I67" s="379"/>
      <c r="J67" s="378" t="str">
        <f>'Wrksht. F, CWIP Desc. EKC'!F57</f>
        <v>HCOM GUARDRAIL AND GUARDING COMPLIANCE</v>
      </c>
    </row>
    <row r="68" spans="1:10">
      <c r="A68" s="432">
        <f>A67+1</f>
        <v>48</v>
      </c>
      <c r="B68" s="374" t="str">
        <f>'Wrksht. F, CWIP Desc. EKC'!B58</f>
        <v>1070002</v>
      </c>
      <c r="C68" s="375" t="str">
        <f>'Wrksht. F, CWIP Desc. EKC'!C58</f>
        <v>JEC0605973</v>
      </c>
      <c r="D68" s="376">
        <f>'Wrsht. G, CWIP AFUDC Cre. EKC '!I59</f>
        <v>0</v>
      </c>
      <c r="E68" s="377" t="str">
        <f>'Wrksht. F, CWIP Desc. EKC'!E58</f>
        <v>PC</v>
      </c>
      <c r="F68" s="376"/>
      <c r="G68" s="376">
        <f t="shared" si="4"/>
        <v>0</v>
      </c>
      <c r="H68" s="376">
        <v>0</v>
      </c>
      <c r="I68" s="379"/>
      <c r="J68" s="380" t="str">
        <f>'Wrksht. F, CWIP Desc. EKC'!F58</f>
        <v>JEC SCRUBBERS</v>
      </c>
    </row>
    <row r="69" spans="1:10">
      <c r="A69" s="432">
        <f t="shared" si="1"/>
        <v>49</v>
      </c>
      <c r="B69" s="374" t="str">
        <f>'Wrksht. F, CWIP Desc. EKC'!B59</f>
        <v>1070002</v>
      </c>
      <c r="C69" s="375" t="str">
        <f>'Wrksht. F, CWIP Desc. EKC'!C59</f>
        <v>JEC0605975</v>
      </c>
      <c r="D69" s="376">
        <f>'Wrsht. G, CWIP AFUDC Cre. EKC '!I60</f>
        <v>0</v>
      </c>
      <c r="E69" s="377" t="str">
        <f>'Wrksht. F, CWIP Desc. EKC'!E59</f>
        <v>PC</v>
      </c>
      <c r="F69" s="376"/>
      <c r="G69" s="376">
        <f t="shared" si="4"/>
        <v>0</v>
      </c>
      <c r="H69" s="376">
        <v>0</v>
      </c>
      <c r="I69" s="379"/>
      <c r="J69" s="380" t="str">
        <f>'Wrksht. F, CWIP Desc. EKC'!F59</f>
        <v>JEC SCRUBBERS</v>
      </c>
    </row>
    <row r="70" spans="1:10">
      <c r="A70" s="432">
        <f t="shared" si="1"/>
        <v>50</v>
      </c>
      <c r="B70" s="374" t="str">
        <f>'Wrksht. F, CWIP Desc. EKC'!B60</f>
        <v>1070002</v>
      </c>
      <c r="C70" s="375" t="str">
        <f>'Wrksht. F, CWIP Desc. EKC'!C60</f>
        <v>JEC0605977</v>
      </c>
      <c r="D70" s="376">
        <f>'Wrsht. G, CWIP AFUDC Cre. EKC '!I61</f>
        <v>0</v>
      </c>
      <c r="E70" s="377" t="str">
        <f>'Wrksht. F, CWIP Desc. EKC'!E60</f>
        <v>PC</v>
      </c>
      <c r="F70" s="376"/>
      <c r="G70" s="376">
        <f t="shared" si="4"/>
        <v>0</v>
      </c>
      <c r="H70" s="376">
        <v>0</v>
      </c>
      <c r="I70" s="379"/>
      <c r="J70" s="380" t="str">
        <f>'Wrksht. F, CWIP Desc. EKC'!F60</f>
        <v>JEC COM, FLUE GAS DESULFURIZATION</v>
      </c>
    </row>
    <row r="71" spans="1:10">
      <c r="A71" s="432">
        <f t="shared" si="1"/>
        <v>51</v>
      </c>
      <c r="B71" s="374" t="str">
        <f>'Wrksht. F, CWIP Desc. EKC'!B61</f>
        <v>1070002</v>
      </c>
      <c r="C71" s="375" t="str">
        <f>'Wrksht. F, CWIP Desc. EKC'!C61</f>
        <v>JEC0610127</v>
      </c>
      <c r="D71" s="427">
        <f>'Wrsht. G, CWIP AFUDC Cre. EKC '!I62</f>
        <v>0</v>
      </c>
      <c r="E71" s="377" t="str">
        <f>'Wrksht. F, CWIP Desc. EKC'!E61</f>
        <v>PC</v>
      </c>
      <c r="F71" s="376"/>
      <c r="G71" s="376">
        <f t="shared" si="4"/>
        <v>0</v>
      </c>
      <c r="H71" s="376">
        <v>0</v>
      </c>
      <c r="I71" s="379"/>
      <c r="J71" s="380" t="str">
        <f>'Wrksht. F, CWIP Desc. EKC'!F61</f>
        <v>JEC SCRUBBERS</v>
      </c>
    </row>
    <row r="72" spans="1:10">
      <c r="A72" s="432">
        <f t="shared" si="1"/>
        <v>52</v>
      </c>
      <c r="B72" s="374" t="str">
        <f>'Wrksht. F, CWIP Desc. EKC'!B62</f>
        <v>1070002</v>
      </c>
      <c r="C72" s="375" t="str">
        <f>'Wrksht. F, CWIP Desc. EKC'!C62</f>
        <v>JEC0611677</v>
      </c>
      <c r="D72" s="376">
        <f>'Wrsht. G, CWIP AFUDC Cre. EKC '!I63</f>
        <v>0</v>
      </c>
      <c r="E72" s="377" t="str">
        <f>'Wrksht. F, CWIP Desc. EKC'!E62</f>
        <v>O</v>
      </c>
      <c r="F72" s="376"/>
      <c r="G72" s="376">
        <f t="shared" si="4"/>
        <v>0</v>
      </c>
      <c r="H72" s="376">
        <f t="shared" ref="H72:H138" si="5">D72*0.5</f>
        <v>0</v>
      </c>
      <c r="I72" s="379"/>
      <c r="J72" s="380" t="str">
        <f>'Wrksht. F, CWIP Desc. EKC'!F62</f>
        <v>J1 HOT REHEAT PIPING INSPECTION</v>
      </c>
    </row>
    <row r="73" spans="1:10">
      <c r="A73" s="432">
        <f t="shared" si="1"/>
        <v>53</v>
      </c>
      <c r="B73" s="374" t="str">
        <f>'Wrksht. F, CWIP Desc. EKC'!B63</f>
        <v>1070002</v>
      </c>
      <c r="C73" s="375" t="str">
        <f>'Wrksht. F, CWIP Desc. EKC'!C63</f>
        <v>JEC0700624</v>
      </c>
      <c r="D73" s="376">
        <f>'Wrsht. G, CWIP AFUDC Cre. EKC '!I64</f>
        <v>0</v>
      </c>
      <c r="E73" s="377" t="str">
        <f>'Wrksht. F, CWIP Desc. EKC'!E63</f>
        <v>PC</v>
      </c>
      <c r="F73" s="376"/>
      <c r="G73" s="376">
        <f t="shared" si="4"/>
        <v>0</v>
      </c>
      <c r="H73" s="376">
        <v>0</v>
      </c>
      <c r="I73" s="379"/>
      <c r="J73" s="380" t="str">
        <f>'Wrksht. F, CWIP Desc. EKC'!F63</f>
        <v>J2 NEW FLY ASH CONVEYING SYSTEM</v>
      </c>
    </row>
    <row r="74" spans="1:10">
      <c r="A74" s="432">
        <f t="shared" si="1"/>
        <v>54</v>
      </c>
      <c r="B74" s="374" t="str">
        <f>'Wrksht. F, CWIP Desc. EKC'!B64</f>
        <v>1070002</v>
      </c>
      <c r="C74" s="375" t="str">
        <f>'Wrksht. F, CWIP Desc. EKC'!C64</f>
        <v>JEC0701131</v>
      </c>
      <c r="D74" s="376">
        <f>'Wrsht. G, CWIP AFUDC Cre. EKC '!I65</f>
        <v>0</v>
      </c>
      <c r="E74" s="377" t="str">
        <f>'Wrksht. F, CWIP Desc. EKC'!E64</f>
        <v>PC</v>
      </c>
      <c r="F74" s="376"/>
      <c r="G74" s="376">
        <f t="shared" si="4"/>
        <v>0</v>
      </c>
      <c r="H74" s="376">
        <v>0</v>
      </c>
      <c r="I74" s="379"/>
      <c r="J74" s="380" t="str">
        <f>'Wrksht. F, CWIP Desc. EKC'!F64</f>
        <v>J1 &amp; J3 ELECTROSTATIC PRECIPITATOR REBUILD PH1</v>
      </c>
    </row>
    <row r="75" spans="1:10">
      <c r="A75" s="432">
        <f t="shared" si="1"/>
        <v>55</v>
      </c>
      <c r="B75" s="374" t="str">
        <f>'Wrksht. F, CWIP Desc. EKC'!B65</f>
        <v>1070002</v>
      </c>
      <c r="C75" s="375" t="str">
        <f>'Wrksht. F, CWIP Desc. EKC'!C65</f>
        <v>JEC0701132</v>
      </c>
      <c r="D75" s="376">
        <f>'Wrsht. G, CWIP AFUDC Cre. EKC '!I66</f>
        <v>0</v>
      </c>
      <c r="E75" s="377" t="str">
        <f>'Wrksht. F, CWIP Desc. EKC'!E65</f>
        <v>PC</v>
      </c>
      <c r="F75" s="376"/>
      <c r="G75" s="376">
        <f t="shared" si="4"/>
        <v>0</v>
      </c>
      <c r="H75" s="376">
        <v>0</v>
      </c>
      <c r="I75" s="379"/>
      <c r="J75" s="380" t="str">
        <f>'Wrksht. F, CWIP Desc. EKC'!F65</f>
        <v>J1 &amp; J3 ELECTROSTATIC PRECIPITATOR REBUILD PH1</v>
      </c>
    </row>
    <row r="76" spans="1:10">
      <c r="A76" s="432">
        <f t="shared" si="1"/>
        <v>56</v>
      </c>
      <c r="B76" s="374" t="str">
        <f>'Wrksht. F, CWIP Desc. EKC'!B66</f>
        <v>1070002</v>
      </c>
      <c r="C76" s="375" t="str">
        <f>'Wrksht. F, CWIP Desc. EKC'!C66</f>
        <v>JEC0704255</v>
      </c>
      <c r="D76" s="376">
        <f>'Wrsht. G, CWIP AFUDC Cre. EKC '!I67</f>
        <v>0</v>
      </c>
      <c r="E76" s="377" t="str">
        <f>'Wrksht. F, CWIP Desc. EKC'!E66</f>
        <v>O</v>
      </c>
      <c r="F76" s="376"/>
      <c r="G76" s="376">
        <f t="shared" si="4"/>
        <v>0</v>
      </c>
      <c r="H76" s="376">
        <f t="shared" si="5"/>
        <v>0</v>
      </c>
      <c r="I76" s="379"/>
      <c r="J76" s="380" t="str">
        <f>'Wrksht. F, CWIP Desc. EKC'!F66</f>
        <v>J3 CIRCULATING WATER PIPE</v>
      </c>
    </row>
    <row r="77" spans="1:10">
      <c r="A77" s="432">
        <f t="shared" si="1"/>
        <v>57</v>
      </c>
      <c r="B77" s="374" t="str">
        <f>'Wrksht. F, CWIP Desc. EKC'!B67</f>
        <v>1070002</v>
      </c>
      <c r="C77" s="375" t="str">
        <f>'Wrksht. F, CWIP Desc. EKC'!C67</f>
        <v xml:space="preserve">JEC0704873  </v>
      </c>
      <c r="D77" s="376">
        <f>'Wrsht. G, CWIP AFUDC Cre. EKC '!I68</f>
        <v>0</v>
      </c>
      <c r="E77" s="377" t="str">
        <f>'Wrksht. F, CWIP Desc. EKC'!E67</f>
        <v>O</v>
      </c>
      <c r="F77" s="376"/>
      <c r="G77" s="376">
        <f t="shared" si="4"/>
        <v>0</v>
      </c>
      <c r="H77" s="376">
        <f t="shared" si="5"/>
        <v>0</v>
      </c>
      <c r="I77" s="379"/>
      <c r="J77" s="380" t="str">
        <f>'Wrksht. F, CWIP Desc. EKC'!F67</f>
        <v>J3 COAL SILO 301 BEAM SLOPING</v>
      </c>
    </row>
    <row r="78" spans="1:10">
      <c r="A78" s="432">
        <f t="shared" si="1"/>
        <v>58</v>
      </c>
      <c r="B78" s="374" t="str">
        <f>'Wrksht. F, CWIP Desc. EKC'!B68</f>
        <v>1070002</v>
      </c>
      <c r="C78" s="375" t="str">
        <f>'Wrksht. F, CWIP Desc. EKC'!C68</f>
        <v>JEC0706539</v>
      </c>
      <c r="D78" s="376">
        <f>'Wrsht. G, CWIP AFUDC Cre. EKC '!I69</f>
        <v>0</v>
      </c>
      <c r="E78" s="377" t="str">
        <f>'Wrksht. F, CWIP Desc. EKC'!E68</f>
        <v>O</v>
      </c>
      <c r="F78" s="376"/>
      <c r="G78" s="376">
        <f t="shared" si="4"/>
        <v>0</v>
      </c>
      <c r="H78" s="376">
        <f t="shared" si="5"/>
        <v>0</v>
      </c>
      <c r="I78" s="379"/>
      <c r="J78" s="380" t="str">
        <f>'Wrksht. F, CWIP Desc. EKC'!F68</f>
        <v>JCOM TRANSFER HOPPER 2 BEAM SLOPING</v>
      </c>
    </row>
    <row r="79" spans="1:10" ht="14.15" customHeight="1">
      <c r="A79" s="432">
        <f t="shared" si="1"/>
        <v>59</v>
      </c>
      <c r="B79" s="374" t="str">
        <f>'Wrksht. F, CWIP Desc. EKC'!B69</f>
        <v>1070002</v>
      </c>
      <c r="C79" s="375" t="str">
        <f>'Wrksht. F, CWIP Desc. EKC'!C69</f>
        <v>JEC0706838</v>
      </c>
      <c r="D79" s="376">
        <f>'Wrsht. G, CWIP AFUDC Cre. EKC '!I70</f>
        <v>0</v>
      </c>
      <c r="E79" s="377" t="str">
        <f>'Wrksht. F, CWIP Desc. EKC'!E69</f>
        <v>O</v>
      </c>
      <c r="F79" s="376"/>
      <c r="G79" s="376">
        <f t="shared" si="4"/>
        <v>0</v>
      </c>
      <c r="H79" s="376">
        <f t="shared" si="5"/>
        <v>0</v>
      </c>
      <c r="I79" s="379"/>
      <c r="J79" s="380" t="str">
        <f>'Wrksht. F, CWIP Desc. EKC'!F69</f>
        <v>JCOM REBUILD  #22 DEEPWELL</v>
      </c>
    </row>
    <row r="80" spans="1:10">
      <c r="A80" s="432">
        <f t="shared" si="1"/>
        <v>60</v>
      </c>
      <c r="B80" s="374" t="str">
        <f>'Wrksht. F, CWIP Desc. EKC'!B70</f>
        <v>1070002</v>
      </c>
      <c r="C80" s="375" t="str">
        <f>'Wrksht. F, CWIP Desc. EKC'!C70</f>
        <v>JEC0707476</v>
      </c>
      <c r="D80" s="376">
        <f>'Wrsht. G, CWIP AFUDC Cre. EKC '!I71</f>
        <v>0</v>
      </c>
      <c r="E80" s="377" t="str">
        <f>'Wrksht. F, CWIP Desc. EKC'!E70</f>
        <v>O</v>
      </c>
      <c r="F80" s="376"/>
      <c r="G80" s="376">
        <f t="shared" si="4"/>
        <v>0</v>
      </c>
      <c r="H80" s="376">
        <f t="shared" si="5"/>
        <v>0</v>
      </c>
      <c r="I80" s="379"/>
      <c r="J80" s="380" t="str">
        <f>'Wrksht. F, CWIP Desc. EKC'!F70</f>
        <v>JCOM SIMULATOR HYBRID CONVERSION</v>
      </c>
    </row>
    <row r="81" spans="1:10">
      <c r="A81" s="432">
        <f t="shared" si="1"/>
        <v>61</v>
      </c>
      <c r="B81" s="374" t="str">
        <f>'Wrksht. F, CWIP Desc. EKC'!B71</f>
        <v>1070002</v>
      </c>
      <c r="C81" s="375" t="str">
        <f>'Wrksht. F, CWIP Desc. EKC'!C71</f>
        <v>JEC0709637</v>
      </c>
      <c r="D81" s="376">
        <f>'Wrsht. G, CWIP AFUDC Cre. EKC '!I72</f>
        <v>0</v>
      </c>
      <c r="E81" s="377" t="str">
        <f>'Wrksht. F, CWIP Desc. EKC'!E71</f>
        <v>PC</v>
      </c>
      <c r="F81" s="376"/>
      <c r="G81" s="376">
        <f t="shared" si="4"/>
        <v>0</v>
      </c>
      <c r="H81" s="376">
        <v>0</v>
      </c>
      <c r="I81" s="379"/>
      <c r="J81" s="380" t="str">
        <f>'Wrksht. F, CWIP Desc. EKC'!F71</f>
        <v>J1 J2 &amp; J3 LOW NOX AND SOFA UPGRADE</v>
      </c>
    </row>
    <row r="82" spans="1:10">
      <c r="A82" s="432">
        <f t="shared" si="1"/>
        <v>62</v>
      </c>
      <c r="B82" s="374" t="str">
        <f>'Wrksht. F, CWIP Desc. EKC'!B72</f>
        <v>1070002</v>
      </c>
      <c r="C82" s="375" t="str">
        <f>'Wrksht. F, CWIP Desc. EKC'!C72</f>
        <v>JEC0713055</v>
      </c>
      <c r="D82" s="376">
        <f>'Wrsht. G, CWIP AFUDC Cre. EKC '!I73</f>
        <v>0</v>
      </c>
      <c r="E82" s="377" t="str">
        <f>'Wrksht. F, CWIP Desc. EKC'!E72</f>
        <v>O</v>
      </c>
      <c r="F82" s="376"/>
      <c r="G82" s="376">
        <f t="shared" si="4"/>
        <v>0</v>
      </c>
      <c r="H82" s="376">
        <f t="shared" si="5"/>
        <v>0</v>
      </c>
      <c r="I82" s="379"/>
      <c r="J82" s="380" t="str">
        <f>'Wrksht. F, CWIP Desc. EKC'!F72</f>
        <v>J2 BOILER CIRCULATING PUMPS</v>
      </c>
    </row>
    <row r="83" spans="1:10">
      <c r="A83" s="432">
        <f t="shared" si="1"/>
        <v>63</v>
      </c>
      <c r="B83" s="374" t="str">
        <f>'Wrksht. F, CWIP Desc. EKC'!B73</f>
        <v>1070002</v>
      </c>
      <c r="C83" s="375" t="str">
        <f>'Wrksht. F, CWIP Desc. EKC'!C73</f>
        <v>JEC0713521</v>
      </c>
      <c r="D83" s="376">
        <f>'Wrsht. G, CWIP AFUDC Cre. EKC '!I74</f>
        <v>0</v>
      </c>
      <c r="E83" s="377" t="str">
        <f>'Wrksht. F, CWIP Desc. EKC'!E73</f>
        <v>O</v>
      </c>
      <c r="F83" s="376"/>
      <c r="G83" s="376">
        <f t="shared" si="4"/>
        <v>0</v>
      </c>
      <c r="H83" s="376">
        <f t="shared" si="5"/>
        <v>0</v>
      </c>
      <c r="I83" s="379"/>
      <c r="J83" s="380" t="str">
        <f>'Wrksht. F, CWIP Desc. EKC'!F73</f>
        <v>J3 BOILER CIRCULATING PUMPS</v>
      </c>
    </row>
    <row r="84" spans="1:10">
      <c r="A84" s="432">
        <f t="shared" si="1"/>
        <v>64</v>
      </c>
      <c r="B84" s="374" t="str">
        <f>'Wrksht. F, CWIP Desc. EKC'!B74</f>
        <v>1070002</v>
      </c>
      <c r="C84" s="375" t="str">
        <f>'Wrksht. F, CWIP Desc. EKC'!C74</f>
        <v>JEC0713578</v>
      </c>
      <c r="D84" s="376">
        <f>'Wrsht. G, CWIP AFUDC Cre. EKC '!I75</f>
        <v>0</v>
      </c>
      <c r="E84" s="377" t="str">
        <f>'Wrksht. F, CWIP Desc. EKC'!E74</f>
        <v>O</v>
      </c>
      <c r="F84" s="376"/>
      <c r="G84" s="376">
        <f t="shared" si="4"/>
        <v>0</v>
      </c>
      <c r="H84" s="376">
        <f t="shared" si="5"/>
        <v>0</v>
      </c>
      <c r="I84" s="379"/>
      <c r="J84" s="380" t="str">
        <f>'Wrksht. F, CWIP Desc. EKC'!F74</f>
        <v>J2 &amp; J3 CRH ACOUSTIC INSPECTION SYSTEM</v>
      </c>
    </row>
    <row r="85" spans="1:10">
      <c r="A85" s="432">
        <f t="shared" si="1"/>
        <v>65</v>
      </c>
      <c r="B85" s="374" t="str">
        <f>'Wrksht. F, CWIP Desc. EKC'!B75</f>
        <v>1070002</v>
      </c>
      <c r="C85" s="375" t="str">
        <f>'Wrksht. F, CWIP Desc. EKC'!C75</f>
        <v>JEC0716993</v>
      </c>
      <c r="D85" s="376">
        <f>'Wrsht. G, CWIP AFUDC Cre. EKC '!I76</f>
        <v>0</v>
      </c>
      <c r="E85" s="377" t="str">
        <f>'Wrksht. F, CWIP Desc. EKC'!E75</f>
        <v>O</v>
      </c>
      <c r="F85" s="376"/>
      <c r="G85" s="376">
        <f t="shared" si="4"/>
        <v>0</v>
      </c>
      <c r="H85" s="376">
        <f t="shared" si="5"/>
        <v>0</v>
      </c>
      <c r="I85" s="379"/>
      <c r="J85" s="380" t="str">
        <f>'Wrksht. F, CWIP Desc. EKC'!F75</f>
        <v>REPLACE THE DELUGE VALVE &amp; CONTROL PANEL</v>
      </c>
    </row>
    <row r="86" spans="1:10">
      <c r="A86" s="432">
        <f t="shared" si="1"/>
        <v>66</v>
      </c>
      <c r="B86" s="374" t="str">
        <f>'Wrksht. F, CWIP Desc. EKC'!B76</f>
        <v>1070002</v>
      </c>
      <c r="C86" s="375" t="str">
        <f>'Wrksht. F, CWIP Desc. EKC'!C76</f>
        <v>JEC0719212</v>
      </c>
      <c r="D86" s="376">
        <f>'Wrsht. G, CWIP AFUDC Cre. EKC '!I77</f>
        <v>0</v>
      </c>
      <c r="E86" s="377" t="str">
        <f>'Wrksht. F, CWIP Desc. EKC'!E76</f>
        <v>O</v>
      </c>
      <c r="F86" s="376"/>
      <c r="G86" s="376">
        <f t="shared" si="4"/>
        <v>0</v>
      </c>
      <c r="H86" s="376">
        <f t="shared" si="5"/>
        <v>0</v>
      </c>
      <c r="I86" s="379"/>
      <c r="J86" s="380" t="str">
        <f>'Wrksht. F, CWIP Desc. EKC'!F76</f>
        <v>J1 INTELLIGENT SOOTBLOWERS UPGRADE</v>
      </c>
    </row>
    <row r="87" spans="1:10">
      <c r="A87" s="432">
        <f t="shared" ref="A87:A96" si="6">A86+1</f>
        <v>67</v>
      </c>
      <c r="B87" s="374" t="str">
        <f>'Wrksht. F, CWIP Desc. EKC'!B77</f>
        <v>1070002</v>
      </c>
      <c r="C87" s="375" t="str">
        <f>'Wrksht. F, CWIP Desc. EKC'!C77</f>
        <v>JEC0719280</v>
      </c>
      <c r="D87" s="376">
        <f>'Wrsht. G, CWIP AFUDC Cre. EKC '!I78</f>
        <v>0</v>
      </c>
      <c r="E87" s="377" t="str">
        <f>'Wrksht. F, CWIP Desc. EKC'!E77</f>
        <v>O</v>
      </c>
      <c r="F87" s="376"/>
      <c r="G87" s="376">
        <f t="shared" si="4"/>
        <v>0</v>
      </c>
      <c r="H87" s="376">
        <f t="shared" si="5"/>
        <v>0</v>
      </c>
      <c r="I87" s="379"/>
      <c r="J87" s="380" t="str">
        <f>'Wrksht. F, CWIP Desc. EKC'!F77</f>
        <v>J1 REPLACE INVERTER POWER SUPPLIES</v>
      </c>
    </row>
    <row r="88" spans="1:10">
      <c r="A88" s="432">
        <f t="shared" si="6"/>
        <v>68</v>
      </c>
      <c r="B88" s="374" t="str">
        <f>'Wrksht. F, CWIP Desc. EKC'!B78</f>
        <v>1070002</v>
      </c>
      <c r="C88" s="375" t="str">
        <f>'Wrksht. F, CWIP Desc. EKC'!C78</f>
        <v>JEC0720833</v>
      </c>
      <c r="D88" s="376">
        <f>'Wrsht. G, CWIP AFUDC Cre. EKC '!I79</f>
        <v>0</v>
      </c>
      <c r="E88" s="377" t="str">
        <f>'Wrksht. F, CWIP Desc. EKC'!E78</f>
        <v>O</v>
      </c>
      <c r="F88" s="376"/>
      <c r="G88" s="376">
        <f t="shared" si="4"/>
        <v>0</v>
      </c>
      <c r="H88" s="376">
        <f t="shared" si="5"/>
        <v>0</v>
      </c>
      <c r="I88" s="379"/>
      <c r="J88" s="380" t="str">
        <f>'Wrksht. F, CWIP Desc. EKC'!F78</f>
        <v>J3 UPGRADE 6.9 KV SWITCHGEAR TO DCS</v>
      </c>
    </row>
    <row r="89" spans="1:10">
      <c r="A89" s="432">
        <f t="shared" si="6"/>
        <v>69</v>
      </c>
      <c r="B89" s="374" t="str">
        <f>'Wrksht. F, CWIP Desc. EKC'!B79</f>
        <v>1070002</v>
      </c>
      <c r="C89" s="375" t="str">
        <f>'Wrksht. F, CWIP Desc. EKC'!C79</f>
        <v>JEC0800819</v>
      </c>
      <c r="D89" s="376">
        <f>'Wrsht. G, CWIP AFUDC Cre. EKC '!I80</f>
        <v>0</v>
      </c>
      <c r="E89" s="377" t="str">
        <f>'Wrksht. F, CWIP Desc. EKC'!E79</f>
        <v>O</v>
      </c>
      <c r="F89" s="376"/>
      <c r="G89" s="376">
        <f t="shared" si="4"/>
        <v>0</v>
      </c>
      <c r="H89" s="376">
        <f t="shared" si="5"/>
        <v>0</v>
      </c>
      <c r="I89" s="379"/>
      <c r="J89" s="380" t="str">
        <f>'Wrksht. F, CWIP Desc. EKC'!F79</f>
        <v>JCOM MAGNETIC SEPARATORS</v>
      </c>
    </row>
    <row r="90" spans="1:10">
      <c r="A90" s="432">
        <f t="shared" si="6"/>
        <v>70</v>
      </c>
      <c r="B90" s="374" t="str">
        <f>'Wrksht. F, CWIP Desc. EKC'!B80</f>
        <v>1070002</v>
      </c>
      <c r="C90" s="375" t="str">
        <f>'Wrksht. F, CWIP Desc. EKC'!C80</f>
        <v>JEC0800940</v>
      </c>
      <c r="D90" s="376">
        <f>'Wrsht. G, CWIP AFUDC Cre. EKC '!I81</f>
        <v>0</v>
      </c>
      <c r="E90" s="377" t="str">
        <f>'Wrksht. F, CWIP Desc. EKC'!E80</f>
        <v>O</v>
      </c>
      <c r="F90" s="376"/>
      <c r="G90" s="376">
        <f t="shared" si="4"/>
        <v>0</v>
      </c>
      <c r="H90" s="376">
        <f t="shared" si="5"/>
        <v>0</v>
      </c>
      <c r="I90" s="379"/>
      <c r="J90" s="380" t="str">
        <f>'Wrksht. F, CWIP Desc. EKC'!F80</f>
        <v>JCOM COAL FIRE PROTECTION</v>
      </c>
    </row>
    <row r="91" spans="1:10">
      <c r="A91" s="432">
        <f t="shared" si="6"/>
        <v>71</v>
      </c>
      <c r="B91" s="374" t="str">
        <f>'Wrksht. F, CWIP Desc. EKC'!B81</f>
        <v>1070002</v>
      </c>
      <c r="C91" s="375" t="str">
        <f>'Wrksht. F, CWIP Desc. EKC'!C81</f>
        <v>JEC0801636</v>
      </c>
      <c r="D91" s="376">
        <f>'Wrsht. G, CWIP AFUDC Cre. EKC '!I82</f>
        <v>0</v>
      </c>
      <c r="E91" s="377" t="str">
        <f>'Wrksht. F, CWIP Desc. EKC'!E81</f>
        <v>PC</v>
      </c>
      <c r="F91" s="376"/>
      <c r="G91" s="376">
        <f t="shared" si="4"/>
        <v>0</v>
      </c>
      <c r="H91" s="376">
        <v>0</v>
      </c>
      <c r="I91" s="379"/>
      <c r="J91" s="380" t="str">
        <f>'Wrksht. F, CWIP Desc. EKC'!F81</f>
        <v>J3 FLY ASH SYSTEM REPLACEMENT</v>
      </c>
    </row>
    <row r="92" spans="1:10">
      <c r="A92" s="432">
        <f t="shared" si="6"/>
        <v>72</v>
      </c>
      <c r="B92" s="374" t="str">
        <f>'Wrksht. F, CWIP Desc. EKC'!B82</f>
        <v>1070002</v>
      </c>
      <c r="C92" s="375" t="str">
        <f>'Wrksht. F, CWIP Desc. EKC'!C82</f>
        <v>JEC0802554</v>
      </c>
      <c r="D92" s="376">
        <f>'Wrsht. G, CWIP AFUDC Cre. EKC '!I83</f>
        <v>0</v>
      </c>
      <c r="E92" s="377" t="str">
        <f>'Wrksht. F, CWIP Desc. EKC'!E82</f>
        <v>O</v>
      </c>
      <c r="F92" s="376"/>
      <c r="G92" s="376">
        <f t="shared" si="4"/>
        <v>0</v>
      </c>
      <c r="H92" s="376">
        <f t="shared" si="5"/>
        <v>0</v>
      </c>
      <c r="I92" s="379"/>
      <c r="J92" s="380" t="str">
        <f>'Wrksht. F, CWIP Desc. EKC'!F82</f>
        <v>JCOM 6.9 KV BREAKER REMOTE RACKING</v>
      </c>
    </row>
    <row r="93" spans="1:10">
      <c r="A93" s="432">
        <f t="shared" si="6"/>
        <v>73</v>
      </c>
      <c r="B93" s="374" t="str">
        <f>'Wrksht. F, CWIP Desc. EKC'!B83</f>
        <v>1070002</v>
      </c>
      <c r="C93" s="375" t="str">
        <f>'Wrksht. F, CWIP Desc. EKC'!C83</f>
        <v>JEC0802555</v>
      </c>
      <c r="D93" s="376">
        <f>'Wrsht. G, CWIP AFUDC Cre. EKC '!I84</f>
        <v>0</v>
      </c>
      <c r="E93" s="377" t="str">
        <f>'Wrksht. F, CWIP Desc. EKC'!E83</f>
        <v>O</v>
      </c>
      <c r="F93" s="376"/>
      <c r="G93" s="376">
        <f t="shared" si="4"/>
        <v>0</v>
      </c>
      <c r="H93" s="376">
        <f t="shared" si="5"/>
        <v>0</v>
      </c>
      <c r="I93" s="379"/>
      <c r="J93" s="380" t="str">
        <f>'Wrksht. F, CWIP Desc. EKC'!F83</f>
        <v>JCOM 6.9 KV BREAKER REMOTE RACKING</v>
      </c>
    </row>
    <row r="94" spans="1:10">
      <c r="A94" s="432">
        <f t="shared" si="6"/>
        <v>74</v>
      </c>
      <c r="B94" s="374" t="str">
        <f>'Wrksht. F, CWIP Desc. EKC'!B84</f>
        <v>1070002</v>
      </c>
      <c r="C94" s="375" t="str">
        <f>'Wrksht. F, CWIP Desc. EKC'!C84</f>
        <v>JEC0802916</v>
      </c>
      <c r="D94" s="376">
        <f>'Wrsht. G, CWIP AFUDC Cre. EKC '!I85</f>
        <v>0</v>
      </c>
      <c r="E94" s="377" t="str">
        <f>'Wrksht. F, CWIP Desc. EKC'!E84</f>
        <v>PC</v>
      </c>
      <c r="F94" s="376"/>
      <c r="G94" s="376">
        <f t="shared" si="4"/>
        <v>0</v>
      </c>
      <c r="H94" s="376">
        <v>0</v>
      </c>
      <c r="I94" s="379"/>
      <c r="J94" s="380" t="str">
        <f>'Wrksht. F, CWIP Desc. EKC'!F84</f>
        <v>J2 ESP REBUILD PHASE 1</v>
      </c>
    </row>
    <row r="95" spans="1:10">
      <c r="A95" s="432">
        <f t="shared" si="6"/>
        <v>75</v>
      </c>
      <c r="B95" s="374" t="str">
        <f>'Wrksht. F, CWIP Desc. EKC'!B85</f>
        <v>1070002</v>
      </c>
      <c r="C95" s="375" t="str">
        <f>'Wrksht. F, CWIP Desc. EKC'!C85</f>
        <v>JEC0806089</v>
      </c>
      <c r="D95" s="376">
        <f>'Wrsht. G, CWIP AFUDC Cre. EKC '!I86</f>
        <v>0</v>
      </c>
      <c r="E95" s="377" t="str">
        <f>'Wrksht. F, CWIP Desc. EKC'!E85</f>
        <v>O</v>
      </c>
      <c r="F95" s="376"/>
      <c r="G95" s="376">
        <f t="shared" si="4"/>
        <v>0</v>
      </c>
      <c r="H95" s="376">
        <f t="shared" si="5"/>
        <v>0</v>
      </c>
      <c r="I95" s="379"/>
      <c r="J95" s="380" t="str">
        <f>'Wrksht. F, CWIP Desc. EKC'!F85</f>
        <v>JEC WATER SUPPLY UPGRADES</v>
      </c>
    </row>
    <row r="96" spans="1:10">
      <c r="A96" s="432">
        <f t="shared" si="6"/>
        <v>76</v>
      </c>
      <c r="B96" s="374" t="str">
        <f>'Wrksht. F, CWIP Desc. EKC'!B86</f>
        <v>1070002</v>
      </c>
      <c r="C96" s="375" t="str">
        <f>'Wrksht. F, CWIP Desc. EKC'!C86</f>
        <v>JEC0806112</v>
      </c>
      <c r="D96" s="376">
        <f>'Wrsht. G, CWIP AFUDC Cre. EKC '!I87</f>
        <v>0</v>
      </c>
      <c r="E96" s="377" t="str">
        <f>'Wrksht. F, CWIP Desc. EKC'!E86</f>
        <v>O</v>
      </c>
      <c r="F96" s="376"/>
      <c r="G96" s="376">
        <f t="shared" si="4"/>
        <v>0</v>
      </c>
      <c r="H96" s="376">
        <f t="shared" si="5"/>
        <v>0</v>
      </c>
      <c r="I96" s="379"/>
      <c r="J96" s="380" t="str">
        <f>'Wrksht. F, CWIP Desc. EKC'!F86</f>
        <v>J2 COOLING TOWER SWITCHGEAR UPGRADE</v>
      </c>
    </row>
    <row r="97" spans="1:10">
      <c r="A97" s="432">
        <f t="shared" ref="A97:A138" si="7">A96+1</f>
        <v>77</v>
      </c>
      <c r="B97" s="374" t="str">
        <f>'Wrksht. F, CWIP Desc. EKC'!B87</f>
        <v>1070002</v>
      </c>
      <c r="C97" s="375" t="str">
        <f>'Wrksht. F, CWIP Desc. EKC'!C87</f>
        <v>JEC0806127</v>
      </c>
      <c r="D97" s="376">
        <f>'Wrsht. G, CWIP AFUDC Cre. EKC '!I88</f>
        <v>0</v>
      </c>
      <c r="E97" s="377" t="str">
        <f>'Wrksht. F, CWIP Desc. EKC'!E87</f>
        <v>O</v>
      </c>
      <c r="F97" s="376"/>
      <c r="G97" s="376">
        <f t="shared" si="4"/>
        <v>0</v>
      </c>
      <c r="H97" s="376">
        <f t="shared" si="5"/>
        <v>0</v>
      </c>
      <c r="I97" s="379"/>
      <c r="J97" s="380" t="str">
        <f>'Wrksht. F, CWIP Desc. EKC'!F87</f>
        <v>J3 TVR TO DIGITAL VOLTAGE REGULATOR</v>
      </c>
    </row>
    <row r="98" spans="1:10">
      <c r="A98" s="432">
        <f t="shared" si="7"/>
        <v>78</v>
      </c>
      <c r="B98" s="374" t="str">
        <f>'Wrksht. F, CWIP Desc. EKC'!B88</f>
        <v>1070002</v>
      </c>
      <c r="C98" s="375" t="str">
        <f>'Wrksht. F, CWIP Desc. EKC'!C88</f>
        <v>JEC0806734</v>
      </c>
      <c r="D98" s="376">
        <f>'Wrsht. G, CWIP AFUDC Cre. EKC '!I89</f>
        <v>0</v>
      </c>
      <c r="E98" s="377" t="str">
        <f>'Wrksht. F, CWIP Desc. EKC'!E88</f>
        <v>O</v>
      </c>
      <c r="F98" s="376"/>
      <c r="G98" s="376">
        <f t="shared" si="4"/>
        <v>0</v>
      </c>
      <c r="H98" s="376">
        <f t="shared" si="5"/>
        <v>0</v>
      </c>
      <c r="I98" s="379"/>
      <c r="J98" s="380" t="str">
        <f>'Wrksht. F, CWIP Desc. EKC'!F88</f>
        <v>J3 RADIAL SEAL AND T-BAR REPLACEMENT</v>
      </c>
    </row>
    <row r="99" spans="1:10">
      <c r="A99" s="432">
        <f t="shared" si="7"/>
        <v>79</v>
      </c>
      <c r="B99" s="374" t="str">
        <f>'Wrksht. F, CWIP Desc. EKC'!B89</f>
        <v>1070002</v>
      </c>
      <c r="C99" s="375" t="str">
        <f>'Wrksht. F, CWIP Desc. EKC'!C89</f>
        <v>JEC0807532</v>
      </c>
      <c r="D99" s="376">
        <f>'Wrsht. G, CWIP AFUDC Cre. EKC '!I90</f>
        <v>0</v>
      </c>
      <c r="E99" s="377" t="str">
        <f>'Wrksht. F, CWIP Desc. EKC'!E89</f>
        <v>PC</v>
      </c>
      <c r="F99" s="376"/>
      <c r="G99" s="376">
        <f t="shared" si="4"/>
        <v>0</v>
      </c>
      <c r="H99" s="376">
        <v>0</v>
      </c>
      <c r="I99" s="379"/>
      <c r="J99" s="380" t="str">
        <f>'Wrksht. F, CWIP Desc. EKC'!F89</f>
        <v>J2 LOW NOX &amp; SOFA UPGRADE PH1</v>
      </c>
    </row>
    <row r="100" spans="1:10">
      <c r="A100" s="432">
        <f t="shared" si="7"/>
        <v>80</v>
      </c>
      <c r="B100" s="374" t="str">
        <f>'Wrksht. F, CWIP Desc. EKC'!B90</f>
        <v>1070002</v>
      </c>
      <c r="C100" s="375" t="str">
        <f>'Wrksht. F, CWIP Desc. EKC'!C90</f>
        <v>JEC0809051</v>
      </c>
      <c r="D100" s="376">
        <f>'Wrsht. G, CWIP AFUDC Cre. EKC '!I91</f>
        <v>0</v>
      </c>
      <c r="E100" s="377" t="str">
        <f>'Wrksht. F, CWIP Desc. EKC'!E90</f>
        <v>O</v>
      </c>
      <c r="F100" s="376"/>
      <c r="G100" s="376">
        <f t="shared" si="4"/>
        <v>0</v>
      </c>
      <c r="H100" s="376">
        <f t="shared" si="5"/>
        <v>0</v>
      </c>
      <c r="I100" s="379"/>
      <c r="J100" s="380" t="str">
        <f>'Wrksht. F, CWIP Desc. EKC'!F90</f>
        <v>REPLACE TRANSFER BUILDING 1 WIRE ROPE HOIST</v>
      </c>
    </row>
    <row r="101" spans="1:10" ht="20">
      <c r="A101" s="1262" t="str">
        <f>A51</f>
        <v>WORKSHEET A (EKC), CWIP ACCOUNT 107</v>
      </c>
      <c r="B101" s="1262"/>
      <c r="C101" s="1263"/>
      <c r="D101" s="1263"/>
      <c r="E101" s="1263"/>
      <c r="F101" s="1263"/>
      <c r="G101" s="1263"/>
      <c r="H101" s="1263"/>
      <c r="I101" s="1263"/>
      <c r="J101" s="1263"/>
    </row>
    <row r="102" spans="1:10" ht="19">
      <c r="A102" s="1264" t="str">
        <f>A2</f>
        <v>For Contract Year Beginning June 1, 2026, Based on 2025 Data</v>
      </c>
      <c r="B102" s="1264"/>
      <c r="C102" s="1265"/>
      <c r="D102" s="1265"/>
      <c r="E102" s="1265"/>
      <c r="F102" s="1265"/>
      <c r="G102" s="1265"/>
      <c r="H102" s="1265"/>
      <c r="I102" s="1265"/>
      <c r="J102" s="1265"/>
    </row>
    <row r="103" spans="1:10" ht="13.5">
      <c r="H103" s="362"/>
    </row>
    <row r="104" spans="1:10" ht="15">
      <c r="C104" s="362"/>
      <c r="D104" s="349" t="s">
        <v>476</v>
      </c>
      <c r="E104" s="349" t="s">
        <v>477</v>
      </c>
      <c r="F104" s="349" t="s">
        <v>478</v>
      </c>
      <c r="G104" s="349" t="s">
        <v>479</v>
      </c>
      <c r="H104" s="349" t="s">
        <v>480</v>
      </c>
      <c r="I104" s="349" t="s">
        <v>874</v>
      </c>
      <c r="J104" s="349" t="s">
        <v>481</v>
      </c>
    </row>
    <row r="105" spans="1:10" ht="15">
      <c r="D105" s="349" t="s">
        <v>1534</v>
      </c>
      <c r="E105" s="350" t="s">
        <v>1565</v>
      </c>
      <c r="F105" s="351"/>
      <c r="G105" s="351" t="s">
        <v>779</v>
      </c>
      <c r="H105" s="350">
        <v>0.5</v>
      </c>
      <c r="I105" s="349" t="s">
        <v>464</v>
      </c>
      <c r="J105" s="349" t="s">
        <v>472</v>
      </c>
    </row>
    <row r="106" spans="1:10" ht="15">
      <c r="D106" s="349" t="s">
        <v>1557</v>
      </c>
      <c r="E106" s="349" t="s">
        <v>1570</v>
      </c>
      <c r="F106" s="349"/>
      <c r="G106" s="349" t="s">
        <v>116</v>
      </c>
      <c r="H106" s="349" t="s">
        <v>116</v>
      </c>
      <c r="I106" s="349" t="s">
        <v>1069</v>
      </c>
      <c r="J106" s="349" t="s">
        <v>15</v>
      </c>
    </row>
    <row r="107" spans="1:10" ht="15.5">
      <c r="D107" s="349" t="s">
        <v>1558</v>
      </c>
      <c r="E107" s="352" t="s">
        <v>218</v>
      </c>
      <c r="F107" s="349"/>
      <c r="G107" s="349" t="s">
        <v>1571</v>
      </c>
      <c r="H107" s="349" t="s">
        <v>1572</v>
      </c>
      <c r="I107" s="349" t="s">
        <v>296</v>
      </c>
      <c r="J107" s="349"/>
    </row>
    <row r="108" spans="1:10" ht="15.5">
      <c r="D108" s="352" t="s">
        <v>1928</v>
      </c>
      <c r="E108" s="352"/>
      <c r="F108" s="353"/>
      <c r="G108" s="354"/>
      <c r="H108" s="354"/>
      <c r="I108" s="354"/>
      <c r="J108" s="354"/>
    </row>
    <row r="109" spans="1:10">
      <c r="D109" s="200"/>
      <c r="E109" s="356"/>
      <c r="F109" s="357"/>
    </row>
    <row r="110" spans="1:10" ht="13.5">
      <c r="A110" s="358" t="s">
        <v>526</v>
      </c>
      <c r="B110" s="359" t="s">
        <v>1068</v>
      </c>
      <c r="C110" s="360" t="s">
        <v>1067</v>
      </c>
      <c r="D110" s="361"/>
      <c r="E110" s="361"/>
      <c r="F110" s="361"/>
      <c r="G110" s="361"/>
      <c r="H110" s="361"/>
      <c r="I110" s="361"/>
      <c r="J110" s="361"/>
    </row>
    <row r="111" spans="1:10">
      <c r="A111" s="432">
        <f>A100+1</f>
        <v>81</v>
      </c>
      <c r="B111" s="374" t="str">
        <f>'Wrksht. F, CWIP Desc. EKC'!B91</f>
        <v>1070002</v>
      </c>
      <c r="C111" s="375" t="str">
        <f>'Wrksht. F, CWIP Desc. EKC'!C91</f>
        <v>JEC0810415</v>
      </c>
      <c r="D111" s="376">
        <f>'Wrsht. G, CWIP AFUDC Cre. EKC '!I92</f>
        <v>0</v>
      </c>
      <c r="E111" s="377" t="str">
        <f>'Wrksht. F, CWIP Desc. EKC'!E91</f>
        <v>O</v>
      </c>
      <c r="F111" s="376"/>
      <c r="G111" s="376">
        <f t="shared" ref="G111:G124" si="8">IF(H111=0,D111,0)</f>
        <v>0</v>
      </c>
      <c r="H111" s="376">
        <f t="shared" si="5"/>
        <v>0</v>
      </c>
      <c r="I111" s="379"/>
      <c r="J111" s="380" t="str">
        <f>'Wrksht. F, CWIP Desc. EKC'!F91</f>
        <v>PURCHASE ERGONOMIC CHAIRS</v>
      </c>
    </row>
    <row r="112" spans="1:10">
      <c r="A112" s="432">
        <f t="shared" si="7"/>
        <v>82</v>
      </c>
      <c r="B112" s="374" t="str">
        <f>'Wrksht. F, CWIP Desc. EKC'!B92</f>
        <v>1070002</v>
      </c>
      <c r="C112" s="375" t="str">
        <f>'Wrksht. F, CWIP Desc. EKC'!C92</f>
        <v>JEC0810709</v>
      </c>
      <c r="D112" s="376">
        <f>'Wrsht. G, CWIP AFUDC Cre. EKC '!I93</f>
        <v>0</v>
      </c>
      <c r="E112" s="377" t="str">
        <f>'Wrksht. F, CWIP Desc. EKC'!E92</f>
        <v>O</v>
      </c>
      <c r="F112" s="376"/>
      <c r="G112" s="376">
        <f t="shared" si="8"/>
        <v>0</v>
      </c>
      <c r="H112" s="376">
        <f t="shared" si="5"/>
        <v>0</v>
      </c>
      <c r="I112" s="379"/>
      <c r="J112" s="380" t="str">
        <f>'Wrksht. F, CWIP Desc. EKC'!F92</f>
        <v>JCOM DUMPER BUILDING HVAC IMPROVEMENTS</v>
      </c>
    </row>
    <row r="113" spans="1:10">
      <c r="A113" s="432">
        <f t="shared" si="7"/>
        <v>83</v>
      </c>
      <c r="B113" s="374" t="str">
        <f>'Wrksht. F, CWIP Desc. EKC'!B93</f>
        <v>1070002</v>
      </c>
      <c r="C113" s="375" t="str">
        <f>'Wrksht. F, CWIP Desc. EKC'!C93</f>
        <v>JEC0810728</v>
      </c>
      <c r="D113" s="376">
        <f>'Wrsht. G, CWIP AFUDC Cre. EKC '!I94</f>
        <v>0</v>
      </c>
      <c r="E113" s="377" t="str">
        <f>'Wrksht. F, CWIP Desc. EKC'!E93</f>
        <v>O</v>
      </c>
      <c r="F113" s="376"/>
      <c r="G113" s="376">
        <f t="shared" si="8"/>
        <v>0</v>
      </c>
      <c r="H113" s="376">
        <f t="shared" si="5"/>
        <v>0</v>
      </c>
      <c r="I113" s="379"/>
      <c r="J113" s="380" t="str">
        <f>'Wrksht. F, CWIP Desc. EKC'!F93</f>
        <v>JCOM 3A/3B CONVEYOR IDLER REPLACEMENT</v>
      </c>
    </row>
    <row r="114" spans="1:10">
      <c r="A114" s="432">
        <f t="shared" si="7"/>
        <v>84</v>
      </c>
      <c r="B114" s="374" t="str">
        <f>'Wrksht. F, CWIP Desc. EKC'!B94</f>
        <v>1070002</v>
      </c>
      <c r="C114" s="375" t="str">
        <f>'Wrksht. F, CWIP Desc. EKC'!C94</f>
        <v>JEC0812008</v>
      </c>
      <c r="D114" s="376">
        <f>'Wrsht. G, CWIP AFUDC Cre. EKC '!I95</f>
        <v>0</v>
      </c>
      <c r="E114" s="377" t="str">
        <f>'Wrksht. F, CWIP Desc. EKC'!E94</f>
        <v>O</v>
      </c>
      <c r="F114" s="376"/>
      <c r="G114" s="376">
        <f t="shared" si="8"/>
        <v>0</v>
      </c>
      <c r="H114" s="376">
        <f t="shared" si="5"/>
        <v>0</v>
      </c>
      <c r="I114" s="379"/>
      <c r="J114" s="380" t="str">
        <f>'Wrksht. F, CWIP Desc. EKC'!F94</f>
        <v>JCOM PLANT LIGHTING UPGRADE</v>
      </c>
    </row>
    <row r="115" spans="1:10">
      <c r="A115" s="432">
        <f t="shared" si="7"/>
        <v>85</v>
      </c>
      <c r="B115" s="374" t="str">
        <f>'Wrksht. F, CWIP Desc. EKC'!B95</f>
        <v>1070002</v>
      </c>
      <c r="C115" s="375" t="str">
        <f>'Wrksht. F, CWIP Desc. EKC'!C95</f>
        <v>JEC0812402</v>
      </c>
      <c r="D115" s="376">
        <f>'Wrsht. G, CWIP AFUDC Cre. EKC '!I96</f>
        <v>0</v>
      </c>
      <c r="E115" s="377" t="str">
        <f>'Wrksht. F, CWIP Desc. EKC'!E95</f>
        <v>PC</v>
      </c>
      <c r="F115" s="376"/>
      <c r="G115" s="376">
        <f t="shared" si="8"/>
        <v>0</v>
      </c>
      <c r="H115" s="376">
        <v>0</v>
      </c>
      <c r="I115" s="379"/>
      <c r="J115" s="380" t="str">
        <f>'Wrksht. F, CWIP Desc. EKC'!F95</f>
        <v>JCOM FUEL YARD DUST SURFACTANT UPGRADE</v>
      </c>
    </row>
    <row r="116" spans="1:10">
      <c r="A116" s="432">
        <f t="shared" si="7"/>
        <v>86</v>
      </c>
      <c r="B116" s="374" t="str">
        <f>'Wrksht. F, CWIP Desc. EKC'!B96</f>
        <v>1070002</v>
      </c>
      <c r="C116" s="375" t="str">
        <f>'Wrksht. F, CWIP Desc. EKC'!C96</f>
        <v>JEC0813049</v>
      </c>
      <c r="D116" s="376">
        <f>'Wrsht. G, CWIP AFUDC Cre. EKC '!I97</f>
        <v>0</v>
      </c>
      <c r="E116" s="377" t="str">
        <f>'Wrksht. F, CWIP Desc. EKC'!E96</f>
        <v>O</v>
      </c>
      <c r="F116" s="376"/>
      <c r="G116" s="376">
        <f t="shared" si="8"/>
        <v>0</v>
      </c>
      <c r="H116" s="376">
        <f t="shared" si="5"/>
        <v>0</v>
      </c>
      <c r="I116" s="379"/>
      <c r="J116" s="380" t="str">
        <f>'Wrksht. F, CWIP Desc. EKC'!F96</f>
        <v>J3 REA ARC FLASH PROTECTION PROJECT</v>
      </c>
    </row>
    <row r="117" spans="1:10">
      <c r="A117" s="432">
        <f t="shared" si="7"/>
        <v>87</v>
      </c>
      <c r="B117" s="374" t="str">
        <f>'Wrksht. F, CWIP Desc. EKC'!B97</f>
        <v>1070002</v>
      </c>
      <c r="C117" s="375" t="str">
        <f>'Wrksht. F, CWIP Desc. EKC'!C97</f>
        <v>JEC0814618</v>
      </c>
      <c r="D117" s="376">
        <f>'Wrsht. G, CWIP AFUDC Cre. EKC '!I98</f>
        <v>0</v>
      </c>
      <c r="E117" s="377" t="str">
        <f>'Wrksht. F, CWIP Desc. EKC'!E97</f>
        <v>O</v>
      </c>
      <c r="F117" s="376"/>
      <c r="G117" s="376">
        <f t="shared" si="8"/>
        <v>0</v>
      </c>
      <c r="H117" s="376">
        <f t="shared" si="5"/>
        <v>0</v>
      </c>
      <c r="I117" s="379"/>
      <c r="J117" s="380" t="str">
        <f>'Wrksht. F, CWIP Desc. EKC'!F97</f>
        <v>JCOM COAL CONVEYOR CHUTE UPGRADES</v>
      </c>
    </row>
    <row r="118" spans="1:10">
      <c r="A118" s="432">
        <f t="shared" si="7"/>
        <v>88</v>
      </c>
      <c r="B118" s="374" t="str">
        <f>'Wrksht. F, CWIP Desc. EKC'!B98</f>
        <v>1070002</v>
      </c>
      <c r="C118" s="375" t="str">
        <f>'Wrksht. F, CWIP Desc. EKC'!C98</f>
        <v>JEC0818019</v>
      </c>
      <c r="D118" s="376">
        <f>'Wrsht. G, CWIP AFUDC Cre. EKC '!I99</f>
        <v>0</v>
      </c>
      <c r="E118" s="377" t="str">
        <f>'Wrksht. F, CWIP Desc. EKC'!E98</f>
        <v>O</v>
      </c>
      <c r="F118" s="376"/>
      <c r="G118" s="376">
        <f t="shared" si="8"/>
        <v>0</v>
      </c>
      <c r="H118" s="376">
        <f t="shared" si="5"/>
        <v>0</v>
      </c>
      <c r="I118" s="379"/>
      <c r="J118" s="380" t="str">
        <f>'Wrksht. F, CWIP Desc. EKC'!F98</f>
        <v>JCOM COAL CONVEYOR BELT REPLACEMENT</v>
      </c>
    </row>
    <row r="119" spans="1:10">
      <c r="A119" s="432">
        <f t="shared" si="7"/>
        <v>89</v>
      </c>
      <c r="B119" s="374" t="str">
        <f>'Wrksht. F, CWIP Desc. EKC'!B99</f>
        <v>1070002</v>
      </c>
      <c r="C119" s="375" t="str">
        <f>'Wrksht. F, CWIP Desc. EKC'!C99</f>
        <v>JEC0818640</v>
      </c>
      <c r="D119" s="376">
        <f>'Wrsht. G, CWIP AFUDC Cre. EKC '!I100</f>
        <v>0</v>
      </c>
      <c r="E119" s="377" t="str">
        <f>'Wrksht. F, CWIP Desc. EKC'!E99</f>
        <v>PC</v>
      </c>
      <c r="F119" s="376"/>
      <c r="G119" s="376">
        <f t="shared" si="8"/>
        <v>0</v>
      </c>
      <c r="H119" s="376">
        <v>0</v>
      </c>
      <c r="I119" s="379"/>
      <c r="J119" s="380" t="str">
        <f>'Wrksht. F, CWIP Desc. EKC'!F99</f>
        <v>JEC 123 FGD UPGRADE</v>
      </c>
    </row>
    <row r="120" spans="1:10">
      <c r="A120" s="432">
        <f t="shared" si="7"/>
        <v>90</v>
      </c>
      <c r="B120" s="374" t="str">
        <f>'Wrksht. F, CWIP Desc. EKC'!B100</f>
        <v>1070002</v>
      </c>
      <c r="C120" s="375" t="str">
        <f>'Wrksht. F, CWIP Desc. EKC'!C100</f>
        <v>JEC0818707</v>
      </c>
      <c r="D120" s="376">
        <f>'Wrsht. G, CWIP AFUDC Cre. EKC '!I101</f>
        <v>0</v>
      </c>
      <c r="E120" s="377" t="str">
        <f>'Wrksht. F, CWIP Desc. EKC'!E100</f>
        <v>PC</v>
      </c>
      <c r="F120" s="376"/>
      <c r="G120" s="376">
        <f t="shared" si="8"/>
        <v>0</v>
      </c>
      <c r="H120" s="376">
        <v>0</v>
      </c>
      <c r="I120" s="379"/>
      <c r="J120" s="380" t="str">
        <f>'Wrksht. F, CWIP Desc. EKC'!F100</f>
        <v>J3 ESP REBUILD PHASE 1</v>
      </c>
    </row>
    <row r="121" spans="1:10">
      <c r="A121" s="432">
        <f t="shared" si="7"/>
        <v>91</v>
      </c>
      <c r="B121" s="374" t="str">
        <f>'Wrksht. F, CWIP Desc. EKC'!B101</f>
        <v>1070002</v>
      </c>
      <c r="C121" s="375" t="str">
        <f>'Wrksht. F, CWIP Desc. EKC'!C101</f>
        <v>JEC0818835</v>
      </c>
      <c r="D121" s="376">
        <f>'Wrsht. G, CWIP AFUDC Cre. EKC '!I102</f>
        <v>0</v>
      </c>
      <c r="E121" s="377" t="str">
        <f>'Wrksht. F, CWIP Desc. EKC'!E101</f>
        <v>PC</v>
      </c>
      <c r="F121" s="376"/>
      <c r="G121" s="376">
        <f t="shared" si="8"/>
        <v>0</v>
      </c>
      <c r="H121" s="376">
        <v>0</v>
      </c>
      <c r="I121" s="379"/>
      <c r="J121" s="380" t="str">
        <f>'Wrksht. F, CWIP Desc. EKC'!F101</f>
        <v>J3 ESP REBUILD PHASE 1</v>
      </c>
    </row>
    <row r="122" spans="1:10">
      <c r="A122" s="432">
        <f t="shared" si="7"/>
        <v>92</v>
      </c>
      <c r="B122" s="374" t="str">
        <f>'Wrksht. F, CWIP Desc. EKC'!B102</f>
        <v>1070002</v>
      </c>
      <c r="C122" s="375" t="str">
        <f>'Wrksht. F, CWIP Desc. EKC'!C102</f>
        <v>JEC0819882</v>
      </c>
      <c r="D122" s="376">
        <f>'Wrsht. G, CWIP AFUDC Cre. EKC '!I103</f>
        <v>0</v>
      </c>
      <c r="E122" s="377" t="str">
        <f>'Wrksht. F, CWIP Desc. EKC'!E102</f>
        <v>PC</v>
      </c>
      <c r="F122" s="376"/>
      <c r="G122" s="376">
        <f t="shared" si="8"/>
        <v>0</v>
      </c>
      <c r="H122" s="376">
        <v>0</v>
      </c>
      <c r="I122" s="379"/>
      <c r="J122" s="380" t="str">
        <f>'Wrksht. F, CWIP Desc. EKC'!F102</f>
        <v>JEC 123 FGD UPGRADE</v>
      </c>
    </row>
    <row r="123" spans="1:10">
      <c r="A123" s="432">
        <f t="shared" si="7"/>
        <v>93</v>
      </c>
      <c r="B123" s="374" t="str">
        <f>'Wrksht. F, CWIP Desc. EKC'!B103</f>
        <v>1070002</v>
      </c>
      <c r="C123" s="375" t="str">
        <f>'Wrksht. F, CWIP Desc. EKC'!C103</f>
        <v>JEC0820631</v>
      </c>
      <c r="D123" s="376">
        <f>'Wrsht. G, CWIP AFUDC Cre. EKC '!I104</f>
        <v>0</v>
      </c>
      <c r="E123" s="377" t="str">
        <f>'Wrksht. F, CWIP Desc. EKC'!E103</f>
        <v>O</v>
      </c>
      <c r="F123" s="376"/>
      <c r="G123" s="376">
        <f t="shared" si="8"/>
        <v>0</v>
      </c>
      <c r="H123" s="376">
        <f t="shared" si="5"/>
        <v>0</v>
      </c>
      <c r="I123" s="379"/>
      <c r="J123" s="380" t="str">
        <f>'Wrksht. F, CWIP Desc. EKC'!F103</f>
        <v>ETAPRO CONTINUOUS PERFORMANCE MONITOR</v>
      </c>
    </row>
    <row r="124" spans="1:10">
      <c r="A124" s="432">
        <f t="shared" si="7"/>
        <v>94</v>
      </c>
      <c r="B124" s="374" t="str">
        <f>'Wrksht. F, CWIP Desc. EKC'!B104</f>
        <v>1070002</v>
      </c>
      <c r="C124" s="375" t="str">
        <f>'Wrksht. F, CWIP Desc. EKC'!C104</f>
        <v>A11736</v>
      </c>
      <c r="D124" s="376">
        <f>'Wrsht. G, CWIP AFUDC Cre. EKC '!I105</f>
        <v>0</v>
      </c>
      <c r="E124" s="377" t="str">
        <f>'Wrksht. F, CWIP Desc. EKC'!E104</f>
        <v>PC</v>
      </c>
      <c r="F124" s="376"/>
      <c r="G124" s="376">
        <f t="shared" si="8"/>
        <v>0</v>
      </c>
      <c r="H124" s="376">
        <v>0</v>
      </c>
      <c r="I124" s="379"/>
      <c r="J124" s="380" t="str">
        <f>'Wrksht. F, CWIP Desc. EKC'!F104</f>
        <v>JEFFREY SCRUBBERS ACCRUAL</v>
      </c>
    </row>
    <row r="125" spans="1:10">
      <c r="A125" s="432">
        <f t="shared" si="7"/>
        <v>95</v>
      </c>
      <c r="B125" s="374">
        <f>'Wrksht. F, CWIP Desc. EKC'!B105</f>
        <v>1070003</v>
      </c>
      <c r="C125" s="375" t="str">
        <f>'Wrksht. F, CWIP Desc. EKC'!C105</f>
        <v>TGO0700048</v>
      </c>
      <c r="D125" s="376">
        <f>'Wrsht. G, CWIP AFUDC Cre. EKC '!I106</f>
        <v>0</v>
      </c>
      <c r="E125" s="377" t="str">
        <f>'Wrksht. F, CWIP Desc. EKC'!E105</f>
        <v>O</v>
      </c>
      <c r="F125" s="376"/>
      <c r="G125" s="376">
        <f t="shared" ref="G125:G138" si="9">IF(H125=0,D125,0)</f>
        <v>0</v>
      </c>
      <c r="H125" s="376">
        <f t="shared" si="5"/>
        <v>0</v>
      </c>
      <c r="I125" s="379"/>
      <c r="J125" s="380" t="str">
        <f>'Wrksht. F, CWIP Desc. EKC'!F105</f>
        <v>NEW WIND TURBINES ARE NEEDED TO MEET</v>
      </c>
    </row>
    <row r="126" spans="1:10">
      <c r="A126" s="432">
        <f t="shared" si="7"/>
        <v>96</v>
      </c>
      <c r="B126" s="374">
        <f>'Wrksht. F, CWIP Desc. EKC'!B106</f>
        <v>1070003</v>
      </c>
      <c r="C126" s="375" t="str">
        <f>'Wrksht. F, CWIP Desc. EKC'!C106</f>
        <v>TGO0700049</v>
      </c>
      <c r="D126" s="376">
        <f>'Wrsht. G, CWIP AFUDC Cre. EKC '!I107</f>
        <v>0</v>
      </c>
      <c r="E126" s="377" t="str">
        <f>'Wrksht. F, CWIP Desc. EKC'!E106</f>
        <v>O</v>
      </c>
      <c r="F126" s="376"/>
      <c r="G126" s="376">
        <f t="shared" si="9"/>
        <v>0</v>
      </c>
      <c r="H126" s="376">
        <f t="shared" si="5"/>
        <v>0</v>
      </c>
      <c r="I126" s="379"/>
      <c r="J126" s="380" t="str">
        <f>'Wrksht. F, CWIP Desc. EKC'!F106</f>
        <v>NEW WIND TURBINES ARE NEEDED TO MEET</v>
      </c>
    </row>
    <row r="127" spans="1:10">
      <c r="A127" s="432">
        <f t="shared" si="7"/>
        <v>97</v>
      </c>
      <c r="B127" s="374">
        <f>'Wrksht. F, CWIP Desc. EKC'!B107</f>
        <v>1070003</v>
      </c>
      <c r="C127" s="375" t="str">
        <f>'Wrksht. F, CWIP Desc. EKC'!C107</f>
        <v>EEC0801360</v>
      </c>
      <c r="D127" s="376">
        <f>'Wrsht. G, CWIP AFUDC Cre. EKC '!I108</f>
        <v>0</v>
      </c>
      <c r="E127" s="377" t="str">
        <f>'Wrksht. F, CWIP Desc. EKC'!E107</f>
        <v>O</v>
      </c>
      <c r="F127" s="376"/>
      <c r="G127" s="376">
        <f t="shared" si="9"/>
        <v>0</v>
      </c>
      <c r="H127" s="376">
        <f t="shared" si="5"/>
        <v>0</v>
      </c>
      <c r="I127" s="379"/>
      <c r="J127" s="380" t="str">
        <f>'Wrksht. F, CWIP Desc. EKC'!F107</f>
        <v>AEC MISC TOOLS AND SMALL PROJECTS</v>
      </c>
    </row>
    <row r="128" spans="1:10">
      <c r="A128" s="432">
        <f t="shared" si="7"/>
        <v>98</v>
      </c>
      <c r="B128" s="374">
        <f>'Wrksht. F, CWIP Desc. EKC'!B108</f>
        <v>1070003</v>
      </c>
      <c r="C128" s="375" t="str">
        <f>'Wrksht. F, CWIP Desc. EKC'!C108</f>
        <v>S805706</v>
      </c>
      <c r="D128" s="376">
        <f>'Wrsht. G, CWIP AFUDC Cre. EKC '!I109</f>
        <v>0</v>
      </c>
      <c r="E128" s="377" t="str">
        <f>'Wrksht. F, CWIP Desc. EKC'!E108</f>
        <v>O</v>
      </c>
      <c r="F128" s="376"/>
      <c r="G128" s="376">
        <f t="shared" si="9"/>
        <v>0</v>
      </c>
      <c r="H128" s="376">
        <f t="shared" si="5"/>
        <v>0</v>
      </c>
      <c r="I128" s="379"/>
      <c r="J128" s="380" t="str">
        <f>'Wrksht. F, CWIP Desc. EKC'!F108</f>
        <v>EMPORIA ENERGY CENTER UNIT 3 EQUIPMENT</v>
      </c>
    </row>
    <row r="129" spans="1:10" ht="26">
      <c r="A129" s="432">
        <f t="shared" si="7"/>
        <v>99</v>
      </c>
      <c r="B129" s="374">
        <f>'Wrksht. F, CWIP Desc. EKC'!B109</f>
        <v>1070003</v>
      </c>
      <c r="C129" s="375" t="str">
        <f>'Wrksht. F, CWIP Desc. EKC'!C109</f>
        <v>TGO0600049</v>
      </c>
      <c r="D129" s="376">
        <f>'Wrsht. G, CWIP AFUDC Cre. EKC '!I110</f>
        <v>0</v>
      </c>
      <c r="E129" s="377" t="str">
        <f>'Wrksht. F, CWIP Desc. EKC'!E109</f>
        <v>O</v>
      </c>
      <c r="F129" s="376"/>
      <c r="G129" s="376">
        <f t="shared" si="9"/>
        <v>0</v>
      </c>
      <c r="H129" s="376">
        <f t="shared" si="5"/>
        <v>0</v>
      </c>
      <c r="I129" s="379"/>
      <c r="J129" s="380" t="str">
        <f>'Wrksht. F, CWIP Desc. EKC'!F109</f>
        <v>ENGINEERING SERVICES, LAND PURCHASE, AND PERMITTING FOR NEW COMBUSTION TURBINES</v>
      </c>
    </row>
    <row r="130" spans="1:10" ht="26">
      <c r="A130" s="432">
        <f t="shared" si="7"/>
        <v>100</v>
      </c>
      <c r="B130" s="374">
        <f>'Wrksht. F, CWIP Desc. EKC'!B110</f>
        <v>1070003</v>
      </c>
      <c r="C130" s="375" t="str">
        <f>'Wrksht. F, CWIP Desc. EKC'!C110</f>
        <v>TGO0600058</v>
      </c>
      <c r="D130" s="376">
        <f>'Wrsht. G, CWIP AFUDC Cre. EKC '!I111</f>
        <v>0</v>
      </c>
      <c r="E130" s="377" t="str">
        <f>'Wrksht. F, CWIP Desc. EKC'!E110</f>
        <v>O</v>
      </c>
      <c r="F130" s="376"/>
      <c r="G130" s="376">
        <f t="shared" si="9"/>
        <v>0</v>
      </c>
      <c r="H130" s="376">
        <f t="shared" si="5"/>
        <v>0</v>
      </c>
      <c r="I130" s="379"/>
      <c r="J130" s="380" t="str">
        <f>'Wrksht. F, CWIP Desc. EKC'!F110</f>
        <v>EMPORIA ENERGY CENTER UNIT 5 FRAME COMBUSTION TURBINE</v>
      </c>
    </row>
    <row r="131" spans="1:10">
      <c r="A131" s="432">
        <f t="shared" si="7"/>
        <v>101</v>
      </c>
      <c r="B131" s="374">
        <f>'Wrksht. F, CWIP Desc. EKC'!B111</f>
        <v>1070003</v>
      </c>
      <c r="C131" s="375" t="str">
        <f>'Wrksht. F, CWIP Desc. EKC'!C111</f>
        <v>TGO0600059</v>
      </c>
      <c r="D131" s="376">
        <f>'Wrsht. G, CWIP AFUDC Cre. EKC '!I112</f>
        <v>0</v>
      </c>
      <c r="E131" s="377" t="str">
        <f>'Wrksht. F, CWIP Desc. EKC'!E111</f>
        <v>O</v>
      </c>
      <c r="F131" s="376"/>
      <c r="G131" s="376">
        <f t="shared" si="9"/>
        <v>0</v>
      </c>
      <c r="H131" s="376">
        <f t="shared" si="5"/>
        <v>0</v>
      </c>
      <c r="I131" s="379"/>
      <c r="J131" s="380" t="str">
        <f>'Wrksht. F, CWIP Desc. EKC'!F111</f>
        <v>CONSTRUCTION COSTS FOR EMPORIA CT</v>
      </c>
    </row>
    <row r="132" spans="1:10">
      <c r="A132" s="432">
        <f t="shared" si="7"/>
        <v>102</v>
      </c>
      <c r="B132" s="374">
        <f>'Wrksht. F, CWIP Desc. EKC'!B112</f>
        <v>1070003</v>
      </c>
      <c r="C132" s="375" t="str">
        <f>'Wrksht. F, CWIP Desc. EKC'!C112</f>
        <v>TGO0600060</v>
      </c>
      <c r="D132" s="376">
        <f>'Wrsht. G, CWIP AFUDC Cre. EKC '!I113</f>
        <v>0</v>
      </c>
      <c r="E132" s="377" t="str">
        <f>'Wrksht. F, CWIP Desc. EKC'!E112</f>
        <v>O</v>
      </c>
      <c r="F132" s="376"/>
      <c r="G132" s="376">
        <f t="shared" si="9"/>
        <v>0</v>
      </c>
      <c r="H132" s="376">
        <f t="shared" si="5"/>
        <v>0</v>
      </c>
      <c r="I132" s="379"/>
      <c r="J132" s="380" t="str">
        <f>'Wrksht. F, CWIP Desc. EKC'!F112</f>
        <v>CONSTRUCTION COSTS FOR EMPORIA CT</v>
      </c>
    </row>
    <row r="133" spans="1:10" ht="14.15" customHeight="1">
      <c r="A133" s="432">
        <f t="shared" si="7"/>
        <v>103</v>
      </c>
      <c r="B133" s="374">
        <f>'Wrksht. F, CWIP Desc. EKC'!B113</f>
        <v>1070003</v>
      </c>
      <c r="C133" s="375" t="str">
        <f>'Wrksht. F, CWIP Desc. EKC'!C113</f>
        <v>TGO0600062</v>
      </c>
      <c r="D133" s="376">
        <f>'Wrsht. G, CWIP AFUDC Cre. EKC '!I114</f>
        <v>0</v>
      </c>
      <c r="E133" s="377" t="str">
        <f>'Wrksht. F, CWIP Desc. EKC'!E113</f>
        <v>O</v>
      </c>
      <c r="F133" s="376"/>
      <c r="G133" s="376">
        <f t="shared" si="9"/>
        <v>0</v>
      </c>
      <c r="H133" s="376">
        <f t="shared" si="5"/>
        <v>0</v>
      </c>
      <c r="I133" s="379"/>
      <c r="J133" s="380" t="str">
        <f>'Wrksht. F, CWIP Desc. EKC'!F113</f>
        <v>CONSTRUCTION COSTS FOR EMPORIA ENERGY CENTER</v>
      </c>
    </row>
    <row r="134" spans="1:10">
      <c r="A134" s="432">
        <f t="shared" si="7"/>
        <v>104</v>
      </c>
      <c r="B134" s="374">
        <f>'Wrksht. F, CWIP Desc. EKC'!B114</f>
        <v>1070003</v>
      </c>
      <c r="C134" s="375" t="str">
        <f>'Wrksht. F, CWIP Desc. EKC'!C114</f>
        <v>TGO0800057</v>
      </c>
      <c r="D134" s="376">
        <f>'Wrsht. G, CWIP AFUDC Cre. EKC '!I115</f>
        <v>0</v>
      </c>
      <c r="E134" s="377" t="str">
        <f>'Wrksht. F, CWIP Desc. EKC'!E114</f>
        <v>O</v>
      </c>
      <c r="F134" s="376"/>
      <c r="G134" s="376">
        <f t="shared" si="9"/>
        <v>0</v>
      </c>
      <c r="H134" s="376">
        <f t="shared" si="5"/>
        <v>0</v>
      </c>
      <c r="I134" s="379"/>
      <c r="J134" s="380" t="str">
        <f>'Wrksht. F, CWIP Desc. EKC'!F114</f>
        <v>COMMON EQUIPMENT FOR EMPORIA ENERGY CENTER</v>
      </c>
    </row>
    <row r="135" spans="1:10">
      <c r="A135" s="432">
        <f t="shared" si="7"/>
        <v>105</v>
      </c>
      <c r="B135" s="374">
        <f>'Wrksht. F, CWIP Desc. EKC'!B115</f>
        <v>1070003</v>
      </c>
      <c r="C135" s="375" t="str">
        <f>'Wrksht. F, CWIP Desc. EKC'!C115</f>
        <v>EEC0800297</v>
      </c>
      <c r="D135" s="376">
        <f>'Wrsht. G, CWIP AFUDC Cre. EKC '!I116</f>
        <v>0</v>
      </c>
      <c r="E135" s="377" t="str">
        <f>'Wrksht. F, CWIP Desc. EKC'!E115</f>
        <v>O</v>
      </c>
      <c r="F135" s="376"/>
      <c r="G135" s="376">
        <f t="shared" si="9"/>
        <v>0</v>
      </c>
      <c r="H135" s="376">
        <f t="shared" si="5"/>
        <v>0</v>
      </c>
      <c r="I135" s="379"/>
      <c r="J135" s="380" t="str">
        <f>'Wrksht. F, CWIP Desc. EKC'!F115</f>
        <v>SPRING CREEK - SOUTH PLANT MISC TOOLS</v>
      </c>
    </row>
    <row r="136" spans="1:10">
      <c r="A136" s="432">
        <f t="shared" si="7"/>
        <v>106</v>
      </c>
      <c r="B136" s="374">
        <f>'Wrksht. F, CWIP Desc. EKC'!B116</f>
        <v>1070003</v>
      </c>
      <c r="C136" s="375" t="str">
        <f>'Wrksht. F, CWIP Desc. EKC'!C116</f>
        <v>A11735</v>
      </c>
      <c r="D136" s="376">
        <f>'Wrsht. G, CWIP AFUDC Cre. EKC '!I117</f>
        <v>0</v>
      </c>
      <c r="E136" s="377" t="str">
        <f>'Wrksht. F, CWIP Desc. EKC'!E116</f>
        <v>O</v>
      </c>
      <c r="F136" s="376"/>
      <c r="G136" s="376">
        <f t="shared" si="9"/>
        <v>0</v>
      </c>
      <c r="H136" s="376">
        <f t="shared" si="5"/>
        <v>0</v>
      </c>
      <c r="I136" s="379"/>
      <c r="J136" s="380" t="str">
        <f>'Wrksht. F, CWIP Desc. EKC'!F116</f>
        <v>EMPORIA ENERGY CENTER ACCRUAL</v>
      </c>
    </row>
    <row r="137" spans="1:10">
      <c r="A137" s="432">
        <f t="shared" si="7"/>
        <v>107</v>
      </c>
      <c r="B137" s="374">
        <f>'Wrksht. F, CWIP Desc. EKC'!B117</f>
        <v>1070003</v>
      </c>
      <c r="C137" s="375" t="str">
        <f>'Wrksht. F, CWIP Desc. EKC'!C117</f>
        <v>A23702</v>
      </c>
      <c r="D137" s="376">
        <f>'Wrsht. G, CWIP AFUDC Cre. EKC '!I118</f>
        <v>0</v>
      </c>
      <c r="E137" s="377" t="str">
        <f>'Wrksht. F, CWIP Desc. EKC'!E117</f>
        <v>O</v>
      </c>
      <c r="F137" s="376"/>
      <c r="G137" s="376">
        <f t="shared" si="9"/>
        <v>0</v>
      </c>
      <c r="H137" s="376">
        <f t="shared" si="5"/>
        <v>0</v>
      </c>
      <c r="I137" s="379"/>
      <c r="J137" s="380" t="str">
        <f>'Wrksht. F, CWIP Desc. EKC'!F117</f>
        <v>WIND TURBINES ACCOUNTING ACCRUAL</v>
      </c>
    </row>
    <row r="138" spans="1:10">
      <c r="A138" s="432">
        <f t="shared" si="7"/>
        <v>108</v>
      </c>
      <c r="B138" s="374">
        <f>'Wrksht. F, CWIP Desc. EKC'!B118</f>
        <v>1070003</v>
      </c>
      <c r="C138" s="375" t="str">
        <f>'Wrksht. F, CWIP Desc. EKC'!C118</f>
        <v>A23703</v>
      </c>
      <c r="D138" s="376">
        <f>'Wrsht. G, CWIP AFUDC Cre. EKC '!I119</f>
        <v>0</v>
      </c>
      <c r="E138" s="377" t="str">
        <f>'Wrksht. F, CWIP Desc. EKC'!E118</f>
        <v>O</v>
      </c>
      <c r="F138" s="376"/>
      <c r="G138" s="376">
        <f t="shared" si="9"/>
        <v>0</v>
      </c>
      <c r="H138" s="376">
        <f t="shared" si="5"/>
        <v>0</v>
      </c>
      <c r="I138" s="379"/>
      <c r="J138" s="380" t="str">
        <f>'Wrksht. F, CWIP Desc. EKC'!F118</f>
        <v>WIND TURBINES ACCOUNTING ACCRUAL</v>
      </c>
    </row>
    <row r="139" spans="1:10">
      <c r="A139" s="432">
        <f t="shared" ref="A139:A144" si="10">A138+1</f>
        <v>109</v>
      </c>
      <c r="B139" s="374">
        <f>'Wrksht. F, CWIP Desc. EKC'!B119</f>
        <v>1070002</v>
      </c>
      <c r="C139" s="375" t="str">
        <f>'Wrksht. F, CWIP Desc. EKC'!C119</f>
        <v>LEC01807601</v>
      </c>
      <c r="D139" s="376">
        <f>'Wrsht. G, CWIP AFUDC Cre. EKC '!I120</f>
        <v>0</v>
      </c>
      <c r="E139" s="377" t="str">
        <f>'Wrksht. F, CWIP Desc. EKC'!E119</f>
        <v>PC</v>
      </c>
      <c r="F139" s="376"/>
      <c r="G139" s="376">
        <f t="shared" ref="G139:G156" si="11">IF(H139=0,D139,0)</f>
        <v>0</v>
      </c>
      <c r="H139" s="376">
        <v>0</v>
      </c>
      <c r="I139" s="379"/>
      <c r="J139" s="380" t="str">
        <f>'Wrksht. F, CWIP Desc. EKC'!F119</f>
        <v>L5 BAGHOUSE AND SCRUBBER UPGRADES</v>
      </c>
    </row>
    <row r="140" spans="1:10" ht="26">
      <c r="A140" s="432">
        <f t="shared" si="10"/>
        <v>110</v>
      </c>
      <c r="B140" s="374">
        <f>'Wrksht. F, CWIP Desc. EKC'!B120</f>
        <v>1070002</v>
      </c>
      <c r="C140" s="375" t="str">
        <f>'Wrksht. F, CWIP Desc. EKC'!C120</f>
        <v>LEC01807602</v>
      </c>
      <c r="D140" s="376">
        <f>'Wrsht. G, CWIP AFUDC Cre. EKC '!I121</f>
        <v>0</v>
      </c>
      <c r="E140" s="377" t="str">
        <f>'Wrksht. F, CWIP Desc. EKC'!E120</f>
        <v>PC</v>
      </c>
      <c r="F140" s="376"/>
      <c r="G140" s="376">
        <f t="shared" si="11"/>
        <v>0</v>
      </c>
      <c r="H140" s="376">
        <v>0</v>
      </c>
      <c r="I140" s="379"/>
      <c r="J140" s="380" t="str">
        <f>'Wrksht. F, CWIP Desc. EKC'!F120</f>
        <v>THE CONSENT DECREE REQUIRES L4 BAGHOUSE AND SCRUBBER UPGRADES.</v>
      </c>
    </row>
    <row r="141" spans="1:10" ht="26">
      <c r="A141" s="432">
        <f t="shared" si="10"/>
        <v>111</v>
      </c>
      <c r="B141" s="374">
        <f>'Wrksht. F, CWIP Desc. EKC'!B121</f>
        <v>1070002</v>
      </c>
      <c r="C141" s="375" t="str">
        <f>'Wrksht. F, CWIP Desc. EKC'!C121</f>
        <v>LEC01807603</v>
      </c>
      <c r="D141" s="376">
        <f>'Wrsht. G, CWIP AFUDC Cre. EKC '!I122</f>
        <v>0</v>
      </c>
      <c r="E141" s="377" t="str">
        <f>'Wrksht. F, CWIP Desc. EKC'!E121</f>
        <v>PC</v>
      </c>
      <c r="F141" s="376"/>
      <c r="G141" s="376">
        <f t="shared" si="11"/>
        <v>0</v>
      </c>
      <c r="H141" s="376">
        <v>0</v>
      </c>
      <c r="I141" s="379"/>
      <c r="J141" s="380" t="str">
        <f>'Wrksht. F, CWIP Desc. EKC'!F121</f>
        <v>THE CONSENT DECREE REQUIRES  LEC COMMON BAGHOUSE &amp; SCRUBBER UPGRADES.</v>
      </c>
    </row>
    <row r="142" spans="1:10">
      <c r="A142" s="432">
        <f>A141+1</f>
        <v>112</v>
      </c>
      <c r="B142" s="374">
        <f>'Wrksht. F, CWIP Desc. EKC'!B122</f>
        <v>1070002</v>
      </c>
      <c r="C142" s="375" t="str">
        <f>'Wrksht. F, CWIP Desc. EKC'!C122</f>
        <v>TEC01861002</v>
      </c>
      <c r="D142" s="376">
        <f>'Wrsht. G, CWIP AFUDC Cre. EKC '!I123</f>
        <v>0</v>
      </c>
      <c r="E142" s="377" t="str">
        <f>'Wrksht. F, CWIP Desc. EKC'!E122</f>
        <v>O</v>
      </c>
      <c r="F142" s="376"/>
      <c r="G142" s="376">
        <f t="shared" si="11"/>
        <v>0</v>
      </c>
      <c r="H142" s="376">
        <f>D142*0.5</f>
        <v>0</v>
      </c>
      <c r="I142" s="379"/>
      <c r="J142" s="380" t="str">
        <f>'Wrksht. F, CWIP Desc. EKC'!F122</f>
        <v>BI 018610--T7 REPLACE CIRCULATING WATER LINES</v>
      </c>
    </row>
    <row r="143" spans="1:10">
      <c r="A143" s="432">
        <f>A142+1</f>
        <v>113</v>
      </c>
      <c r="B143" s="374">
        <f>'Wrksht. F, CWIP Desc. EKC'!B123</f>
        <v>1070002</v>
      </c>
      <c r="C143" s="375" t="str">
        <f>'Wrksht. F, CWIP Desc. EKC'!C123</f>
        <v>JEC01802402</v>
      </c>
      <c r="D143" s="376">
        <f>'Wrsht. G, CWIP AFUDC Cre. EKC '!I124</f>
        <v>0</v>
      </c>
      <c r="E143" s="377" t="str">
        <f>'Wrksht. F, CWIP Desc. EKC'!E123</f>
        <v>O</v>
      </c>
      <c r="F143" s="376"/>
      <c r="G143" s="376">
        <f t="shared" si="11"/>
        <v>0</v>
      </c>
      <c r="H143" s="376">
        <f>D143*0.5</f>
        <v>0</v>
      </c>
      <c r="I143" s="379"/>
      <c r="J143" s="380" t="str">
        <f>'Wrksht. F, CWIP Desc. EKC'!F123</f>
        <v>JEC WATER SUPPLY UPGRADES</v>
      </c>
    </row>
    <row r="144" spans="1:10">
      <c r="A144" s="432">
        <f t="shared" si="10"/>
        <v>114</v>
      </c>
      <c r="B144" s="374">
        <f>'Wrksht. F, CWIP Desc. EKC'!B124</f>
        <v>1070002</v>
      </c>
      <c r="C144" s="375" t="str">
        <f>'Wrksht. F, CWIP Desc. EKC'!C124</f>
        <v>JEC01805401</v>
      </c>
      <c r="D144" s="376">
        <f>'Wrsht. G, CWIP AFUDC Cre. EKC '!I125</f>
        <v>0</v>
      </c>
      <c r="E144" s="377" t="str">
        <f>'Wrksht. F, CWIP Desc. EKC'!E124</f>
        <v>PC</v>
      </c>
      <c r="F144" s="376"/>
      <c r="G144" s="376">
        <f t="shared" si="11"/>
        <v>0</v>
      </c>
      <c r="H144" s="376">
        <v>0</v>
      </c>
      <c r="I144" s="379"/>
      <c r="J144" s="380" t="str">
        <f>'Wrksht. F, CWIP Desc. EKC'!F124</f>
        <v>PHASE 1 J2 ESP REBUILD</v>
      </c>
    </row>
    <row r="145" spans="1:10">
      <c r="A145" s="432">
        <f t="shared" ref="A145:A209" si="12">A144+1</f>
        <v>115</v>
      </c>
      <c r="B145" s="374">
        <f>'Wrksht. F, CWIP Desc. EKC'!B125</f>
        <v>1070002</v>
      </c>
      <c r="C145" s="375" t="str">
        <f>'Wrksht. F, CWIP Desc. EKC'!C125</f>
        <v>JEC01806001</v>
      </c>
      <c r="D145" s="376">
        <f>'Wrsht. G, CWIP AFUDC Cre. EKC '!I126</f>
        <v>0</v>
      </c>
      <c r="E145" s="377" t="str">
        <f>'Wrksht. F, CWIP Desc. EKC'!E125</f>
        <v>PC</v>
      </c>
      <c r="F145" s="376"/>
      <c r="G145" s="376">
        <f t="shared" si="11"/>
        <v>0</v>
      </c>
      <c r="H145" s="376">
        <v>0</v>
      </c>
      <c r="I145" s="379"/>
      <c r="J145" s="380" t="str">
        <f>'Wrksht. F, CWIP Desc. EKC'!F125</f>
        <v>J2 LOW NOX AND SOFA UPGRADE PHASE 1</v>
      </c>
    </row>
    <row r="146" spans="1:10" ht="26">
      <c r="A146" s="432">
        <f t="shared" si="12"/>
        <v>116</v>
      </c>
      <c r="B146" s="374" t="str">
        <f>'Wrksht. F, CWIP Desc. EKC'!B126</f>
        <v>1070002</v>
      </c>
      <c r="C146" s="375" t="str">
        <f>'Wrksht. F, CWIP Desc. EKC'!C126</f>
        <v>LEC011005101</v>
      </c>
      <c r="D146" s="376">
        <f>'Wrsht. G, CWIP AFUDC Cre. EKC '!I127</f>
        <v>0</v>
      </c>
      <c r="E146" s="377" t="str">
        <f>'Wrksht. F, CWIP Desc. EKC'!E126</f>
        <v>PC</v>
      </c>
      <c r="F146" s="376"/>
      <c r="G146" s="376">
        <f t="shared" si="11"/>
        <v>0</v>
      </c>
      <c r="H146" s="376">
        <v>0</v>
      </c>
      <c r="I146" s="379"/>
      <c r="J146" s="380" t="str">
        <f>'Wrksht. F, CWIP Desc. EKC'!F126</f>
        <v xml:space="preserve">LEC L5 LOW NOX BURNER RETROFIT 2010 WO
</v>
      </c>
    </row>
    <row r="147" spans="1:10" ht="13.4" customHeight="1">
      <c r="A147" s="432">
        <f t="shared" si="12"/>
        <v>117</v>
      </c>
      <c r="B147" s="374" t="str">
        <f>'Wrksht. F, CWIP Desc. EKC'!B127</f>
        <v>1070002</v>
      </c>
      <c r="C147" s="375" t="str">
        <f>'Wrksht. F, CWIP Desc. EKC'!C127</f>
        <v>JEC011005801</v>
      </c>
      <c r="D147" s="376">
        <f>'Wrsht. G, CWIP AFUDC Cre. EKC '!I128</f>
        <v>0</v>
      </c>
      <c r="E147" s="377" t="str">
        <f>'Wrksht. F, CWIP Desc. EKC'!E127</f>
        <v>PC</v>
      </c>
      <c r="F147" s="376"/>
      <c r="G147" s="376">
        <f t="shared" si="11"/>
        <v>0</v>
      </c>
      <c r="H147" s="376">
        <v>0</v>
      </c>
      <c r="I147" s="379"/>
      <c r="J147" s="380" t="str">
        <f>'Wrksht. F, CWIP Desc. EKC'!F127</f>
        <v>JCOM SCRUBBER EFFLUENT.</v>
      </c>
    </row>
    <row r="148" spans="1:10" ht="13.4" customHeight="1">
      <c r="A148" s="432">
        <f t="shared" si="12"/>
        <v>118</v>
      </c>
      <c r="B148" s="374">
        <f>'Wrksht. F, CWIP Desc. EKC'!B128</f>
        <v>1070002</v>
      </c>
      <c r="C148" s="375" t="str">
        <f>'Wrksht. F, CWIP Desc. EKC'!C128</f>
        <v>TEC011061001</v>
      </c>
      <c r="D148" s="376">
        <f>'Wrsht. G, CWIP AFUDC Cre. EKC '!I129</f>
        <v>0</v>
      </c>
      <c r="E148" s="377" t="str">
        <f>'Wrksht. F, CWIP Desc. EKC'!E128</f>
        <v>O</v>
      </c>
      <c r="F148" s="376"/>
      <c r="G148" s="376">
        <f t="shared" si="11"/>
        <v>0</v>
      </c>
      <c r="H148" s="376">
        <f t="shared" ref="H148:H156" si="13">D148*0.5</f>
        <v>0</v>
      </c>
      <c r="I148" s="379"/>
      <c r="J148" s="380" t="str">
        <f>'Wrksht. F, CWIP Desc. EKC'!F128</f>
        <v>BI# 0110610:  T7 4160 SWITCHGEAR UPGRADE</v>
      </c>
    </row>
    <row r="149" spans="1:10" ht="13.4" customHeight="1">
      <c r="A149" s="432">
        <f t="shared" si="12"/>
        <v>119</v>
      </c>
      <c r="B149" s="374">
        <f>'Wrksht. F, CWIP Desc. EKC'!B129</f>
        <v>1070002</v>
      </c>
      <c r="C149" s="375" t="str">
        <f>'Wrksht. F, CWIP Desc. EKC'!C129</f>
        <v>LEC011005001</v>
      </c>
      <c r="D149" s="376">
        <f>'Wrsht. G, CWIP AFUDC Cre. EKC '!I130</f>
        <v>0</v>
      </c>
      <c r="E149" s="377" t="str">
        <f>'Wrksht. F, CWIP Desc. EKC'!E129</f>
        <v>PC</v>
      </c>
      <c r="F149" s="376"/>
      <c r="G149" s="376">
        <f t="shared" si="11"/>
        <v>0</v>
      </c>
      <c r="H149" s="376">
        <v>0</v>
      </c>
      <c r="I149" s="379"/>
      <c r="J149" s="380" t="str">
        <f>'Wrksht. F, CWIP Desc. EKC'!F129</f>
        <v>LEC L4 LOW NOX BURNER RETROFIT 2012</v>
      </c>
    </row>
    <row r="150" spans="1:10" ht="13.4" customHeight="1">
      <c r="A150" s="432">
        <f>A149+1</f>
        <v>120</v>
      </c>
      <c r="B150" s="374" t="str">
        <f>'Wrksht. F, CWIP Desc. EKC'!B130</f>
        <v>1070002</v>
      </c>
      <c r="C150" s="375" t="str">
        <f>'Wrksht. F, CWIP Desc. EKC'!C130</f>
        <v>LEC011043501</v>
      </c>
      <c r="D150" s="376">
        <f>'Wrsht. G, CWIP AFUDC Cre. EKC '!I131</f>
        <v>0</v>
      </c>
      <c r="E150" s="377" t="str">
        <f>'Wrksht. F, CWIP Desc. EKC'!E130</f>
        <v>O</v>
      </c>
      <c r="F150" s="376"/>
      <c r="G150" s="376">
        <f t="shared" si="11"/>
        <v>0</v>
      </c>
      <c r="H150" s="376">
        <f t="shared" si="13"/>
        <v>0</v>
      </c>
      <c r="I150" s="379"/>
      <c r="J150" s="380" t="str">
        <f>'Wrksht. F, CWIP Desc. EKC'!F130</f>
        <v>0110435 - L5 GSU REPLACEMENT 2012 W</v>
      </c>
    </row>
    <row r="151" spans="1:10" ht="13.4" customHeight="1">
      <c r="A151" s="432">
        <f>A150+1</f>
        <v>121</v>
      </c>
      <c r="B151" s="374">
        <f>'Wrksht. F, CWIP Desc. EKC'!B131</f>
        <v>1070002</v>
      </c>
      <c r="C151" s="375" t="str">
        <f>'Wrksht. F, CWIP Desc. EKC'!C131</f>
        <v>LEC01807604</v>
      </c>
      <c r="D151" s="376">
        <f>'Wrsht. G, CWIP AFUDC Cre. EKC '!I132</f>
        <v>0</v>
      </c>
      <c r="E151" s="377" t="str">
        <f>'Wrksht. F, CWIP Desc. EKC'!E131</f>
        <v>PC</v>
      </c>
      <c r="F151" s="376"/>
      <c r="G151" s="376">
        <f t="shared" si="11"/>
        <v>0</v>
      </c>
      <c r="H151" s="376">
        <v>0</v>
      </c>
      <c r="I151" s="379"/>
      <c r="J151" s="380" t="str">
        <f>'Wrksht. F, CWIP Desc. EKC'!F131</f>
        <v>THE L3 FLY ASH HANDLING SYSTEM WILL</v>
      </c>
    </row>
    <row r="152" spans="1:10" ht="13.4" customHeight="1">
      <c r="A152" s="432">
        <f>A151+1</f>
        <v>122</v>
      </c>
      <c r="B152" s="374">
        <f>'Wrksht. F, CWIP Desc. EKC'!B132</f>
        <v>1070003</v>
      </c>
      <c r="C152" s="375" t="str">
        <f>'Wrksht. F, CWIP Desc. EKC'!C132</f>
        <v>EEC011188101</v>
      </c>
      <c r="D152" s="376">
        <f>'Wrsht. G, CWIP AFUDC Cre. EKC '!I133</f>
        <v>0</v>
      </c>
      <c r="E152" s="377" t="str">
        <f>'Wrksht. F, CWIP Desc. EKC'!E132</f>
        <v>O</v>
      </c>
      <c r="F152" s="376"/>
      <c r="G152" s="376">
        <f t="shared" si="11"/>
        <v>0</v>
      </c>
      <c r="H152" s="376">
        <f t="shared" si="13"/>
        <v>0</v>
      </c>
      <c r="I152" s="379"/>
      <c r="J152" s="380" t="str">
        <f>'Wrksht. F, CWIP Desc. EKC'!F132</f>
        <v>EMPORIA 5 FUEL NOZZLE REP</v>
      </c>
    </row>
    <row r="153" spans="1:10" ht="13.4" customHeight="1">
      <c r="A153" s="432">
        <f t="shared" si="12"/>
        <v>123</v>
      </c>
      <c r="B153" s="374">
        <f>'Wrksht. F, CWIP Desc. EKC'!B133</f>
        <v>1070002</v>
      </c>
      <c r="C153" s="375" t="str">
        <f>'Wrksht. F, CWIP Desc. EKC'!C133</f>
        <v>JEC011005901</v>
      </c>
      <c r="D153" s="376">
        <f>'Wrsht. G, CWIP AFUDC Cre. EKC '!I134</f>
        <v>0</v>
      </c>
      <c r="E153" s="377" t="str">
        <f>'Wrksht. F, CWIP Desc. EKC'!E133</f>
        <v>PC</v>
      </c>
      <c r="F153" s="376"/>
      <c r="G153" s="376">
        <f t="shared" si="11"/>
        <v>0</v>
      </c>
      <c r="H153" s="376">
        <v>0</v>
      </c>
      <c r="I153" s="379"/>
      <c r="J153" s="380" t="str">
        <f>'Wrksht. F, CWIP Desc. EKC'!F133</f>
        <v>THE CONSENT DECREE ESTABLISHES THE</v>
      </c>
    </row>
    <row r="154" spans="1:10" ht="13.4" customHeight="1">
      <c r="A154" s="432">
        <f>A153+1</f>
        <v>124</v>
      </c>
      <c r="B154" s="374" t="str">
        <f>'Wrksht. F, CWIP Desc. EKC'!B134</f>
        <v>1070002</v>
      </c>
      <c r="C154" s="375" t="str">
        <f>'Wrksht. F, CWIP Desc. EKC'!C134</f>
        <v>JEC011105501</v>
      </c>
      <c r="D154" s="376">
        <f>'Wrsht. G, CWIP AFUDC Cre. EKC '!I135</f>
        <v>0</v>
      </c>
      <c r="E154" s="377" t="str">
        <f>'Wrksht. F, CWIP Desc. EKC'!E134</f>
        <v>PC</v>
      </c>
      <c r="F154" s="376"/>
      <c r="G154" s="376">
        <f t="shared" si="11"/>
        <v>0</v>
      </c>
      <c r="H154" s="376">
        <v>0</v>
      </c>
      <c r="I154" s="379"/>
      <c r="J154" s="380" t="str">
        <f>'Wrksht. F, CWIP Desc. EKC'!F134</f>
        <v>J1 NEURAL NETWORK INST</v>
      </c>
    </row>
    <row r="155" spans="1:10" ht="13.4" customHeight="1">
      <c r="A155" s="432">
        <f t="shared" si="12"/>
        <v>125</v>
      </c>
      <c r="B155" s="374" t="str">
        <f>'Wrksht. F, CWIP Desc. EKC'!B135</f>
        <v>1070002</v>
      </c>
      <c r="C155" s="375" t="str">
        <f>'Wrksht. F, CWIP Desc. EKC'!C135</f>
        <v>JEC011105801</v>
      </c>
      <c r="D155" s="376">
        <f>'Wrsht. G, CWIP AFUDC Cre. EKC '!I136</f>
        <v>0</v>
      </c>
      <c r="E155" s="377" t="str">
        <f>'Wrksht. F, CWIP Desc. EKC'!E135</f>
        <v>PC</v>
      </c>
      <c r="F155" s="376"/>
      <c r="G155" s="376">
        <f t="shared" si="11"/>
        <v>0</v>
      </c>
      <c r="H155" s="376">
        <v>0</v>
      </c>
      <c r="I155" s="379"/>
      <c r="J155" s="380" t="str">
        <f>'Wrksht. F, CWIP Desc. EKC'!F135</f>
        <v>BI #0111058 - J3 SMARTBURN AND SNCR</v>
      </c>
    </row>
    <row r="156" spans="1:10" ht="13.4" customHeight="1">
      <c r="A156" s="432">
        <f t="shared" si="12"/>
        <v>126</v>
      </c>
      <c r="B156" s="374" t="str">
        <f>'Wrksht. F, CWIP Desc. EKC'!B136</f>
        <v>1070002</v>
      </c>
      <c r="C156" s="375" t="str">
        <f>'Wrksht. F, CWIP Desc. EKC'!C136</f>
        <v>JEC011116301</v>
      </c>
      <c r="D156" s="376">
        <f>'Wrsht. G, CWIP AFUDC Cre. EKC '!I137</f>
        <v>0</v>
      </c>
      <c r="E156" s="377" t="str">
        <f>'Wrksht. F, CWIP Desc. EKC'!E136</f>
        <v>O</v>
      </c>
      <c r="F156" s="376"/>
      <c r="G156" s="376">
        <f t="shared" si="11"/>
        <v>0</v>
      </c>
      <c r="H156" s="376">
        <f t="shared" si="13"/>
        <v>0</v>
      </c>
      <c r="I156" s="379"/>
      <c r="J156" s="380" t="str">
        <f>'Wrksht. F, CWIP Desc. EKC'!F136</f>
        <v>FOR THE INSTALLATION OF COAL PIPING</v>
      </c>
    </row>
    <row r="157" spans="1:10" ht="13.4" customHeight="1">
      <c r="A157" s="432">
        <f t="shared" si="12"/>
        <v>127</v>
      </c>
      <c r="B157" s="374" t="str">
        <f>'Wrksht. F, CWIP Desc. EKC'!B137</f>
        <v>1070002</v>
      </c>
      <c r="C157" s="375" t="str">
        <f>'Wrksht. F, CWIP Desc. EKC'!C137</f>
        <v>LEC011042901</v>
      </c>
      <c r="D157" s="376">
        <f>'Wrsht. G, CWIP AFUDC Cre. EKC '!I138</f>
        <v>0</v>
      </c>
      <c r="E157" s="377" t="str">
        <f>'Wrksht. F, CWIP Desc. EKC'!E137</f>
        <v>PC</v>
      </c>
      <c r="F157" s="376"/>
      <c r="G157" s="376">
        <f>IF(H157=0,D157,0)</f>
        <v>0</v>
      </c>
      <c r="H157" s="376">
        <v>0</v>
      </c>
      <c r="I157" s="379"/>
      <c r="J157" s="380" t="str">
        <f>'Wrksht. F, CWIP Desc. EKC'!F137</f>
        <v>LCOM REMOVAL OF FLY ASH</v>
      </c>
    </row>
    <row r="158" spans="1:10" ht="13.4" customHeight="1">
      <c r="A158" s="432">
        <f t="shared" si="12"/>
        <v>128</v>
      </c>
      <c r="B158" s="374" t="str">
        <f>'Wrksht. F, CWIP Desc. EKC'!B138</f>
        <v>1070002</v>
      </c>
      <c r="C158" s="375" t="str">
        <f>'Wrksht. F, CWIP Desc. EKC'!C138</f>
        <v>TEC01706701</v>
      </c>
      <c r="D158" s="376">
        <f>'Wrsht. G, CWIP AFUDC Cre. EKC '!I139</f>
        <v>0</v>
      </c>
      <c r="E158" s="377" t="str">
        <f>'Wrksht. F, CWIP Desc. EKC'!E138</f>
        <v>PC</v>
      </c>
      <c r="F158" s="376"/>
      <c r="G158" s="376">
        <f>IF(H158=0,D158,0)</f>
        <v>0</v>
      </c>
      <c r="H158" s="376">
        <v>0</v>
      </c>
      <c r="I158" s="379"/>
      <c r="J158" s="380" t="str">
        <f>'Wrksht. F, CWIP Desc. EKC'!F138</f>
        <v>BI 017067 T8 LOW NOX BURNERS &amp; SOFA</v>
      </c>
    </row>
    <row r="159" spans="1:10" ht="13.4" customHeight="1">
      <c r="A159" s="432">
        <f t="shared" si="12"/>
        <v>129</v>
      </c>
      <c r="B159" s="374" t="str">
        <f>'Wrksht. F, CWIP Desc. EKC'!B139</f>
        <v>1070002</v>
      </c>
      <c r="C159" s="375" t="str">
        <f>'Wrksht. F, CWIP Desc. EKC'!C139</f>
        <v>LEC011105301</v>
      </c>
      <c r="D159" s="376">
        <f>'Wrsht. G, CWIP AFUDC Cre. EKC '!I140</f>
        <v>0</v>
      </c>
      <c r="E159" s="377" t="str">
        <f>'Wrksht. F, CWIP Desc. EKC'!E139</f>
        <v>PC</v>
      </c>
      <c r="F159" s="376"/>
      <c r="G159" s="376">
        <f>IF(H159=0,D159,0)</f>
        <v>0</v>
      </c>
      <c r="H159" s="376">
        <v>0</v>
      </c>
      <c r="I159" s="379"/>
      <c r="J159" s="380" t="str">
        <f>'Wrksht. F, CWIP Desc. EKC'!F139</f>
        <v>LEC L3 LOW NOx BURNER RETROFIT 2012</v>
      </c>
    </row>
    <row r="160" spans="1:10" ht="20.25" customHeight="1">
      <c r="A160" s="1262" t="str">
        <f>A51</f>
        <v>WORKSHEET A (EKC), CWIP ACCOUNT 107</v>
      </c>
      <c r="B160" s="1262"/>
      <c r="C160" s="1263"/>
      <c r="D160" s="1263"/>
      <c r="E160" s="1263"/>
      <c r="F160" s="1263"/>
      <c r="G160" s="1263"/>
      <c r="H160" s="1263"/>
      <c r="I160" s="1263"/>
      <c r="J160" s="1263"/>
    </row>
    <row r="161" spans="1:10" ht="19.399999999999999" customHeight="1">
      <c r="A161" s="1264" t="str">
        <f>A2</f>
        <v>For Contract Year Beginning June 1, 2026, Based on 2025 Data</v>
      </c>
      <c r="B161" s="1264"/>
      <c r="C161" s="1265"/>
      <c r="D161" s="1265"/>
      <c r="E161" s="1265"/>
      <c r="F161" s="1265"/>
      <c r="G161" s="1265"/>
      <c r="H161" s="1265"/>
      <c r="I161" s="1265"/>
      <c r="J161" s="1265"/>
    </row>
    <row r="162" spans="1:10" ht="13.4" customHeight="1">
      <c r="A162" s="200"/>
      <c r="B162" s="28"/>
      <c r="C162" s="199"/>
      <c r="D162" s="114"/>
      <c r="E162" s="115"/>
      <c r="F162" s="114"/>
      <c r="G162" s="114"/>
      <c r="H162" s="114"/>
      <c r="I162" s="31"/>
      <c r="J162" s="491"/>
    </row>
    <row r="163" spans="1:10" ht="15.65" customHeight="1">
      <c r="C163" s="362"/>
      <c r="D163" s="349" t="s">
        <v>476</v>
      </c>
      <c r="E163" s="349" t="s">
        <v>477</v>
      </c>
      <c r="F163" s="349" t="s">
        <v>478</v>
      </c>
      <c r="G163" s="349" t="s">
        <v>479</v>
      </c>
      <c r="H163" s="349" t="s">
        <v>480</v>
      </c>
      <c r="I163" s="349" t="s">
        <v>874</v>
      </c>
      <c r="J163" s="349" t="s">
        <v>481</v>
      </c>
    </row>
    <row r="164" spans="1:10" ht="15.65" customHeight="1">
      <c r="D164" s="349" t="s">
        <v>1534</v>
      </c>
      <c r="E164" s="350" t="s">
        <v>1565</v>
      </c>
      <c r="F164" s="351"/>
      <c r="G164" s="351" t="s">
        <v>779</v>
      </c>
      <c r="H164" s="350">
        <v>0.5</v>
      </c>
      <c r="I164" s="349" t="s">
        <v>464</v>
      </c>
      <c r="J164" s="349" t="s">
        <v>472</v>
      </c>
    </row>
    <row r="165" spans="1:10" ht="15.65" customHeight="1">
      <c r="D165" s="349" t="s">
        <v>1557</v>
      </c>
      <c r="E165" s="349" t="s">
        <v>1570</v>
      </c>
      <c r="F165" s="349"/>
      <c r="G165" s="349" t="s">
        <v>116</v>
      </c>
      <c r="H165" s="349" t="s">
        <v>116</v>
      </c>
      <c r="I165" s="349" t="s">
        <v>1069</v>
      </c>
      <c r="J165" s="349" t="s">
        <v>15</v>
      </c>
    </row>
    <row r="166" spans="1:10" ht="15.65" customHeight="1">
      <c r="D166" s="349" t="s">
        <v>1558</v>
      </c>
      <c r="E166" s="352" t="s">
        <v>218</v>
      </c>
      <c r="F166" s="349"/>
      <c r="G166" s="349" t="s">
        <v>1571</v>
      </c>
      <c r="H166" s="349" t="s">
        <v>1572</v>
      </c>
      <c r="I166" s="349" t="s">
        <v>296</v>
      </c>
      <c r="J166" s="349"/>
    </row>
    <row r="167" spans="1:10" ht="15.65" customHeight="1">
      <c r="D167" s="352" t="s">
        <v>1928</v>
      </c>
      <c r="E167" s="352"/>
      <c r="F167" s="353"/>
      <c r="G167" s="354"/>
      <c r="H167" s="354"/>
      <c r="I167" s="354"/>
      <c r="J167" s="354"/>
    </row>
    <row r="168" spans="1:10" ht="13.4" customHeight="1">
      <c r="D168" s="200"/>
      <c r="E168" s="356"/>
      <c r="F168" s="357"/>
    </row>
    <row r="169" spans="1:10" ht="13.4" customHeight="1">
      <c r="A169" s="358" t="s">
        <v>526</v>
      </c>
      <c r="B169" s="359" t="s">
        <v>1068</v>
      </c>
      <c r="C169" s="360" t="s">
        <v>1067</v>
      </c>
      <c r="D169" s="361"/>
      <c r="E169" s="361"/>
      <c r="F169" s="361"/>
      <c r="G169" s="361"/>
      <c r="H169" s="361"/>
      <c r="I169" s="361"/>
      <c r="J169" s="361"/>
    </row>
    <row r="170" spans="1:10" ht="13.4" customHeight="1">
      <c r="A170" s="432">
        <f>A159+1</f>
        <v>130</v>
      </c>
      <c r="B170" s="374">
        <f>'Wrksht. F, CWIP Desc. EKC'!B140</f>
        <v>1000</v>
      </c>
      <c r="C170" s="375" t="str">
        <f>'Wrksht. F, CWIP Desc. EKC'!C140</f>
        <v>JEC011117901</v>
      </c>
      <c r="D170" s="376">
        <f>'Wrsht. G, CWIP AFUDC Cre. EKC '!I141</f>
        <v>0</v>
      </c>
      <c r="E170" s="377" t="str">
        <f>'Wrksht. F, CWIP Desc. EKC'!E140</f>
        <v>O</v>
      </c>
      <c r="F170" s="376"/>
      <c r="G170" s="376">
        <f>IF(H170=0,D170,0)</f>
        <v>0</v>
      </c>
      <c r="H170" s="376">
        <v>0</v>
      </c>
      <c r="I170" s="379"/>
      <c r="J170" s="380" t="str">
        <f>'Wrksht. F, CWIP Desc. EKC'!F140</f>
        <v>PROJECT #0111179. JCOM COOLING TOWER BLOWDOWN LINE</v>
      </c>
    </row>
    <row r="171" spans="1:10" ht="13.4" customHeight="1">
      <c r="A171" s="432">
        <f t="shared" si="12"/>
        <v>131</v>
      </c>
      <c r="B171" s="374">
        <f>'Wrksht. F, CWIP Desc. EKC'!B141</f>
        <v>1000</v>
      </c>
      <c r="C171" s="375" t="str">
        <f>'Wrksht. F, CWIP Desc. EKC'!C141</f>
        <v>JEC011205201</v>
      </c>
      <c r="D171" s="376">
        <f>'Wrsht. G, CWIP AFUDC Cre. EKC '!I142</f>
        <v>0</v>
      </c>
      <c r="E171" s="377" t="str">
        <f>'Wrksht. F, CWIP Desc. EKC'!E141</f>
        <v>PC</v>
      </c>
      <c r="F171" s="376"/>
      <c r="G171" s="376">
        <f>IF(H171=0,D171,0)</f>
        <v>0</v>
      </c>
      <c r="H171" s="376">
        <v>0</v>
      </c>
      <c r="I171" s="379"/>
      <c r="J171" s="380" t="str">
        <f>'Wrksht. F, CWIP Desc. EKC'!F141</f>
        <v>J2 SNCR AND SMARTBURN INSTALLATION</v>
      </c>
    </row>
    <row r="172" spans="1:10" ht="13.4" customHeight="1">
      <c r="A172" s="432">
        <f t="shared" si="12"/>
        <v>132</v>
      </c>
      <c r="B172" s="374">
        <f>'Wrksht. F, CWIP Desc. EKC'!B142</f>
        <v>1000</v>
      </c>
      <c r="C172" s="375" t="str">
        <f>'Wrksht. F, CWIP Desc. EKC'!C142</f>
        <v>JEC011300301</v>
      </c>
      <c r="D172" s="376">
        <f>'Wrsht. G, CWIP AFUDC Cre. EKC '!I143</f>
        <v>0</v>
      </c>
      <c r="E172" s="377" t="str">
        <f>'Wrksht. F, CWIP Desc. EKC'!E142</f>
        <v>PC</v>
      </c>
      <c r="F172" s="376"/>
      <c r="G172" s="376">
        <f>IF(H172=0,D172,0)</f>
        <v>0</v>
      </c>
      <c r="H172" s="376">
        <v>0</v>
      </c>
      <c r="I172" s="379"/>
      <c r="J172" s="380" t="str">
        <f>'Wrksht. F, CWIP Desc. EKC'!F142</f>
        <v>BI #0113003 - JCOM FGD WASTEWATER TREATMENT SYSTEM</v>
      </c>
    </row>
    <row r="173" spans="1:10" ht="13.4" customHeight="1">
      <c r="A173" s="432">
        <f t="shared" si="12"/>
        <v>133</v>
      </c>
      <c r="B173" s="374">
        <f>'Wrksht. F, CWIP Desc. EKC'!B143</f>
        <v>1000</v>
      </c>
      <c r="C173" s="375" t="str">
        <f>'Wrksht. F, CWIP Desc. EKC'!C143</f>
        <v>JEC011410201</v>
      </c>
      <c r="D173" s="376">
        <f>'Wrsht. G, CWIP AFUDC Cre. EKC '!I144</f>
        <v>0</v>
      </c>
      <c r="E173" s="377" t="str">
        <f>'Wrksht. F, CWIP Desc. EKC'!E143</f>
        <v>O</v>
      </c>
      <c r="F173" s="376"/>
      <c r="G173" s="376">
        <f>IF(H173=0,D173,0)</f>
        <v>0</v>
      </c>
      <c r="H173" s="376">
        <v>0</v>
      </c>
      <c r="I173" s="379"/>
      <c r="J173" s="380" t="str">
        <f>'Wrksht. F, CWIP Desc. EKC'!F143</f>
        <v>PROJECT 0114102 - J1 LP TURBINE UPGRADE</v>
      </c>
    </row>
    <row r="174" spans="1:10" ht="13.4" customHeight="1">
      <c r="A174" s="432">
        <f t="shared" si="12"/>
        <v>134</v>
      </c>
      <c r="B174" s="374">
        <f>'Wrksht. F, CWIP Desc. EKC'!B144</f>
        <v>1000</v>
      </c>
      <c r="C174" s="375" t="str">
        <f>'Wrksht. F, CWIP Desc. EKC'!C144</f>
        <v>E011388801</v>
      </c>
      <c r="D174" s="376">
        <f>'Wrsht. G, CWIP AFUDC Cre. EKC '!I145</f>
        <v>0</v>
      </c>
      <c r="E174" s="377" t="str">
        <f>'Wrksht. F, CWIP Desc. EKC'!E144</f>
        <v>O</v>
      </c>
      <c r="F174" s="376"/>
      <c r="G174" s="376">
        <f>IF(H174=0,D174,0)</f>
        <v>0</v>
      </c>
      <c r="H174" s="376">
        <v>0</v>
      </c>
      <c r="I174" s="379"/>
      <c r="J174" s="380" t="str">
        <f>'Wrksht. F, CWIP Desc. EKC'!F144</f>
        <v>PROJECT  0113888 - 7EA CAPITAL SPARES PURCHASE</v>
      </c>
    </row>
    <row r="175" spans="1:10" ht="13.4" customHeight="1">
      <c r="A175" s="432">
        <f t="shared" si="12"/>
        <v>135</v>
      </c>
      <c r="B175" s="374">
        <f>'Wrksht. F, CWIP Desc. EKC'!B145</f>
        <v>1000</v>
      </c>
      <c r="C175" s="375" t="str">
        <f>'Wrksht. F, CWIP Desc. EKC'!C145</f>
        <v>05701 JEC011305201</v>
      </c>
      <c r="D175" s="376">
        <f>'Wrsht. G, CWIP AFUDC Cre. EKC '!I146</f>
        <v>0</v>
      </c>
      <c r="E175" s="377" t="str">
        <f>'Wrksht. F, CWIP Desc. EKC'!E145</f>
        <v>PC</v>
      </c>
      <c r="F175" s="376"/>
      <c r="G175" s="376">
        <f t="shared" ref="G175:G182" si="14">IF(H175=0,D175,0)</f>
        <v>0</v>
      </c>
      <c r="H175" s="376">
        <v>0</v>
      </c>
      <c r="I175" s="379"/>
      <c r="J175" s="380" t="str">
        <f>'Wrksht. F, CWIP Desc. EKC'!F145</f>
        <v>BI #0113052 - J1 ACTIVATED CARBON INJECTION SYSTEM</v>
      </c>
    </row>
    <row r="176" spans="1:10" ht="13.4" customHeight="1">
      <c r="A176" s="432">
        <f t="shared" si="12"/>
        <v>136</v>
      </c>
      <c r="B176" s="374">
        <f>'Wrksht. F, CWIP Desc. EKC'!B146</f>
        <v>1000</v>
      </c>
      <c r="C176" s="375" t="str">
        <f>'Wrksht. F, CWIP Desc. EKC'!C146</f>
        <v>05701 JEC011305401</v>
      </c>
      <c r="D176" s="376">
        <f>'Wrsht. G, CWIP AFUDC Cre. EKC '!I147</f>
        <v>0</v>
      </c>
      <c r="E176" s="377" t="str">
        <f>'Wrksht. F, CWIP Desc. EKC'!E146</f>
        <v>PC</v>
      </c>
      <c r="F176" s="376"/>
      <c r="G176" s="376">
        <f t="shared" si="14"/>
        <v>0</v>
      </c>
      <c r="H176" s="376">
        <v>0</v>
      </c>
      <c r="I176" s="379"/>
      <c r="J176" s="380" t="str">
        <f>'Wrksht. F, CWIP Desc. EKC'!F146</f>
        <v>BI #0113054 - J3 ACTIVATED CARBON INJECTION SYSTEM</v>
      </c>
    </row>
    <row r="177" spans="1:10" ht="13.4" customHeight="1">
      <c r="A177" s="432">
        <f t="shared" si="12"/>
        <v>137</v>
      </c>
      <c r="B177" s="374">
        <f>'Wrksht. F, CWIP Desc. EKC'!B147</f>
        <v>1000</v>
      </c>
      <c r="C177" s="375" t="str">
        <f>'Wrksht. F, CWIP Desc. EKC'!C147</f>
        <v>L011305501</v>
      </c>
      <c r="D177" s="376">
        <f>'Wrsht. G, CWIP AFUDC Cre. EKC '!I148</f>
        <v>0</v>
      </c>
      <c r="E177" s="377" t="str">
        <f>'Wrksht. F, CWIP Desc. EKC'!E147</f>
        <v>PC</v>
      </c>
      <c r="F177" s="376"/>
      <c r="G177" s="376">
        <f t="shared" si="14"/>
        <v>0</v>
      </c>
      <c r="H177" s="376">
        <v>0</v>
      </c>
      <c r="I177" s="379"/>
      <c r="J177" s="380" t="str">
        <f>'Wrksht. F, CWIP Desc. EKC'!F147</f>
        <v>BI #0113055 - L4 ACTIVATED CARBON INJECTION SYSTEM</v>
      </c>
    </row>
    <row r="178" spans="1:10" ht="13.4" customHeight="1">
      <c r="A178" s="432">
        <f t="shared" si="12"/>
        <v>138</v>
      </c>
      <c r="B178" s="374">
        <f>'Wrksht. F, CWIP Desc. EKC'!B148</f>
        <v>1000</v>
      </c>
      <c r="C178" s="375" t="str">
        <f>'Wrksht. F, CWIP Desc. EKC'!C148</f>
        <v>05877 TGO011098701</v>
      </c>
      <c r="D178" s="376">
        <f>'Wrsht. G, CWIP AFUDC Cre. EKC '!I149</f>
        <v>0</v>
      </c>
      <c r="E178" s="377" t="str">
        <f>'Wrksht. F, CWIP Desc. EKC'!E148</f>
        <v>O</v>
      </c>
      <c r="F178" s="376"/>
      <c r="G178" s="376">
        <f t="shared" si="14"/>
        <v>0</v>
      </c>
      <c r="H178" s="376">
        <f>D178*0.5</f>
        <v>0</v>
      </c>
      <c r="I178" s="379"/>
      <c r="J178" s="380" t="str">
        <f>'Wrksht. F, CWIP Desc. EKC'!F148</f>
        <v>DEVELOPMENT OF PLANT SITE SPECIFIC</v>
      </c>
    </row>
    <row r="179" spans="1:10" ht="13.4" customHeight="1">
      <c r="A179" s="432">
        <f t="shared" si="12"/>
        <v>139</v>
      </c>
      <c r="B179" s="374">
        <f>'Wrksht. F, CWIP Desc. EKC'!B149</f>
        <v>1000</v>
      </c>
      <c r="C179" s="375" t="str">
        <f>'Wrksht. F, CWIP Desc. EKC'!C149</f>
        <v>J011300302</v>
      </c>
      <c r="D179" s="376">
        <f>'Wrsht. G, CWIP AFUDC Cre. EKC '!I150</f>
        <v>0</v>
      </c>
      <c r="E179" s="377" t="str">
        <f>'Wrksht. F, CWIP Desc. EKC'!E149</f>
        <v>PC</v>
      </c>
      <c r="F179" s="376"/>
      <c r="G179" s="376">
        <f t="shared" si="14"/>
        <v>0</v>
      </c>
      <c r="H179" s="376">
        <v>0</v>
      </c>
      <c r="I179" s="379"/>
      <c r="J179" s="380" t="str">
        <f>'Wrksht. F, CWIP Desc. EKC'!F149</f>
        <v>BI #0113003.02 - JCOM FGD WASTEWATER TREATMENT SYSTEM</v>
      </c>
    </row>
    <row r="180" spans="1:10" ht="13.4" customHeight="1">
      <c r="A180" s="432">
        <f t="shared" si="12"/>
        <v>140</v>
      </c>
      <c r="B180" s="374">
        <f>'Wrksht. F, CWIP Desc. EKC'!B150</f>
        <v>1000</v>
      </c>
      <c r="C180" s="375" t="str">
        <f>'Wrksht. F, CWIP Desc. EKC'!C150</f>
        <v>J011414901</v>
      </c>
      <c r="D180" s="376">
        <f>'Wrsht. G, CWIP AFUDC Cre. EKC '!I151</f>
        <v>0</v>
      </c>
      <c r="E180" s="377" t="str">
        <f>'Wrksht. F, CWIP Desc. EKC'!E150</f>
        <v>O</v>
      </c>
      <c r="F180" s="376"/>
      <c r="G180" s="376">
        <f t="shared" si="14"/>
        <v>0</v>
      </c>
      <c r="H180" s="376">
        <f>D180*0.5</f>
        <v>0</v>
      </c>
      <c r="I180" s="379"/>
      <c r="J180" s="380" t="str">
        <f>'Wrksht. F, CWIP Desc. EKC'!F150</f>
        <v>BI# 0114149 - J1 STACK LINER UPGRADE</v>
      </c>
    </row>
    <row r="181" spans="1:10" ht="13.4" customHeight="1">
      <c r="A181" s="432">
        <f t="shared" si="12"/>
        <v>141</v>
      </c>
      <c r="B181" s="374">
        <f>'Wrksht. F, CWIP Desc. EKC'!B151</f>
        <v>1000</v>
      </c>
      <c r="C181" s="375" t="str">
        <f>'Wrksht. F, CWIP Desc. EKC'!C151</f>
        <v>L011305701</v>
      </c>
      <c r="D181" s="376">
        <f>'Wrsht. G, CWIP AFUDC Cre. EKC '!I152</f>
        <v>0</v>
      </c>
      <c r="E181" s="377" t="str">
        <f>'Wrksht. F, CWIP Desc. EKC'!E151</f>
        <v>PC</v>
      </c>
      <c r="F181" s="376"/>
      <c r="G181" s="376">
        <f t="shared" si="14"/>
        <v>0</v>
      </c>
      <c r="H181" s="376">
        <v>0</v>
      </c>
      <c r="I181" s="379"/>
      <c r="J181" s="380" t="str">
        <f>'Wrksht. F, CWIP Desc. EKC'!F151</f>
        <v>BI# 0113057 - L5 ACTIVATED CARBON INJECTION</v>
      </c>
    </row>
    <row r="182" spans="1:10" ht="13.4" customHeight="1">
      <c r="A182" s="432">
        <f t="shared" si="12"/>
        <v>142</v>
      </c>
      <c r="B182" s="374">
        <f>'Wrksht. F, CWIP Desc. EKC'!B152</f>
        <v>1000</v>
      </c>
      <c r="C182" s="375" t="str">
        <f>'Wrksht. F, CWIP Desc. EKC'!C152</f>
        <v>05701 JEC011305301</v>
      </c>
      <c r="D182" s="376">
        <f>'Wrsht. G, CWIP AFUDC Cre. EKC '!I153</f>
        <v>0</v>
      </c>
      <c r="E182" s="377" t="str">
        <f>'Wrksht. F, CWIP Desc. EKC'!E152</f>
        <v>PC</v>
      </c>
      <c r="F182" s="376"/>
      <c r="G182" s="376">
        <f t="shared" si="14"/>
        <v>0</v>
      </c>
      <c r="H182" s="376">
        <v>0</v>
      </c>
      <c r="I182" s="379"/>
      <c r="J182" s="380" t="str">
        <f>'Wrksht. F, CWIP Desc. EKC'!F152</f>
        <v>BI #0113053 - J2 ACTIVATED CARBON INJECTION SYSTEM</v>
      </c>
    </row>
    <row r="183" spans="1:10" ht="13.4" customHeight="1">
      <c r="A183" s="432">
        <f t="shared" si="12"/>
        <v>143</v>
      </c>
      <c r="B183" s="374">
        <f>'Wrksht. F, CWIP Desc. EKC'!B153</f>
        <v>1000</v>
      </c>
      <c r="C183" s="375" t="str">
        <f>'Wrksht. F, CWIP Desc. EKC'!C153</f>
        <v>J011412301</v>
      </c>
      <c r="D183" s="376">
        <f>'Wrsht. G, CWIP AFUDC Cre. EKC '!I154</f>
        <v>0</v>
      </c>
      <c r="E183" s="377" t="str">
        <f>'Wrksht. F, CWIP Desc. EKC'!E153</f>
        <v>O</v>
      </c>
      <c r="F183" s="376"/>
      <c r="G183" s="376">
        <f>IF(H183=0,D183,0)</f>
        <v>0</v>
      </c>
      <c r="H183" s="376">
        <f>D183*0.5</f>
        <v>0</v>
      </c>
      <c r="I183" s="379"/>
      <c r="J183" s="380" t="str">
        <f>'Wrksht. F, CWIP Desc. EKC'!F153</f>
        <v xml:space="preserve">FOR MECHANICAL MAINTENANCE TO TIG </v>
      </c>
    </row>
    <row r="184" spans="1:10" s="363" customFormat="1" ht="13.4" customHeight="1">
      <c r="A184" s="432">
        <f t="shared" si="12"/>
        <v>144</v>
      </c>
      <c r="B184" s="374">
        <f>'Wrksht. F, CWIP Desc. EKC'!B154</f>
        <v>1000</v>
      </c>
      <c r="C184" s="375" t="str">
        <f>'Wrksht. F, CWIP Desc. EKC'!C154</f>
        <v>L000022501</v>
      </c>
      <c r="D184" s="376">
        <f>'Wrsht. G, CWIP AFUDC Cre. EKC '!I155</f>
        <v>0</v>
      </c>
      <c r="E184" s="377" t="str">
        <f>'Wrksht. F, CWIP Desc. EKC'!E154</f>
        <v>O</v>
      </c>
      <c r="F184" s="376"/>
      <c r="G184" s="376">
        <f t="shared" ref="G184:G194" si="15">IF(H184=0,D184,0)</f>
        <v>0</v>
      </c>
      <c r="H184" s="376">
        <f t="shared" ref="H184:H193" si="16">D184*0.5</f>
        <v>0</v>
      </c>
      <c r="I184" s="379"/>
      <c r="J184" s="380" t="str">
        <f>'Wrksht. F, CWIP Desc. EKC'!F154</f>
        <v>L4 CW Piping Replacement</v>
      </c>
    </row>
    <row r="185" spans="1:10" s="363" customFormat="1" ht="13.4" customHeight="1">
      <c r="A185" s="432">
        <f t="shared" si="12"/>
        <v>145</v>
      </c>
      <c r="B185" s="374">
        <f>'Wrksht. F, CWIP Desc. EKC'!B155</f>
        <v>1000</v>
      </c>
      <c r="C185" s="375" t="str">
        <f>'Wrksht. F, CWIP Desc. EKC'!C155</f>
        <v>L000982201</v>
      </c>
      <c r="D185" s="376">
        <f>'Wrsht. G, CWIP AFUDC Cre. EKC '!I156</f>
        <v>0</v>
      </c>
      <c r="E185" s="377" t="str">
        <f>'Wrksht. F, CWIP Desc. EKC'!E155</f>
        <v>PC</v>
      </c>
      <c r="F185" s="376"/>
      <c r="G185" s="376">
        <f t="shared" si="15"/>
        <v>0</v>
      </c>
      <c r="H185" s="376">
        <v>0</v>
      </c>
      <c r="I185" s="379"/>
      <c r="J185" s="380" t="str">
        <f>'Wrksht. F, CWIP Desc. EKC'!F155</f>
        <v>Gypsum Pond Construction</v>
      </c>
    </row>
    <row r="186" spans="1:10" s="363" customFormat="1" ht="13.4" customHeight="1">
      <c r="A186" s="432">
        <f t="shared" si="12"/>
        <v>146</v>
      </c>
      <c r="B186" s="374">
        <f>'Wrksht. F, CWIP Desc. EKC'!B156</f>
        <v>1000</v>
      </c>
      <c r="C186" s="375" t="str">
        <f>'Wrksht. F, CWIP Desc. EKC'!C156</f>
        <v>L011305601</v>
      </c>
      <c r="D186" s="376">
        <f>'Wrsht. G, CWIP AFUDC Cre. EKC '!I157</f>
        <v>0</v>
      </c>
      <c r="E186" s="377" t="str">
        <f>'Wrksht. F, CWIP Desc. EKC'!E156</f>
        <v>PC</v>
      </c>
      <c r="F186" s="376"/>
      <c r="G186" s="376">
        <f t="shared" si="15"/>
        <v>0</v>
      </c>
      <c r="H186" s="376">
        <v>0</v>
      </c>
      <c r="I186" s="379"/>
      <c r="J186" s="380" t="str">
        <f>'Wrksht. F, CWIP Desc. EKC'!F156</f>
        <v xml:space="preserve">BI#: 0113056 - LEC #3 Activated Carbon </v>
      </c>
    </row>
    <row r="187" spans="1:10" s="363" customFormat="1" ht="13.4" customHeight="1">
      <c r="A187" s="432">
        <f>A186+1</f>
        <v>147</v>
      </c>
      <c r="B187" s="374">
        <f>'Wrksht. F, CWIP Desc. EKC'!B157</f>
        <v>1000</v>
      </c>
      <c r="C187" s="375" t="str">
        <f>'Wrksht. F, CWIP Desc. EKC'!C157</f>
        <v>05701 J000830601</v>
      </c>
      <c r="D187" s="376">
        <f>'Wrsht. G, CWIP AFUDC Cre. EKC '!I158</f>
        <v>0</v>
      </c>
      <c r="E187" s="377" t="str">
        <f>'Wrksht. F, CWIP Desc. EKC'!E157</f>
        <v>O</v>
      </c>
      <c r="F187" s="376"/>
      <c r="G187" s="376">
        <f t="shared" si="15"/>
        <v>0</v>
      </c>
      <c r="H187" s="376">
        <f t="shared" si="16"/>
        <v>0</v>
      </c>
      <c r="I187" s="379"/>
      <c r="J187" s="380" t="str">
        <f>'Wrksht. F, CWIP Desc. EKC'!F157</f>
        <v>JEC Office Remodel - Phase 1</v>
      </c>
    </row>
    <row r="188" spans="1:10" s="363" customFormat="1" ht="13.4" customHeight="1">
      <c r="A188" s="432">
        <f t="shared" si="12"/>
        <v>148</v>
      </c>
      <c r="B188" s="374">
        <f>'Wrksht. F, CWIP Desc. EKC'!B158</f>
        <v>1000</v>
      </c>
      <c r="C188" s="375" t="str">
        <f>'Wrksht. F, CWIP Desc. EKC'!C158</f>
        <v>J00616401</v>
      </c>
      <c r="D188" s="376">
        <f>'Wrsht. G, CWIP AFUDC Cre. EKC '!I159</f>
        <v>0</v>
      </c>
      <c r="E188" s="377" t="str">
        <f>'Wrksht. F, CWIP Desc. EKC'!E158</f>
        <v>O</v>
      </c>
      <c r="F188" s="376"/>
      <c r="G188" s="376">
        <f t="shared" si="15"/>
        <v>0</v>
      </c>
      <c r="H188" s="376">
        <f t="shared" si="16"/>
        <v>0</v>
      </c>
      <c r="I188" s="379"/>
      <c r="J188" s="380" t="str">
        <f>'Wrksht. F, CWIP Desc. EKC'!F158</f>
        <v>J3 MillPro System</v>
      </c>
    </row>
    <row r="189" spans="1:10" s="363" customFormat="1" ht="13.4" customHeight="1">
      <c r="A189" s="432">
        <f t="shared" si="12"/>
        <v>149</v>
      </c>
      <c r="B189" s="374">
        <f>'Wrksht. F, CWIP Desc. EKC'!B159</f>
        <v>1000</v>
      </c>
      <c r="C189" s="375" t="str">
        <f>'Wrksht. F, CWIP Desc. EKC'!C159</f>
        <v>J00616801</v>
      </c>
      <c r="D189" s="376">
        <f>'Wrsht. G, CWIP AFUDC Cre. EKC '!I160</f>
        <v>0</v>
      </c>
      <c r="E189" s="377" t="str">
        <f>'Wrksht. F, CWIP Desc. EKC'!E159</f>
        <v>O</v>
      </c>
      <c r="F189" s="376"/>
      <c r="G189" s="376">
        <f t="shared" si="15"/>
        <v>0</v>
      </c>
      <c r="H189" s="376">
        <f t="shared" si="16"/>
        <v>0</v>
      </c>
      <c r="I189" s="379"/>
      <c r="J189" s="380" t="str">
        <f>'Wrksht. F, CWIP Desc. EKC'!F159</f>
        <v>Unit 3 24" Coal Pipe Replacement</v>
      </c>
    </row>
    <row r="190" spans="1:10" s="363" customFormat="1" ht="13.4" customHeight="1">
      <c r="A190" s="432">
        <f t="shared" si="12"/>
        <v>150</v>
      </c>
      <c r="B190" s="374">
        <f>'Wrksht. F, CWIP Desc. EKC'!B160</f>
        <v>1000</v>
      </c>
      <c r="C190" s="375" t="str">
        <f>'Wrksht. F, CWIP Desc. EKC'!C160</f>
        <v>J00622001</v>
      </c>
      <c r="D190" s="376">
        <f>'Wrsht. G, CWIP AFUDC Cre. EKC '!I161</f>
        <v>0</v>
      </c>
      <c r="E190" s="377" t="str">
        <f>'Wrksht. F, CWIP Desc. EKC'!E160</f>
        <v>O</v>
      </c>
      <c r="F190" s="376"/>
      <c r="G190" s="376">
        <f t="shared" si="15"/>
        <v>0</v>
      </c>
      <c r="H190" s="376">
        <f t="shared" si="16"/>
        <v>0</v>
      </c>
      <c r="I190" s="379"/>
      <c r="J190" s="380" t="str">
        <f>'Wrksht. F, CWIP Desc. EKC'!F160</f>
        <v>J2 LP Turbine Upgrade.</v>
      </c>
    </row>
    <row r="191" spans="1:10" s="363" customFormat="1" ht="13.4" customHeight="1">
      <c r="A191" s="432">
        <f t="shared" si="12"/>
        <v>151</v>
      </c>
      <c r="B191" s="374">
        <f>'Wrksht. F, CWIP Desc. EKC'!B161</f>
        <v>1000</v>
      </c>
      <c r="C191" s="375" t="str">
        <f>'Wrksht. F, CWIP Desc. EKC'!C161</f>
        <v>J00627402</v>
      </c>
      <c r="D191" s="376">
        <f>'Wrsht. G, CWIP AFUDC Cre. EKC '!I162</f>
        <v>0</v>
      </c>
      <c r="E191" s="377" t="str">
        <f>'Wrksht. F, CWIP Desc. EKC'!E161</f>
        <v>O</v>
      </c>
      <c r="F191" s="376"/>
      <c r="G191" s="376">
        <f t="shared" si="15"/>
        <v>0</v>
      </c>
      <c r="H191" s="376">
        <f t="shared" si="16"/>
        <v>0</v>
      </c>
      <c r="I191" s="379"/>
      <c r="J191" s="380" t="str">
        <f>'Wrksht. F, CWIP Desc. EKC'!F161</f>
        <v>J3 Rotary Air Heater Sootblower Replacement</v>
      </c>
    </row>
    <row r="192" spans="1:10" s="363" customFormat="1" ht="13.4" customHeight="1">
      <c r="A192" s="432">
        <f t="shared" si="12"/>
        <v>152</v>
      </c>
      <c r="B192" s="374">
        <f>'Wrksht. F, CWIP Desc. EKC'!B162</f>
        <v>1000</v>
      </c>
      <c r="C192" s="375" t="str">
        <f>'Wrksht. F, CWIP Desc. EKC'!C162</f>
        <v>J00712401</v>
      </c>
      <c r="D192" s="376">
        <f>'Wrsht. G, CWIP AFUDC Cre. EKC '!I163</f>
        <v>0</v>
      </c>
      <c r="E192" s="377" t="str">
        <f>'Wrksht. F, CWIP Desc. EKC'!E162</f>
        <v>O</v>
      </c>
      <c r="F192" s="376"/>
      <c r="G192" s="376">
        <f t="shared" si="15"/>
        <v>0</v>
      </c>
      <c r="H192" s="376">
        <f t="shared" si="16"/>
        <v>0</v>
      </c>
      <c r="I192" s="379"/>
      <c r="J192" s="380" t="str">
        <f>'Wrksht. F, CWIP Desc. EKC'!F162</f>
        <v>JCOM Coal Handling Controls Upgrade</v>
      </c>
    </row>
    <row r="193" spans="1:10" s="363" customFormat="1" ht="13.4" customHeight="1">
      <c r="A193" s="432">
        <f t="shared" si="12"/>
        <v>153</v>
      </c>
      <c r="B193" s="374">
        <f>'Wrksht. F, CWIP Desc. EKC'!B163</f>
        <v>1000</v>
      </c>
      <c r="C193" s="375" t="str">
        <f>'Wrksht. F, CWIP Desc. EKC'!C163</f>
        <v>J01030101</v>
      </c>
      <c r="D193" s="376">
        <f>'Wrsht. G, CWIP AFUDC Cre. EKC '!I164</f>
        <v>0</v>
      </c>
      <c r="E193" s="377" t="str">
        <f>'Wrksht. F, CWIP Desc. EKC'!E163</f>
        <v>O</v>
      </c>
      <c r="F193" s="376"/>
      <c r="G193" s="376">
        <f t="shared" si="15"/>
        <v>0</v>
      </c>
      <c r="H193" s="376">
        <f t="shared" si="16"/>
        <v>0</v>
      </c>
      <c r="I193" s="379"/>
      <c r="J193" s="380" t="str">
        <f>'Wrksht. F, CWIP Desc. EKC'!F163</f>
        <v>Project #010301.  JCom Coal Pile Dust Suppression.</v>
      </c>
    </row>
    <row r="194" spans="1:10" s="363" customFormat="1" ht="13.4" customHeight="1">
      <c r="A194" s="432">
        <f t="shared" si="12"/>
        <v>154</v>
      </c>
      <c r="B194" s="374">
        <f>'Wrksht. F, CWIP Desc. EKC'!B164</f>
        <v>1000</v>
      </c>
      <c r="C194" s="375" t="str">
        <f>'Wrksht. F, CWIP Desc. EKC'!C164</f>
        <v>J01048001</v>
      </c>
      <c r="D194" s="376">
        <f>'Wrsht. G, CWIP AFUDC Cre. EKC '!I165</f>
        <v>0</v>
      </c>
      <c r="E194" s="377" t="str">
        <f>'Wrksht. F, CWIP Desc. EKC'!E164</f>
        <v>PC</v>
      </c>
      <c r="F194" s="376"/>
      <c r="G194" s="376">
        <f t="shared" si="15"/>
        <v>0</v>
      </c>
      <c r="H194" s="376">
        <v>0</v>
      </c>
      <c r="I194" s="379"/>
      <c r="J194" s="380" t="str">
        <f>'Wrksht. F, CWIP Desc. EKC'!F164</f>
        <v>JCom Bottom Ash Pond</v>
      </c>
    </row>
    <row r="195" spans="1:10" s="363" customFormat="1" ht="13.4" customHeight="1">
      <c r="A195" s="432">
        <f t="shared" si="12"/>
        <v>155</v>
      </c>
      <c r="B195" s="374">
        <f>'Wrksht. F, CWIP Desc. EKC'!B165</f>
        <v>1000</v>
      </c>
      <c r="C195" s="375" t="str">
        <f>'Wrksht. F, CWIP Desc. EKC'!C165</f>
        <v>J01089301</v>
      </c>
      <c r="D195" s="376">
        <f>'Wrsht. G, CWIP AFUDC Cre. EKC '!I166</f>
        <v>0</v>
      </c>
      <c r="E195" s="377" t="str">
        <f>'Wrksht. F, CWIP Desc. EKC'!E165</f>
        <v>O</v>
      </c>
      <c r="F195" s="376"/>
      <c r="G195" s="376">
        <f t="shared" ref="G195:G201" si="17">IF(H195=0,D195,0)</f>
        <v>0</v>
      </c>
      <c r="H195" s="376">
        <f t="shared" ref="H195:H201" si="18">D195*0.5</f>
        <v>0</v>
      </c>
      <c r="I195" s="379"/>
      <c r="J195" s="380" t="str">
        <f>'Wrksht. F, CWIP Desc. EKC'!F165</f>
        <v>J3 LP Turbine Upgrade</v>
      </c>
    </row>
    <row r="196" spans="1:10" s="363" customFormat="1" ht="13.4" customHeight="1">
      <c r="A196" s="432">
        <f t="shared" si="12"/>
        <v>156</v>
      </c>
      <c r="B196" s="374">
        <f>'Wrksht. F, CWIP Desc. EKC'!B166</f>
        <v>1000</v>
      </c>
      <c r="C196" s="375" t="str">
        <f>'Wrksht. F, CWIP Desc. EKC'!C166</f>
        <v>J01090501</v>
      </c>
      <c r="D196" s="376">
        <f>'Wrsht. G, CWIP AFUDC Cre. EKC '!I167</f>
        <v>0</v>
      </c>
      <c r="E196" s="377" t="str">
        <f>'Wrksht. F, CWIP Desc. EKC'!E166</f>
        <v>O</v>
      </c>
      <c r="F196" s="376"/>
      <c r="G196" s="376">
        <f t="shared" si="17"/>
        <v>0</v>
      </c>
      <c r="H196" s="376">
        <f t="shared" si="18"/>
        <v>0</v>
      </c>
      <c r="I196" s="379"/>
      <c r="J196" s="380" t="str">
        <f>'Wrksht. F, CWIP Desc. EKC'!F166</f>
        <v>Project #010905 J1 RAH Basket, Seal</v>
      </c>
    </row>
    <row r="197" spans="1:10" s="363" customFormat="1" ht="13.4" customHeight="1">
      <c r="A197" s="432">
        <f t="shared" si="12"/>
        <v>157</v>
      </c>
      <c r="B197" s="374">
        <f>'Wrksht. F, CWIP Desc. EKC'!B167</f>
        <v>1000</v>
      </c>
      <c r="C197" s="375" t="str">
        <f>'Wrksht. F, CWIP Desc. EKC'!C167</f>
        <v>J01081801</v>
      </c>
      <c r="D197" s="376">
        <f>'Wrsht. G, CWIP AFUDC Cre. EKC '!I168</f>
        <v>0</v>
      </c>
      <c r="E197" s="377" t="str">
        <f>'Wrksht. F, CWIP Desc. EKC'!E167</f>
        <v>O</v>
      </c>
      <c r="F197" s="376"/>
      <c r="G197" s="376">
        <f t="shared" si="17"/>
        <v>0</v>
      </c>
      <c r="H197" s="376">
        <f t="shared" si="18"/>
        <v>0</v>
      </c>
      <c r="I197" s="379"/>
      <c r="J197" s="380" t="str">
        <f>'Wrksht. F, CWIP Desc. EKC'!F167</f>
        <v xml:space="preserve">Project 010818.  J2 MillPro System </v>
      </c>
    </row>
    <row r="198" spans="1:10" s="363" customFormat="1" ht="13.4" customHeight="1">
      <c r="A198" s="432">
        <f t="shared" si="12"/>
        <v>158</v>
      </c>
      <c r="B198" s="374">
        <f>'Wrksht. F, CWIP Desc. EKC'!B168</f>
        <v>1000</v>
      </c>
      <c r="C198" s="375" t="str">
        <f>'Wrksht. F, CWIP Desc. EKC'!C168</f>
        <v>R01144001</v>
      </c>
      <c r="D198" s="376">
        <f>'Wrsht. G, CWIP AFUDC Cre. EKC '!I169</f>
        <v>0</v>
      </c>
      <c r="E198" s="377" t="str">
        <f>'Wrksht. F, CWIP Desc. EKC'!E168</f>
        <v>O</v>
      </c>
      <c r="F198" s="376"/>
      <c r="G198" s="376">
        <f t="shared" si="17"/>
        <v>0</v>
      </c>
      <c r="H198" s="376">
        <f t="shared" si="18"/>
        <v>0</v>
      </c>
      <c r="I198" s="379"/>
      <c r="J198" s="380" t="str">
        <f>'Wrksht. F, CWIP Desc. EKC'!F168</f>
        <v>FRW - Gearbox replacement on turbine</v>
      </c>
    </row>
    <row r="199" spans="1:10" s="363" customFormat="1" ht="13.4" customHeight="1">
      <c r="A199" s="432">
        <f t="shared" si="12"/>
        <v>159</v>
      </c>
      <c r="B199" s="374">
        <f>'Wrksht. F, CWIP Desc. EKC'!B169</f>
        <v>1000</v>
      </c>
      <c r="C199" s="375" t="str">
        <f>'Wrksht. F, CWIP Desc. EKC'!C169</f>
        <v>R01328002</v>
      </c>
      <c r="D199" s="376">
        <f>'Wrsht. G, CWIP AFUDC Cre. EKC '!I170</f>
        <v>0</v>
      </c>
      <c r="E199" s="377" t="str">
        <f>'Wrksht. F, CWIP Desc. EKC'!E169</f>
        <v>O</v>
      </c>
      <c r="F199" s="376"/>
      <c r="G199" s="376">
        <f t="shared" si="17"/>
        <v>0</v>
      </c>
      <c r="H199" s="376">
        <f t="shared" si="18"/>
        <v>0</v>
      </c>
      <c r="I199" s="379"/>
      <c r="J199" s="380" t="str">
        <f>'Wrksht. F, CWIP Desc. EKC'!F169</f>
        <v xml:space="preserve">Western Plains Wind Farm (Ironwood </v>
      </c>
    </row>
    <row r="200" spans="1:10" s="363" customFormat="1" ht="13.4" customHeight="1">
      <c r="A200" s="432">
        <f t="shared" si="12"/>
        <v>160</v>
      </c>
      <c r="B200" s="374">
        <f>'Wrksht. F, CWIP Desc. EKC'!B170</f>
        <v>1000</v>
      </c>
      <c r="C200" s="375" t="str">
        <f>'Wrksht. F, CWIP Desc. EKC'!C170</f>
        <v>J01412501</v>
      </c>
      <c r="D200" s="376">
        <f>'Wrsht. G, CWIP AFUDC Cre. EKC '!I171</f>
        <v>0</v>
      </c>
      <c r="E200" s="377" t="str">
        <f>'Wrksht. F, CWIP Desc. EKC'!E170</f>
        <v>O</v>
      </c>
      <c r="F200" s="376"/>
      <c r="G200" s="376">
        <f t="shared" si="17"/>
        <v>0</v>
      </c>
      <c r="H200" s="376">
        <f t="shared" si="18"/>
        <v>0</v>
      </c>
      <c r="I200" s="379"/>
      <c r="J200" s="380" t="str">
        <f>'Wrksht. F, CWIP Desc. EKC'!F170</f>
        <v>JCOM Controls Upgrade (Multi-Year)</v>
      </c>
    </row>
    <row r="201" spans="1:10" s="363" customFormat="1" ht="13.4" customHeight="1">
      <c r="A201" s="432">
        <f t="shared" si="12"/>
        <v>161</v>
      </c>
      <c r="B201" s="374">
        <f>'Wrksht. F, CWIP Desc. EKC'!B171</f>
        <v>1000</v>
      </c>
      <c r="C201" s="375" t="str">
        <f>'Wrksht. F, CWIP Desc. EKC'!C171</f>
        <v>H19113101</v>
      </c>
      <c r="D201" s="376">
        <f>'Wrsht. G, CWIP AFUDC Cre. EKC '!I172</f>
        <v>0</v>
      </c>
      <c r="E201" s="377" t="str">
        <f>'Wrksht. F, CWIP Desc. EKC'!E171</f>
        <v>O</v>
      </c>
      <c r="F201" s="376"/>
      <c r="G201" s="376">
        <f t="shared" si="17"/>
        <v>0</v>
      </c>
      <c r="H201" s="376">
        <f t="shared" si="18"/>
        <v>0</v>
      </c>
      <c r="I201" s="379"/>
      <c r="J201" s="380" t="str">
        <f>'Wrksht. F, CWIP Desc. EKC'!F171</f>
        <v>HEC GT Common - Project Number: 191131, Project Tilte:  HCOM CT Control building</v>
      </c>
    </row>
    <row r="202" spans="1:10" s="363" customFormat="1" ht="13.4" customHeight="1">
      <c r="A202" s="432">
        <f>A201+1</f>
        <v>162</v>
      </c>
      <c r="B202" s="374">
        <f>'Wrksht. F, CWIP Desc. EKC'!B172</f>
        <v>10000</v>
      </c>
      <c r="C202" s="375" t="str">
        <f>'Wrksht. F, CWIP Desc. EKC'!C172</f>
        <v>H19176901</v>
      </c>
      <c r="D202" s="376">
        <f>'Wrsht. G, CWIP AFUDC Cre. EKC '!I173</f>
        <v>0</v>
      </c>
      <c r="E202" s="377" t="str">
        <f>'Wrksht. F, CWIP Desc. EKC'!E172</f>
        <v>O</v>
      </c>
      <c r="F202" s="376"/>
      <c r="G202" s="376">
        <f t="shared" ref="G202:G208" si="19">IF(H202=0,D202,0)</f>
        <v>0</v>
      </c>
      <c r="H202" s="376">
        <f t="shared" ref="H202:H208" si="20">D202*0.5</f>
        <v>0</v>
      </c>
      <c r="I202" s="379"/>
      <c r="J202" s="380" t="str">
        <f>'Wrksht. F, CWIP Desc. EKC'!F172</f>
        <v>HEC GT #2 - G05522 Major overhaul</v>
      </c>
    </row>
    <row r="203" spans="1:10" s="363" customFormat="1" ht="13.4" customHeight="1">
      <c r="A203" s="432">
        <f t="shared" si="12"/>
        <v>163</v>
      </c>
      <c r="B203" s="374">
        <f>'Wrksht. F, CWIP Desc. EKC'!B173</f>
        <v>10000</v>
      </c>
      <c r="C203" s="375" t="str">
        <f>'Wrksht. F, CWIP Desc. EKC'!C173</f>
        <v>J00608001</v>
      </c>
      <c r="D203" s="376">
        <f>'Wrsht. G, CWIP AFUDC Cre. EKC '!I174</f>
        <v>0</v>
      </c>
      <c r="E203" s="377" t="str">
        <f>'Wrksht. F, CWIP Desc. EKC'!E173</f>
        <v>O</v>
      </c>
      <c r="F203" s="376"/>
      <c r="G203" s="376">
        <f t="shared" si="19"/>
        <v>0</v>
      </c>
      <c r="H203" s="376">
        <f t="shared" si="20"/>
        <v>0</v>
      </c>
      <c r="I203" s="379"/>
      <c r="J203" s="380" t="str">
        <f>'Wrksht. F, CWIP Desc. EKC'!F173</f>
        <v>JEC #3 - G02503 307 feed water heater retube</v>
      </c>
    </row>
    <row r="204" spans="1:10" s="363" customFormat="1" ht="13.4" customHeight="1">
      <c r="A204" s="432">
        <f t="shared" si="12"/>
        <v>164</v>
      </c>
      <c r="B204" s="374">
        <f>'Wrksht. F, CWIP Desc. EKC'!B174</f>
        <v>10000</v>
      </c>
      <c r="C204" s="375" t="str">
        <f>'Wrksht. F, CWIP Desc. EKC'!C174</f>
        <v>J01412801</v>
      </c>
      <c r="D204" s="376">
        <f>'Wrsht. G, CWIP AFUDC Cre. EKC '!I175</f>
        <v>0</v>
      </c>
      <c r="E204" s="377" t="str">
        <f>'Wrksht. F, CWIP Desc. EKC'!E174</f>
        <v>O</v>
      </c>
      <c r="F204" s="376"/>
      <c r="G204" s="376">
        <f t="shared" si="19"/>
        <v>0</v>
      </c>
      <c r="H204" s="376">
        <f t="shared" si="20"/>
        <v>0</v>
      </c>
      <c r="I204" s="379"/>
      <c r="J204" s="380" t="str">
        <f>'Wrksht. F, CWIP Desc. EKC'!F174</f>
        <v>JEC #2 - G02502 Controls Upgrade</v>
      </c>
    </row>
    <row r="205" spans="1:10" s="363" customFormat="1" ht="13.4" customHeight="1">
      <c r="A205" s="432">
        <f t="shared" si="12"/>
        <v>165</v>
      </c>
      <c r="B205" s="374">
        <f>'Wrksht. F, CWIP Desc. EKC'!B175</f>
        <v>10000</v>
      </c>
      <c r="C205" s="375" t="str">
        <f>'Wrksht. F, CWIP Desc. EKC'!C175</f>
        <v>J19164801</v>
      </c>
      <c r="D205" s="376">
        <f>'Wrsht. G, CWIP AFUDC Cre. EKC '!I176</f>
        <v>0</v>
      </c>
      <c r="E205" s="377" t="str">
        <f>'Wrksht. F, CWIP Desc. EKC'!E175</f>
        <v>PC</v>
      </c>
      <c r="F205" s="376"/>
      <c r="G205" s="376">
        <f t="shared" si="19"/>
        <v>0</v>
      </c>
      <c r="H205" s="376">
        <v>0</v>
      </c>
      <c r="I205" s="379"/>
      <c r="J205" s="380" t="str">
        <f>'Wrksht. F, CWIP Desc. EKC'!F175</f>
        <v>JEC Common - G02511 - Project #191648</v>
      </c>
    </row>
    <row r="206" spans="1:10" s="363" customFormat="1" ht="13.4" customHeight="1">
      <c r="A206" s="432">
        <f t="shared" si="12"/>
        <v>166</v>
      </c>
      <c r="B206" s="374">
        <f>'Wrksht. F, CWIP Desc. EKC'!B176</f>
        <v>10000</v>
      </c>
      <c r="C206" s="375" t="str">
        <f>'Wrksht. F, CWIP Desc. EKC'!C176</f>
        <v>J19182801</v>
      </c>
      <c r="D206" s="376">
        <f>'Wrsht. G, CWIP AFUDC Cre. EKC '!I177</f>
        <v>0</v>
      </c>
      <c r="E206" s="377" t="str">
        <f>'Wrksht. F, CWIP Desc. EKC'!E176</f>
        <v>O</v>
      </c>
      <c r="F206" s="376"/>
      <c r="G206" s="376">
        <f t="shared" si="19"/>
        <v>0</v>
      </c>
      <c r="H206" s="376">
        <f t="shared" si="20"/>
        <v>0</v>
      </c>
      <c r="I206" s="379"/>
      <c r="J206" s="380" t="str">
        <f>'Wrksht. F, CWIP Desc. EKC'!F176</f>
        <v>JEC #2 - G02502 - Project #191828</v>
      </c>
    </row>
    <row r="207" spans="1:10" s="363" customFormat="1" ht="13.4" customHeight="1">
      <c r="A207" s="432">
        <f t="shared" si="12"/>
        <v>167</v>
      </c>
      <c r="B207" s="374">
        <f>'Wrksht. F, CWIP Desc. EKC'!B177</f>
        <v>10000</v>
      </c>
      <c r="C207" s="375" t="str">
        <f>'Wrksht. F, CWIP Desc. EKC'!C177</f>
        <v>J19228401</v>
      </c>
      <c r="D207" s="376">
        <f>'Wrsht. G, CWIP AFUDC Cre. EKC '!I178</f>
        <v>0</v>
      </c>
      <c r="E207" s="377" t="str">
        <f>'Wrksht. F, CWIP Desc. EKC'!E177</f>
        <v>O</v>
      </c>
      <c r="F207" s="376"/>
      <c r="G207" s="376">
        <f t="shared" si="19"/>
        <v>0</v>
      </c>
      <c r="H207" s="376">
        <f t="shared" si="20"/>
        <v>0</v>
      </c>
      <c r="I207" s="379"/>
      <c r="J207" s="380" t="str">
        <f>'Wrksht. F, CWIP Desc. EKC'!F177</f>
        <v>JEC Common - G02511 - Project #192284</v>
      </c>
    </row>
    <row r="208" spans="1:10" s="363" customFormat="1" ht="13.4" customHeight="1">
      <c r="A208" s="432">
        <f t="shared" si="12"/>
        <v>168</v>
      </c>
      <c r="B208" s="374">
        <f>'Wrksht. F, CWIP Desc. EKC'!B178</f>
        <v>10000</v>
      </c>
      <c r="C208" s="375" t="str">
        <f>'Wrksht. F, CWIP Desc. EKC'!C178</f>
        <v>R19185601</v>
      </c>
      <c r="D208" s="376">
        <f>'Wrsht. G, CWIP AFUDC Cre. EKC '!I179</f>
        <v>0</v>
      </c>
      <c r="E208" s="377" t="str">
        <f>'Wrksht. F, CWIP Desc. EKC'!E178</f>
        <v>O</v>
      </c>
      <c r="F208" s="376"/>
      <c r="G208" s="376">
        <f t="shared" si="19"/>
        <v>0</v>
      </c>
      <c r="H208" s="376">
        <f t="shared" si="20"/>
        <v>0</v>
      </c>
      <c r="I208" s="379"/>
      <c r="J208" s="380" t="str">
        <f>'Wrksht. F, CWIP Desc. EKC'!F178</f>
        <v>Flat Ridge Wind Farm - G05102 - Project #191856</v>
      </c>
    </row>
    <row r="209" spans="1:10" s="363" customFormat="1" ht="13.4" customHeight="1">
      <c r="A209" s="432">
        <f t="shared" si="12"/>
        <v>169</v>
      </c>
      <c r="B209" s="374">
        <f>'Wrksht. F, CWIP Desc. EKC'!B179</f>
        <v>10000</v>
      </c>
      <c r="C209" s="375" t="str">
        <f>'Wrksht. F, CWIP Desc. EKC'!C179</f>
        <v>H19274901</v>
      </c>
      <c r="D209" s="376">
        <f>'Wrsht. G, CWIP AFUDC Cre. EKC '!I180</f>
        <v>0</v>
      </c>
      <c r="E209" s="377" t="str">
        <f>'Wrksht. F, CWIP Desc. EKC'!E179</f>
        <v>O</v>
      </c>
      <c r="F209" s="376"/>
      <c r="G209" s="376">
        <f t="shared" ref="G209:G215" si="21">IF(H209=0,D209,0)</f>
        <v>0</v>
      </c>
      <c r="H209" s="376">
        <f t="shared" ref="H209:H215" si="22">D209*0.5</f>
        <v>0</v>
      </c>
      <c r="I209" s="379"/>
      <c r="J209" s="380" t="str">
        <f>'Wrksht. F, CWIP Desc. EKC'!F179</f>
        <v>HEC Common - G05511</v>
      </c>
    </row>
    <row r="210" spans="1:10" s="363" customFormat="1" ht="13.4" customHeight="1">
      <c r="A210" s="432">
        <f t="shared" ref="A210:A273" si="23">A209+1</f>
        <v>170</v>
      </c>
      <c r="B210" s="374">
        <f>'Wrksht. F, CWIP Desc. EKC'!B180</f>
        <v>10000</v>
      </c>
      <c r="C210" s="375" t="str">
        <f>'Wrksht. F, CWIP Desc. EKC'!C180</f>
        <v>J19230301</v>
      </c>
      <c r="D210" s="376">
        <f>'Wrsht. G, CWIP AFUDC Cre. EKC '!I181</f>
        <v>0</v>
      </c>
      <c r="E210" s="377" t="str">
        <f>'Wrksht. F, CWIP Desc. EKC'!E180</f>
        <v>O</v>
      </c>
      <c r="F210" s="376"/>
      <c r="G210" s="376">
        <f t="shared" si="21"/>
        <v>0</v>
      </c>
      <c r="H210" s="376">
        <f t="shared" si="22"/>
        <v>0</v>
      </c>
      <c r="I210" s="379"/>
      <c r="J210" s="380" t="str">
        <f>'Wrksht. F, CWIP Desc. EKC'!F180</f>
        <v xml:space="preserve">JEC Common - G02511 </v>
      </c>
    </row>
    <row r="211" spans="1:10" s="363" customFormat="1" ht="13.4" customHeight="1">
      <c r="A211" s="432">
        <f t="shared" si="23"/>
        <v>171</v>
      </c>
      <c r="B211" s="374">
        <f>'Wrksht. F, CWIP Desc. EKC'!B181</f>
        <v>10000</v>
      </c>
      <c r="C211" s="375" t="str">
        <f>'Wrksht. F, CWIP Desc. EKC'!C181</f>
        <v>J19154801</v>
      </c>
      <c r="D211" s="376">
        <f>'Wrsht. G, CWIP AFUDC Cre. EKC '!I182</f>
        <v>0</v>
      </c>
      <c r="E211" s="377" t="str">
        <f>'Wrksht. F, CWIP Desc. EKC'!E181</f>
        <v>O</v>
      </c>
      <c r="F211" s="376"/>
      <c r="G211" s="376">
        <f t="shared" si="21"/>
        <v>0</v>
      </c>
      <c r="H211" s="376">
        <f t="shared" si="22"/>
        <v>0</v>
      </c>
      <c r="I211" s="379"/>
      <c r="J211" s="380" t="str">
        <f>'Wrksht. F, CWIP Desc. EKC'!F181</f>
        <v>JEC #1 - G02501</v>
      </c>
    </row>
    <row r="212" spans="1:10" s="363" customFormat="1" ht="13.4" customHeight="1">
      <c r="A212" s="432">
        <f t="shared" si="23"/>
        <v>172</v>
      </c>
      <c r="B212" s="374">
        <f>'Wrksht. F, CWIP Desc. EKC'!B182</f>
        <v>10000</v>
      </c>
      <c r="C212" s="375" t="str">
        <f>'Wrksht. F, CWIP Desc. EKC'!C182</f>
        <v>J192599011</v>
      </c>
      <c r="D212" s="376">
        <f>'Wrsht. G, CWIP AFUDC Cre. EKC '!I183</f>
        <v>0</v>
      </c>
      <c r="E212" s="377" t="str">
        <f>'Wrksht. F, CWIP Desc. EKC'!E182</f>
        <v>O</v>
      </c>
      <c r="F212" s="376"/>
      <c r="G212" s="376">
        <f t="shared" si="21"/>
        <v>0</v>
      </c>
      <c r="H212" s="376">
        <f t="shared" si="22"/>
        <v>0</v>
      </c>
      <c r="I212" s="379"/>
      <c r="J212" s="380" t="str">
        <f>'Wrksht. F, CWIP Desc. EKC'!F182</f>
        <v>JEC #3 - G02503</v>
      </c>
    </row>
    <row r="213" spans="1:10" s="363" customFormat="1" ht="13.4" customHeight="1">
      <c r="A213" s="432">
        <f t="shared" si="23"/>
        <v>173</v>
      </c>
      <c r="B213" s="374">
        <f>'Wrksht. F, CWIP Desc. EKC'!B183</f>
        <v>10000</v>
      </c>
      <c r="C213" s="375" t="str">
        <f>'Wrksht. F, CWIP Desc. EKC'!C183</f>
        <v>J19306101</v>
      </c>
      <c r="D213" s="376">
        <f>'Wrsht. G, CWIP AFUDC Cre. EKC '!I184</f>
        <v>0</v>
      </c>
      <c r="E213" s="377" t="str">
        <f>'Wrksht. F, CWIP Desc. EKC'!E183</f>
        <v>PC</v>
      </c>
      <c r="F213" s="376"/>
      <c r="G213" s="376">
        <f t="shared" si="21"/>
        <v>0</v>
      </c>
      <c r="H213" s="376">
        <v>0</v>
      </c>
      <c r="I213" s="379"/>
      <c r="J213" s="380" t="str">
        <f>'Wrksht. F, CWIP Desc. EKC'!F183</f>
        <v>JEC #1 - G02501</v>
      </c>
    </row>
    <row r="214" spans="1:10" s="363" customFormat="1" ht="13.4" customHeight="1">
      <c r="A214" s="432">
        <f t="shared" si="23"/>
        <v>174</v>
      </c>
      <c r="B214" s="374">
        <f>'Wrksht. F, CWIP Desc. EKC'!B184</f>
        <v>10000</v>
      </c>
      <c r="C214" s="375" t="str">
        <f>'Wrksht. F, CWIP Desc. EKC'!C184</f>
        <v>L19287801</v>
      </c>
      <c r="D214" s="376">
        <f>'Wrsht. G, CWIP AFUDC Cre. EKC '!I185</f>
        <v>0</v>
      </c>
      <c r="E214" s="377" t="str">
        <f>'Wrksht. F, CWIP Desc. EKC'!E184</f>
        <v>O</v>
      </c>
      <c r="F214" s="376"/>
      <c r="G214" s="376">
        <f t="shared" si="21"/>
        <v>0</v>
      </c>
      <c r="H214" s="376">
        <f t="shared" si="22"/>
        <v>0</v>
      </c>
      <c r="I214" s="379"/>
      <c r="J214" s="380" t="str">
        <f>'Wrksht. F, CWIP Desc. EKC'!F184</f>
        <v>LEC Common - G05411</v>
      </c>
    </row>
    <row r="215" spans="1:10" s="363" customFormat="1" ht="13.4" customHeight="1">
      <c r="A215" s="432">
        <f t="shared" si="23"/>
        <v>175</v>
      </c>
      <c r="B215" s="374">
        <f>'Wrksht. F, CWIP Desc. EKC'!B185</f>
        <v>10000</v>
      </c>
      <c r="C215" s="375" t="str">
        <f>'Wrksht. F, CWIP Desc. EKC'!C185</f>
        <v>H19334801</v>
      </c>
      <c r="D215" s="376">
        <f>'Wrsht. G, CWIP AFUDC Cre. EKC '!I186</f>
        <v>0</v>
      </c>
      <c r="E215" s="377" t="str">
        <f>'Wrksht. F, CWIP Desc. EKC'!E185</f>
        <v>O</v>
      </c>
      <c r="F215" s="376"/>
      <c r="G215" s="376">
        <f t="shared" si="21"/>
        <v>0</v>
      </c>
      <c r="H215" s="376">
        <f t="shared" si="22"/>
        <v>0</v>
      </c>
      <c r="I215" s="379"/>
      <c r="J215" s="380" t="str">
        <f>'Wrksht. F, CWIP Desc. EKC'!F185</f>
        <v>HEC Gt #4 - G05524</v>
      </c>
    </row>
    <row r="216" spans="1:10" s="363" customFormat="1" ht="19.399999999999999" customHeight="1">
      <c r="A216" s="1262" t="str">
        <f>A51</f>
        <v>WORKSHEET A (EKC), CWIP ACCOUNT 107</v>
      </c>
      <c r="B216" s="1262"/>
      <c r="C216" s="1263"/>
      <c r="D216" s="1263"/>
      <c r="E216" s="1263"/>
      <c r="F216" s="1263"/>
      <c r="G216" s="1263"/>
      <c r="H216" s="1263"/>
      <c r="I216" s="1263"/>
      <c r="J216" s="1263"/>
    </row>
    <row r="217" spans="1:10" s="363" customFormat="1" ht="19.399999999999999" customHeight="1">
      <c r="A217" s="1264" t="str">
        <f>A52</f>
        <v>For Contract Year Beginning June 1, 2026, Based on 2025 Data</v>
      </c>
      <c r="B217" s="1264"/>
      <c r="C217" s="1265"/>
      <c r="D217" s="1265"/>
      <c r="E217" s="1265"/>
      <c r="F217" s="1265"/>
      <c r="G217" s="1265"/>
      <c r="H217" s="1265"/>
      <c r="I217" s="1265"/>
      <c r="J217" s="1265"/>
    </row>
    <row r="218" spans="1:10" s="363" customFormat="1" ht="13.4" customHeight="1">
      <c r="A218" s="200"/>
      <c r="B218" s="28"/>
      <c r="C218" s="199"/>
      <c r="D218" s="114"/>
      <c r="E218" s="115"/>
      <c r="F218" s="114"/>
      <c r="G218" s="114"/>
      <c r="H218" s="114"/>
      <c r="I218" s="31"/>
      <c r="J218" s="491"/>
    </row>
    <row r="219" spans="1:10" s="363" customFormat="1" ht="13.4" customHeight="1">
      <c r="A219" s="199"/>
      <c r="B219" s="199"/>
      <c r="C219" s="362"/>
      <c r="D219" s="349" t="s">
        <v>476</v>
      </c>
      <c r="E219" s="349" t="s">
        <v>477</v>
      </c>
      <c r="F219" s="349" t="s">
        <v>478</v>
      </c>
      <c r="G219" s="349" t="s">
        <v>479</v>
      </c>
      <c r="H219" s="349" t="s">
        <v>480</v>
      </c>
      <c r="I219" s="349" t="s">
        <v>874</v>
      </c>
      <c r="J219" s="349" t="s">
        <v>481</v>
      </c>
    </row>
    <row r="220" spans="1:10" s="363" customFormat="1" ht="13.4" customHeight="1">
      <c r="A220" s="199"/>
      <c r="B220" s="199"/>
      <c r="C220" s="26"/>
      <c r="D220" s="349" t="s">
        <v>1534</v>
      </c>
      <c r="E220" s="350" t="s">
        <v>1565</v>
      </c>
      <c r="F220" s="351"/>
      <c r="G220" s="351" t="s">
        <v>779</v>
      </c>
      <c r="H220" s="350">
        <v>0.5</v>
      </c>
      <c r="I220" s="349" t="s">
        <v>464</v>
      </c>
      <c r="J220" s="349" t="s">
        <v>472</v>
      </c>
    </row>
    <row r="221" spans="1:10" s="363" customFormat="1" ht="13.4" customHeight="1">
      <c r="A221" s="199"/>
      <c r="B221" s="199"/>
      <c r="C221" s="26"/>
      <c r="D221" s="349" t="s">
        <v>1557</v>
      </c>
      <c r="E221" s="349" t="s">
        <v>1570</v>
      </c>
      <c r="F221" s="349"/>
      <c r="G221" s="349" t="s">
        <v>116</v>
      </c>
      <c r="H221" s="349" t="s">
        <v>116</v>
      </c>
      <c r="I221" s="349" t="s">
        <v>1069</v>
      </c>
      <c r="J221" s="349" t="s">
        <v>15</v>
      </c>
    </row>
    <row r="222" spans="1:10" s="363" customFormat="1" ht="13.4" customHeight="1">
      <c r="A222" s="199"/>
      <c r="B222" s="199"/>
      <c r="C222" s="26"/>
      <c r="D222" s="349" t="s">
        <v>1558</v>
      </c>
      <c r="E222" s="352" t="s">
        <v>218</v>
      </c>
      <c r="F222" s="349"/>
      <c r="G222" s="349" t="s">
        <v>1571</v>
      </c>
      <c r="H222" s="349" t="s">
        <v>1572</v>
      </c>
      <c r="I222" s="349" t="s">
        <v>296</v>
      </c>
      <c r="J222" s="349"/>
    </row>
    <row r="223" spans="1:10" s="363" customFormat="1" ht="13.4" customHeight="1">
      <c r="A223" s="199"/>
      <c r="B223" s="199"/>
      <c r="C223" s="26"/>
      <c r="D223" s="352" t="s">
        <v>1928</v>
      </c>
      <c r="E223" s="352"/>
      <c r="F223" s="353"/>
      <c r="G223" s="354"/>
      <c r="H223" s="354"/>
      <c r="I223" s="354"/>
      <c r="J223" s="354"/>
    </row>
    <row r="224" spans="1:10" s="363" customFormat="1" ht="13.4" customHeight="1">
      <c r="A224" s="199"/>
      <c r="B224" s="199"/>
      <c r="C224" s="26"/>
      <c r="D224" s="200"/>
      <c r="E224" s="356"/>
      <c r="F224" s="357"/>
      <c r="G224" s="26"/>
      <c r="H224" s="26"/>
      <c r="I224" s="26"/>
      <c r="J224" s="26"/>
    </row>
    <row r="225" spans="1:10" s="363" customFormat="1" ht="13.4" customHeight="1">
      <c r="A225" s="358" t="s">
        <v>526</v>
      </c>
      <c r="B225" s="359" t="s">
        <v>1068</v>
      </c>
      <c r="C225" s="360" t="s">
        <v>1067</v>
      </c>
      <c r="D225" s="361"/>
      <c r="E225" s="361"/>
      <c r="F225" s="361"/>
      <c r="G225" s="361"/>
      <c r="H225" s="361"/>
      <c r="I225" s="361"/>
      <c r="J225" s="361"/>
    </row>
    <row r="226" spans="1:10" s="363" customFormat="1" ht="13.4" customHeight="1">
      <c r="A226" s="432">
        <f>A215+1</f>
        <v>176</v>
      </c>
      <c r="B226" s="374">
        <f>'Wrksht. F, CWIP Desc. EKC'!B186</f>
        <v>107000</v>
      </c>
      <c r="C226" s="375" t="str">
        <f>'Wrksht. F, CWIP Desc. EKC'!C186</f>
        <v>J19336701</v>
      </c>
      <c r="D226" s="376">
        <f>'Wrsht. G, CWIP AFUDC Cre. EKC '!I187</f>
        <v>0</v>
      </c>
      <c r="E226" s="377" t="str">
        <f>'Wrksht. F, CWIP Desc. EKC'!E186</f>
        <v>O</v>
      </c>
      <c r="F226" s="376"/>
      <c r="G226" s="1185">
        <f t="shared" ref="G226:G237" si="24">IF(H226=0,D226,0)</f>
        <v>0</v>
      </c>
      <c r="H226" s="376">
        <f t="shared" ref="H226:H235" si="25">D226*0.5</f>
        <v>0</v>
      </c>
      <c r="I226" s="379"/>
      <c r="J226" s="380" t="str">
        <f>'Wrksht. F, CWIP Desc. EKC'!F186</f>
        <v>JEC Project #193367 J1 Reheat Pendant R</v>
      </c>
    </row>
    <row r="227" spans="1:10" s="363" customFormat="1" ht="13.4" customHeight="1">
      <c r="A227" s="432">
        <f t="shared" si="23"/>
        <v>177</v>
      </c>
      <c r="B227" s="374">
        <f>'Wrksht. F, CWIP Desc. EKC'!B187</f>
        <v>107000</v>
      </c>
      <c r="C227" s="375" t="str">
        <f>'Wrksht. F, CWIP Desc. EKC'!C187</f>
        <v>J19337101</v>
      </c>
      <c r="D227" s="376">
        <f>'Wrsht. G, CWIP AFUDC Cre. EKC '!I188</f>
        <v>0</v>
      </c>
      <c r="E227" s="377" t="str">
        <f>'Wrksht. F, CWIP Desc. EKC'!E187</f>
        <v>PC</v>
      </c>
      <c r="F227" s="376"/>
      <c r="G227" s="1185">
        <f t="shared" si="24"/>
        <v>0</v>
      </c>
      <c r="H227" s="376">
        <v>0</v>
      </c>
      <c r="I227" s="379"/>
      <c r="J227" s="380" t="str">
        <f>'Wrksht. F, CWIP Desc. EKC'!F187</f>
        <v>JEC Capital Project 193371-J1 SCR Catal</v>
      </c>
    </row>
    <row r="228" spans="1:10" s="363" customFormat="1" ht="13.4" customHeight="1">
      <c r="A228" s="432">
        <f t="shared" si="23"/>
        <v>178</v>
      </c>
      <c r="B228" s="374">
        <f>'Wrksht. F, CWIP Desc. EKC'!B188</f>
        <v>107000</v>
      </c>
      <c r="C228" s="375" t="str">
        <f>'Wrksht. F, CWIP Desc. EKC'!C188</f>
        <v>ORS0000101</v>
      </c>
      <c r="D228" s="376">
        <f>'Wrsht. G, CWIP AFUDC Cre. EKC '!I189</f>
        <v>0</v>
      </c>
      <c r="E228" s="377" t="str">
        <f>'Wrksht. F, CWIP Desc. EKC'!E188</f>
        <v>O</v>
      </c>
      <c r="F228" s="376"/>
      <c r="G228" s="1185">
        <f t="shared" si="24"/>
        <v>0</v>
      </c>
      <c r="H228" s="376">
        <f t="shared" si="25"/>
        <v>0</v>
      </c>
      <c r="I228" s="379"/>
      <c r="J228" s="380" t="str">
        <f>'Wrksht. F, CWIP Desc. EKC'!F188</f>
        <v>SC0 Controls ReplacementReplace tur</v>
      </c>
    </row>
    <row r="229" spans="1:10" s="363" customFormat="1" ht="13.4" customHeight="1">
      <c r="A229" s="432">
        <f t="shared" si="23"/>
        <v>179</v>
      </c>
      <c r="B229" s="374">
        <f>'Wrksht. F, CWIP Desc. EKC'!B189</f>
        <v>107000</v>
      </c>
      <c r="C229" s="375" t="str">
        <f>'Wrksht. F, CWIP Desc. EKC'!C189</f>
        <v>J19306301</v>
      </c>
      <c r="D229" s="376">
        <f>'Wrsht. G, CWIP AFUDC Cre. EKC '!I190</f>
        <v>0</v>
      </c>
      <c r="E229" s="377" t="str">
        <f>'Wrksht. F, CWIP Desc. EKC'!E189</f>
        <v>PC</v>
      </c>
      <c r="F229" s="376"/>
      <c r="G229" s="1185">
        <f t="shared" si="24"/>
        <v>0</v>
      </c>
      <c r="H229" s="376">
        <v>0</v>
      </c>
      <c r="I229" s="379"/>
      <c r="J229" s="380" t="str">
        <f>'Wrksht. F, CWIP Desc. EKC'!F189</f>
        <v>JEC Project 193063 - The project is to</v>
      </c>
    </row>
    <row r="230" spans="1:10" s="363" customFormat="1" ht="13.4" customHeight="1">
      <c r="A230" s="432">
        <f t="shared" si="23"/>
        <v>180</v>
      </c>
      <c r="B230" s="374">
        <f>'Wrksht. F, CWIP Desc. EKC'!B190</f>
        <v>107000</v>
      </c>
      <c r="C230" s="375" t="str">
        <f>'Wrksht. F, CWIP Desc. EKC'!C190</f>
        <v>L19423301</v>
      </c>
      <c r="D230" s="376">
        <f>'Wrsht. G, CWIP AFUDC Cre. EKC '!I191</f>
        <v>0</v>
      </c>
      <c r="E230" s="377" t="str">
        <f>'Wrksht. F, CWIP Desc. EKC'!E190</f>
        <v>O</v>
      </c>
      <c r="F230" s="376"/>
      <c r="G230" s="1185">
        <f t="shared" si="24"/>
        <v>0</v>
      </c>
      <c r="H230" s="376">
        <f t="shared" si="25"/>
        <v>0</v>
      </c>
      <c r="I230" s="379"/>
      <c r="J230" s="380" t="str">
        <f>'Wrksht. F, CWIP Desc. EKC'!F190</f>
        <v>LEC0 Railroad Track ReplacementsDet</v>
      </c>
    </row>
    <row r="231" spans="1:10" s="363" customFormat="1" ht="13.4" customHeight="1">
      <c r="A231" s="432">
        <f t="shared" si="23"/>
        <v>181</v>
      </c>
      <c r="B231" s="374">
        <f>'Wrksht. F, CWIP Desc. EKC'!B191</f>
        <v>107000</v>
      </c>
      <c r="C231" s="375" t="str">
        <f>'Wrksht. F, CWIP Desc. EKC'!C191</f>
        <v>J19262701</v>
      </c>
      <c r="D231" s="376">
        <f>'Wrsht. G, CWIP AFUDC Cre. EKC '!I192</f>
        <v>0</v>
      </c>
      <c r="E231" s="377" t="str">
        <f>'Wrksht. F, CWIP Desc. EKC'!E191</f>
        <v>O</v>
      </c>
      <c r="F231" s="376"/>
      <c r="G231" s="1185">
        <f t="shared" si="24"/>
        <v>0</v>
      </c>
      <c r="H231" s="376">
        <f t="shared" si="25"/>
        <v>0</v>
      </c>
      <c r="I231" s="379"/>
      <c r="J231" s="380" t="str">
        <f>'Wrksht. F, CWIP Desc. EKC'!F191</f>
        <v>JEC Project 192627 - JCom Plant Hopper</v>
      </c>
    </row>
    <row r="232" spans="1:10" s="363" customFormat="1" ht="13.4" customHeight="1">
      <c r="A232" s="432">
        <f t="shared" si="23"/>
        <v>182</v>
      </c>
      <c r="B232" s="374">
        <f>'Wrksht. F, CWIP Desc. EKC'!B192</f>
        <v>107000</v>
      </c>
      <c r="C232" s="375" t="str">
        <f>'Wrksht. F, CWIP Desc. EKC'!C192</f>
        <v>LRL0007101</v>
      </c>
      <c r="D232" s="376">
        <f>'Wrsht. G, CWIP AFUDC Cre. EKC '!I193</f>
        <v>0</v>
      </c>
      <c r="E232" s="377" t="str">
        <f>'Wrksht. F, CWIP Desc. EKC'!E192</f>
        <v>PC</v>
      </c>
      <c r="F232" s="376"/>
      <c r="G232" s="1185">
        <f t="shared" si="24"/>
        <v>0</v>
      </c>
      <c r="H232" s="376">
        <v>0</v>
      </c>
      <c r="I232" s="379"/>
      <c r="J232" s="380" t="str">
        <f>'Wrksht. F, CWIP Desc. EKC'!F192</f>
        <v>LEC0 ELG Pre treatmentInstall FGD m</v>
      </c>
    </row>
    <row r="233" spans="1:10" s="363" customFormat="1" ht="13.4" customHeight="1">
      <c r="A233" s="432">
        <f t="shared" si="23"/>
        <v>183</v>
      </c>
      <c r="B233" s="374">
        <f>'Wrksht. F, CWIP Desc. EKC'!B193</f>
        <v>107000</v>
      </c>
      <c r="C233" s="375" t="str">
        <f>'Wrksht. F, CWIP Desc. EKC'!C193</f>
        <v>JRJ0000901</v>
      </c>
      <c r="D233" s="376">
        <f>'Wrsht. G, CWIP AFUDC Cre. EKC '!I194</f>
        <v>0</v>
      </c>
      <c r="E233" s="377" t="str">
        <f>'Wrksht. F, CWIP Desc. EKC'!E193</f>
        <v>O</v>
      </c>
      <c r="F233" s="376"/>
      <c r="G233" s="1185">
        <f t="shared" si="24"/>
        <v>0</v>
      </c>
      <c r="H233" s="376">
        <f t="shared" si="25"/>
        <v>0</v>
      </c>
      <c r="I233" s="379"/>
      <c r="J233" s="380" t="str">
        <f>'Wrksht. F, CWIP Desc. EKC'!F193</f>
        <v>J0 7183 Generator Rotor RewindGener</v>
      </c>
    </row>
    <row r="234" spans="1:10" s="363" customFormat="1" ht="13.4" customHeight="1">
      <c r="A234" s="432">
        <f t="shared" si="23"/>
        <v>184</v>
      </c>
      <c r="B234" s="374">
        <f>'Wrksht. F, CWIP Desc. EKC'!B194</f>
        <v>107000</v>
      </c>
      <c r="C234" s="375" t="str">
        <f>'Wrksht. F, CWIP Desc. EKC'!C194</f>
        <v>R19324301</v>
      </c>
      <c r="D234" s="376">
        <f>'Wrsht. G, CWIP AFUDC Cre. EKC '!I195</f>
        <v>0</v>
      </c>
      <c r="E234" s="377" t="str">
        <f>'Wrksht. F, CWIP Desc. EKC'!E194</f>
        <v>O</v>
      </c>
      <c r="F234" s="376"/>
      <c r="G234" s="1185">
        <f t="shared" si="24"/>
        <v>0</v>
      </c>
      <c r="H234" s="376">
        <f t="shared" si="25"/>
        <v>0</v>
      </c>
      <c r="I234" s="379"/>
      <c r="J234" s="380" t="str">
        <f>'Wrksht. F, CWIP Desc. EKC'!F194</f>
        <v xml:space="preserve">WP Tower Manlift Installation	</v>
      </c>
    </row>
    <row r="235" spans="1:10" s="363" customFormat="1" ht="13.4" customHeight="1">
      <c r="A235" s="432">
        <f t="shared" si="23"/>
        <v>185</v>
      </c>
      <c r="B235" s="374">
        <f>'Wrksht. F, CWIP Desc. EKC'!B195</f>
        <v>107000</v>
      </c>
      <c r="C235" s="375" t="str">
        <f>'Wrksht. F, CWIP Desc. EKC'!C195</f>
        <v>J19259701</v>
      </c>
      <c r="D235" s="376">
        <f>'Wrsht. G, CWIP AFUDC Cre. EKC '!I196</f>
        <v>0</v>
      </c>
      <c r="E235" s="377" t="str">
        <f>'Wrksht. F, CWIP Desc. EKC'!E195</f>
        <v>O</v>
      </c>
      <c r="F235" s="376"/>
      <c r="G235" s="1185">
        <f t="shared" si="24"/>
        <v>0</v>
      </c>
      <c r="H235" s="376">
        <f t="shared" si="25"/>
        <v>0</v>
      </c>
      <c r="I235" s="379"/>
      <c r="J235" s="380" t="str">
        <f>'Wrksht. F, CWIP Desc. EKC'!F195</f>
        <v>JEC J3 Controls Upgrade</v>
      </c>
    </row>
    <row r="236" spans="1:10" s="363" customFormat="1" ht="13.4" customHeight="1">
      <c r="A236" s="432">
        <f t="shared" si="23"/>
        <v>186</v>
      </c>
      <c r="B236" s="374">
        <f>'Wrksht. F, CWIP Desc. EKC'!B196</f>
        <v>107000</v>
      </c>
      <c r="C236" s="375" t="str">
        <f>'Wrksht. F, CWIP Desc. EKC'!C196</f>
        <v>JRJ0009901</v>
      </c>
      <c r="D236" s="376">
        <f>'Wrsht. G, CWIP AFUDC Cre. EKC '!I197</f>
        <v>0</v>
      </c>
      <c r="E236" s="377" t="str">
        <f>'Wrksht. F, CWIP Desc. EKC'!E196</f>
        <v>O</v>
      </c>
      <c r="F236" s="376"/>
      <c r="G236" s="1185">
        <f>IF(H236=0,D236,0)</f>
        <v>0</v>
      </c>
      <c r="H236" s="376">
        <f>D236*0.5</f>
        <v>0</v>
      </c>
      <c r="I236" s="379"/>
      <c r="J236" s="380" t="str">
        <f>'Wrksht. F, CWIP Desc. EKC'!F196</f>
        <v xml:space="preserve">J2 Cascade Roof Replacement  </v>
      </c>
    </row>
    <row r="237" spans="1:10" s="363" customFormat="1" ht="13.4" customHeight="1">
      <c r="A237" s="432">
        <f t="shared" si="23"/>
        <v>187</v>
      </c>
      <c r="B237" s="374">
        <f>'Wrksht. F, CWIP Desc. EKC'!B197</f>
        <v>107000</v>
      </c>
      <c r="C237" s="375" t="str">
        <f>'Wrksht. F, CWIP Desc. EKC'!C197</f>
        <v>J19442701</v>
      </c>
      <c r="D237" s="376">
        <f>'Wrsht. G, CWIP AFUDC Cre. EKC '!I198</f>
        <v>0</v>
      </c>
      <c r="E237" s="377" t="str">
        <f>'Wrksht. F, CWIP Desc. EKC'!E197</f>
        <v>PC</v>
      </c>
      <c r="F237" s="376"/>
      <c r="G237" s="1185">
        <f t="shared" si="24"/>
        <v>0</v>
      </c>
      <c r="H237" s="376">
        <v>0</v>
      </c>
      <c r="I237" s="379"/>
      <c r="J237" s="380" t="str">
        <f>'Wrksht. F, CWIP Desc. EKC'!F197</f>
        <v>Install Effluent Limit Guidelines compliance systems for the flue gas desulfurization systems</v>
      </c>
    </row>
    <row r="238" spans="1:10" s="363" customFormat="1" ht="13.4" customHeight="1">
      <c r="A238" s="432">
        <f t="shared" si="23"/>
        <v>188</v>
      </c>
      <c r="B238" s="374">
        <f>'Wrksht. F, CWIP Desc. EKC'!B198</f>
        <v>107000</v>
      </c>
      <c r="C238" s="375" t="str">
        <f>'Wrksht. F, CWIP Desc. EKC'!C198</f>
        <v>J19396201</v>
      </c>
      <c r="D238" s="376">
        <f>'Wrsht. G, CWIP AFUDC Cre. EKC '!I199</f>
        <v>0</v>
      </c>
      <c r="E238" s="377" t="str">
        <f>'Wrksht. F, CWIP Desc. EKC'!E198</f>
        <v>O</v>
      </c>
      <c r="F238" s="376"/>
      <c r="G238" s="1185">
        <f>IF(H238=0,D238,0)</f>
        <v>0</v>
      </c>
      <c r="H238" s="376">
        <f>D238*0.5</f>
        <v>0</v>
      </c>
      <c r="I238" s="379"/>
      <c r="J238" s="380" t="str">
        <f>'Wrksht. F, CWIP Desc. EKC'!F198</f>
        <v>J2 Reheat Pendant Replacement</v>
      </c>
    </row>
    <row r="239" spans="1:10" s="363" customFormat="1" ht="13.4" customHeight="1">
      <c r="A239" s="432">
        <f t="shared" si="23"/>
        <v>189</v>
      </c>
      <c r="B239" s="374">
        <f>'Wrksht. F, CWIP Desc. EKC'!B199</f>
        <v>107000</v>
      </c>
      <c r="C239" s="375" t="str">
        <f>'Wrksht. F, CWIP Desc. EKC'!C199</f>
        <v>J19323601</v>
      </c>
      <c r="D239" s="376">
        <f>'Wrsht. G, CWIP AFUDC Cre. EKC '!I200</f>
        <v>0</v>
      </c>
      <c r="E239" s="377" t="str">
        <f>'Wrksht. F, CWIP Desc. EKC'!E199</f>
        <v>O</v>
      </c>
      <c r="F239" s="376"/>
      <c r="G239" s="1185">
        <f>IF(H239=0,D239,0)</f>
        <v>0</v>
      </c>
      <c r="H239" s="376">
        <f>D239*0.5</f>
        <v>0</v>
      </c>
      <c r="I239" s="379"/>
      <c r="J239" s="380" t="str">
        <f>'Wrksht. F, CWIP Desc. EKC'!F199</f>
        <v>JEC project is in support of generation's fleetwide online remote monitoring initiative</v>
      </c>
    </row>
    <row r="240" spans="1:10" s="363" customFormat="1" ht="13.4" customHeight="1">
      <c r="A240" s="432">
        <f t="shared" si="23"/>
        <v>190</v>
      </c>
      <c r="B240" s="374">
        <f>'Wrksht. F, CWIP Desc. EKC'!B200</f>
        <v>107000</v>
      </c>
      <c r="C240" s="375" t="str">
        <f>'Wrksht. F, CWIP Desc. EKC'!C200</f>
        <v>G51951901</v>
      </c>
      <c r="D240" s="376">
        <f>'Wrsht. G, CWIP AFUDC Cre. EKC '!I201</f>
        <v>0</v>
      </c>
      <c r="E240" s="377" t="str">
        <f>'Wrksht. F, CWIP Desc. EKC'!E200</f>
        <v>O</v>
      </c>
      <c r="F240" s="376"/>
      <c r="G240" s="1185">
        <f>IF(H240=0,D240,0)</f>
        <v>0</v>
      </c>
      <c r="H240" s="376">
        <f>D240*0.5</f>
        <v>0</v>
      </c>
      <c r="I240" s="379"/>
      <c r="J240" s="380" t="str">
        <f>'Wrksht. F, CWIP Desc. EKC'!F200</f>
        <v>Sedgewick County Zoo Battery Install a 1 MW 4 hour battery</v>
      </c>
    </row>
    <row r="241" spans="1:10" s="363" customFormat="1" ht="13.4" customHeight="1">
      <c r="A241" s="432">
        <f t="shared" si="23"/>
        <v>191</v>
      </c>
      <c r="B241" s="867" t="str">
        <f>'Wrksht. F, CWIP Desc. EKC'!B201</f>
        <v>107000</v>
      </c>
      <c r="C241" s="868" t="str">
        <f>'Wrksht. F, CWIP Desc. EKC'!C201</f>
        <v>GRG0001001</v>
      </c>
      <c r="D241" s="869">
        <f>'Wrsht. G, CWIP AFUDC Cre. EKC '!I202</f>
        <v>0</v>
      </c>
      <c r="E241" s="870" t="str">
        <f>'Wrksht. F, CWIP Desc. EKC'!E201</f>
        <v>O</v>
      </c>
      <c r="F241" s="869"/>
      <c r="G241" s="1186">
        <f t="shared" ref="G241:G246" si="26">IF(H241=0,D241,0)</f>
        <v>0</v>
      </c>
      <c r="H241" s="869">
        <f t="shared" ref="H241:H251" si="27">D241*0.5</f>
        <v>0</v>
      </c>
      <c r="I241" s="871"/>
      <c r="J241" s="872" t="str">
        <f>'Wrksht. F, CWIP Desc. EKC'!F201</f>
        <v>GECT3 Combustion Capital Spares 202</v>
      </c>
    </row>
    <row r="242" spans="1:10" s="363" customFormat="1" ht="13.4" customHeight="1">
      <c r="A242" s="432">
        <f t="shared" si="23"/>
        <v>192</v>
      </c>
      <c r="B242" s="867" t="str">
        <f>'Wrksht. F, CWIP Desc. EKC'!B202</f>
        <v>107000</v>
      </c>
      <c r="C242" s="868" t="str">
        <f>'Wrksht. F, CWIP Desc. EKC'!C202</f>
        <v>J19312201</v>
      </c>
      <c r="D242" s="869">
        <f>'Wrsht. G, CWIP AFUDC Cre. EKC '!I203</f>
        <v>0</v>
      </c>
      <c r="E242" s="870" t="str">
        <f>'Wrksht. F, CWIP Desc. EKC'!E202</f>
        <v>O</v>
      </c>
      <c r="F242" s="869"/>
      <c r="G242" s="1186">
        <f t="shared" si="26"/>
        <v>0</v>
      </c>
      <c r="H242" s="869">
        <f t="shared" si="27"/>
        <v>0</v>
      </c>
      <c r="I242" s="871"/>
      <c r="J242" s="872" t="str">
        <f>'Wrksht. F, CWIP Desc. EKC'!F202</f>
        <v>J2 Elevator Replacement</v>
      </c>
    </row>
    <row r="243" spans="1:10" s="363" customFormat="1" ht="13.4" customHeight="1">
      <c r="A243" s="432">
        <f t="shared" si="23"/>
        <v>193</v>
      </c>
      <c r="B243" s="867" t="str">
        <f>'Wrksht. F, CWIP Desc. EKC'!B203</f>
        <v>107000</v>
      </c>
      <c r="C243" s="868" t="str">
        <f>'Wrksht. F, CWIP Desc. EKC'!C203</f>
        <v>J19397401</v>
      </c>
      <c r="D243" s="869">
        <f>'Wrsht. G, CWIP AFUDC Cre. EKC '!I204</f>
        <v>0</v>
      </c>
      <c r="E243" s="870" t="str">
        <f>'Wrksht. F, CWIP Desc. EKC'!E203</f>
        <v>O</v>
      </c>
      <c r="F243" s="869"/>
      <c r="G243" s="1186">
        <f t="shared" si="26"/>
        <v>0</v>
      </c>
      <c r="H243" s="869">
        <f t="shared" si="27"/>
        <v>0</v>
      </c>
      <c r="I243" s="871"/>
      <c r="J243" s="872" t="str">
        <f>'Wrksht. F, CWIP Desc. EKC'!F203</f>
        <v>J1 Elevator Replacement</v>
      </c>
    </row>
    <row r="244" spans="1:10" s="363" customFormat="1" ht="13.4" customHeight="1">
      <c r="A244" s="432">
        <f t="shared" si="23"/>
        <v>194</v>
      </c>
      <c r="B244" s="867" t="str">
        <f>'Wrksht. F, CWIP Desc. EKC'!B204</f>
        <v>107000</v>
      </c>
      <c r="C244" s="868" t="str">
        <f>'Wrksht. F, CWIP Desc. EKC'!C204</f>
        <v>J19440101</v>
      </c>
      <c r="D244" s="869">
        <f>'Wrsht. G, CWIP AFUDC Cre. EKC '!I205</f>
        <v>0</v>
      </c>
      <c r="E244" s="870" t="str">
        <f>'Wrksht. F, CWIP Desc. EKC'!E204</f>
        <v>O</v>
      </c>
      <c r="F244" s="869"/>
      <c r="G244" s="1186">
        <f t="shared" si="26"/>
        <v>0</v>
      </c>
      <c r="H244" s="869">
        <f t="shared" si="27"/>
        <v>0</v>
      </c>
      <c r="I244" s="871"/>
      <c r="J244" s="872" t="str">
        <f>'Wrksht. F, CWIP Desc. EKC'!F204</f>
        <v xml:space="preserve">J2 Cooling Tower Ring Rebuild 2022 </v>
      </c>
    </row>
    <row r="245" spans="1:10" s="363" customFormat="1" ht="13.4" customHeight="1">
      <c r="A245" s="432">
        <f t="shared" si="23"/>
        <v>195</v>
      </c>
      <c r="B245" s="867" t="str">
        <f>'Wrksht. F, CWIP Desc. EKC'!B205</f>
        <v>107000</v>
      </c>
      <c r="C245" s="868" t="str">
        <f>'Wrksht. F, CWIP Desc. EKC'!C205</f>
        <v>JRJ0017501</v>
      </c>
      <c r="D245" s="869">
        <f>'Wrsht. G, CWIP AFUDC Cre. EKC '!I206</f>
        <v>0</v>
      </c>
      <c r="E245" s="870" t="str">
        <f>'Wrksht. F, CWIP Desc. EKC'!E205</f>
        <v>O</v>
      </c>
      <c r="F245" s="869"/>
      <c r="G245" s="1186">
        <f t="shared" si="26"/>
        <v>0</v>
      </c>
      <c r="H245" s="869">
        <f t="shared" si="27"/>
        <v>0</v>
      </c>
      <c r="I245" s="871"/>
      <c r="J245" s="872" t="str">
        <f>'Wrksht. F, CWIP Desc. EKC'!F205</f>
        <v>J3 Turbine Major Rebuild 2022</v>
      </c>
    </row>
    <row r="246" spans="1:10" s="363" customFormat="1" ht="13.4" customHeight="1">
      <c r="A246" s="432">
        <f t="shared" si="23"/>
        <v>196</v>
      </c>
      <c r="B246" s="867" t="str">
        <f>'Wrksht. F, CWIP Desc. EKC'!B206</f>
        <v>107000</v>
      </c>
      <c r="C246" s="868" t="str">
        <f>'Wrksht. F, CWIP Desc. EKC'!C206</f>
        <v>LRL0001301</v>
      </c>
      <c r="D246" s="869">
        <f>'Wrsht. G, CWIP AFUDC Cre. EKC '!I207</f>
        <v>0</v>
      </c>
      <c r="E246" s="870" t="str">
        <f>'Wrksht. F, CWIP Desc. EKC'!E206</f>
        <v>PC</v>
      </c>
      <c r="F246" s="869"/>
      <c r="G246" s="1186">
        <f t="shared" si="26"/>
        <v>0</v>
      </c>
      <c r="H246" s="869">
        <v>0</v>
      </c>
      <c r="I246" s="871"/>
      <c r="J246" s="872" t="str">
        <f>'Wrksht. F, CWIP Desc. EKC'!F206</f>
        <v>LEC0 Ash Landfill 847 Capping</v>
      </c>
    </row>
    <row r="247" spans="1:10" s="363" customFormat="1" ht="13.4" customHeight="1">
      <c r="A247" s="432">
        <f t="shared" si="23"/>
        <v>197</v>
      </c>
      <c r="B247" s="867" t="str">
        <f>'Wrksht. F, CWIP Desc. EKC'!B207</f>
        <v>107000</v>
      </c>
      <c r="C247" s="868" t="str">
        <f>'Wrksht. F, CWIP Desc. EKC'!C207</f>
        <v>HRH0000701</v>
      </c>
      <c r="D247" s="869">
        <f>'Wrsht. G, CWIP AFUDC Cre. EKC '!I208</f>
        <v>0</v>
      </c>
      <c r="E247" s="870" t="str">
        <f>'Wrksht. F, CWIP Desc. EKC'!E207</f>
        <v>O</v>
      </c>
      <c r="F247" s="869"/>
      <c r="G247" s="1186">
        <f t="shared" ref="G247:G251" si="28">IF(H247=0,D247,0)</f>
        <v>0</v>
      </c>
      <c r="H247" s="869">
        <f t="shared" si="27"/>
        <v>0</v>
      </c>
      <c r="I247" s="871"/>
      <c r="J247" s="872" t="str">
        <f>'Wrksht. F, CWIP Desc. EKC'!F207</f>
        <v>HCT0 Fuel Storage Tank This project</v>
      </c>
    </row>
    <row r="248" spans="1:10" s="363" customFormat="1" ht="13.4" customHeight="1">
      <c r="A248" s="432">
        <f t="shared" si="23"/>
        <v>198</v>
      </c>
      <c r="B248" s="867" t="str">
        <f>'Wrksht. F, CWIP Desc. EKC'!B208</f>
        <v>107000</v>
      </c>
      <c r="C248" s="868" t="str">
        <f>'Wrksht. F, CWIP Desc. EKC'!C208</f>
        <v>J19393201</v>
      </c>
      <c r="D248" s="869">
        <f>'Wrsht. G, CWIP AFUDC Cre. EKC '!I209</f>
        <v>9258761</v>
      </c>
      <c r="E248" s="870" t="str">
        <f>'Wrksht. F, CWIP Desc. EKC'!E208</f>
        <v>O</v>
      </c>
      <c r="F248" s="869"/>
      <c r="G248" s="1186">
        <f t="shared" si="28"/>
        <v>0</v>
      </c>
      <c r="H248" s="869">
        <f t="shared" si="27"/>
        <v>4629380.5</v>
      </c>
      <c r="I248" s="871"/>
      <c r="J248" s="872" t="str">
        <f>'Wrksht. F, CWIP Desc. EKC'!F208</f>
        <v xml:space="preserve">J1 Cooling Tower Ring Rebuild 2023 </v>
      </c>
    </row>
    <row r="249" spans="1:10" s="363" customFormat="1" ht="13.4" customHeight="1">
      <c r="A249" s="432">
        <f t="shared" si="23"/>
        <v>199</v>
      </c>
      <c r="B249" s="867" t="str">
        <f>'Wrksht. F, CWIP Desc. EKC'!B209</f>
        <v>107000</v>
      </c>
      <c r="C249" s="868" t="str">
        <f>'Wrksht. F, CWIP Desc. EKC'!C209</f>
        <v>JRJ0019201</v>
      </c>
      <c r="D249" s="869">
        <f>'Wrsht. G, CWIP AFUDC Cre. EKC '!I210</f>
        <v>0</v>
      </c>
      <c r="E249" s="870" t="str">
        <f>'Wrksht. F, CWIP Desc. EKC'!E209</f>
        <v>O</v>
      </c>
      <c r="F249" s="869"/>
      <c r="G249" s="1186">
        <f t="shared" si="28"/>
        <v>0</v>
      </c>
      <c r="H249" s="869">
        <f t="shared" si="27"/>
        <v>0</v>
      </c>
      <c r="I249" s="871"/>
      <c r="J249" s="872" t="str">
        <f>'Wrksht. F, CWIP Desc. EKC'!F209</f>
        <v xml:space="preserve"> J2 Air Heater Basket Replacement 2</v>
      </c>
    </row>
    <row r="250" spans="1:10" s="363" customFormat="1" ht="13.4" customHeight="1">
      <c r="A250" s="432">
        <f t="shared" si="23"/>
        <v>200</v>
      </c>
      <c r="B250" s="867" t="str">
        <f>'Wrksht. F, CWIP Desc. EKC'!B210</f>
        <v>107000</v>
      </c>
      <c r="C250" s="868" t="str">
        <f>'Wrksht. F, CWIP Desc. EKC'!C210</f>
        <v>JRJ0020001</v>
      </c>
      <c r="D250" s="869">
        <f>'Wrsht. G, CWIP AFUDC Cre. EKC '!I211</f>
        <v>0</v>
      </c>
      <c r="E250" s="870" t="str">
        <f>'Wrksht. F, CWIP Desc. EKC'!E210</f>
        <v>O</v>
      </c>
      <c r="F250" s="869"/>
      <c r="G250" s="1186">
        <f t="shared" si="28"/>
        <v>0</v>
      </c>
      <c r="H250" s="869">
        <f t="shared" si="27"/>
        <v>0</v>
      </c>
      <c r="I250" s="871"/>
      <c r="J250" s="872" t="str">
        <f>'Wrksht. F, CWIP Desc. EKC'!F210</f>
        <v>J2 IP Rotor Swap 2023</v>
      </c>
    </row>
    <row r="251" spans="1:10" s="363" customFormat="1" ht="13.4" customHeight="1">
      <c r="A251" s="432">
        <f t="shared" si="23"/>
        <v>201</v>
      </c>
      <c r="B251" s="867" t="str">
        <f>'Wrksht. F, CWIP Desc. EKC'!B211</f>
        <v>107000</v>
      </c>
      <c r="C251" s="868" t="str">
        <f>'Wrksht. F, CWIP Desc. EKC'!C211</f>
        <v>JRJ0024201</v>
      </c>
      <c r="D251" s="869">
        <f>'Wrsht. G, CWIP AFUDC Cre. EKC '!I212</f>
        <v>3686817.58</v>
      </c>
      <c r="E251" s="870" t="str">
        <f>'Wrksht. F, CWIP Desc. EKC'!E211</f>
        <v>O</v>
      </c>
      <c r="F251" s="869"/>
      <c r="G251" s="1186">
        <f t="shared" si="28"/>
        <v>0</v>
      </c>
      <c r="H251" s="869">
        <f t="shared" si="27"/>
        <v>1843408.79</v>
      </c>
      <c r="I251" s="871"/>
      <c r="J251" s="872" t="str">
        <f>'Wrksht. F, CWIP Desc. EKC'!F211</f>
        <v xml:space="preserve">J2 HP Guide Blade Carrier Purchase </v>
      </c>
    </row>
    <row r="252" spans="1:10" s="363" customFormat="1" ht="13.4" customHeight="1">
      <c r="A252" s="432">
        <f t="shared" si="23"/>
        <v>202</v>
      </c>
      <c r="B252" s="867" t="str">
        <f>'Wrksht. F, CWIP Desc. EKC'!B212</f>
        <v>107000</v>
      </c>
      <c r="C252" s="868" t="str">
        <f>'Wrksht. F, CWIP Desc. EKC'!C212</f>
        <v>90010016</v>
      </c>
      <c r="D252" s="869">
        <f>'Wrsht. G, CWIP AFUDC Cre. EKC '!I213</f>
        <v>2464613.9499999997</v>
      </c>
      <c r="E252" s="870" t="str">
        <f>'Wrksht. F, CWIP Desc. EKC'!E212</f>
        <v>O</v>
      </c>
      <c r="F252" s="869"/>
      <c r="G252" s="1186">
        <f t="shared" ref="G252:G260" si="29">IF(H252=0,D252,0)</f>
        <v>0</v>
      </c>
      <c r="H252" s="869">
        <f t="shared" ref="H252:H260" si="30">D252*0.5</f>
        <v>1232306.9749999999</v>
      </c>
      <c r="I252" s="871"/>
      <c r="J252" s="872" t="str">
        <f>'Wrksht. F, CWIP Desc. EKC'!F212</f>
        <v>New McNew CCGT Plant</v>
      </c>
    </row>
    <row r="253" spans="1:10" s="363" customFormat="1" ht="13.4" customHeight="1">
      <c r="A253" s="432">
        <f t="shared" si="23"/>
        <v>203</v>
      </c>
      <c r="B253" s="867" t="str">
        <f>'Wrksht. F, CWIP Desc. EKC'!B213</f>
        <v>107000</v>
      </c>
      <c r="C253" s="868" t="str">
        <f>'Wrksht. F, CWIP Desc. EKC'!C213</f>
        <v>90010017</v>
      </c>
      <c r="D253" s="869">
        <f>'Wrsht. G, CWIP AFUDC Cre. EKC '!I214</f>
        <v>0</v>
      </c>
      <c r="E253" s="870" t="str">
        <f>'Wrksht. F, CWIP Desc. EKC'!E213</f>
        <v>O</v>
      </c>
      <c r="F253" s="869"/>
      <c r="G253" s="1186">
        <f t="shared" si="29"/>
        <v>0</v>
      </c>
      <c r="H253" s="869">
        <f t="shared" si="30"/>
        <v>0</v>
      </c>
      <c r="I253" s="871"/>
      <c r="J253" s="872" t="str">
        <f>'Wrksht. F, CWIP Desc. EKC'!F213</f>
        <v>New Viola CCGT WSTR</v>
      </c>
    </row>
    <row r="254" spans="1:10" s="363" customFormat="1" ht="13.4" customHeight="1">
      <c r="A254" s="432">
        <f t="shared" si="23"/>
        <v>204</v>
      </c>
      <c r="B254" s="867" t="str">
        <f>'Wrksht. F, CWIP Desc. EKC'!B214</f>
        <v>107000</v>
      </c>
      <c r="C254" s="868" t="str">
        <f>'Wrksht. F, CWIP Desc. EKC'!C214</f>
        <v>90100007</v>
      </c>
      <c r="D254" s="869">
        <f>'Wrsht. G, CWIP AFUDC Cre. EKC '!I215</f>
        <v>32903832.009999998</v>
      </c>
      <c r="E254" s="870" t="str">
        <f>'Wrksht. F, CWIP Desc. EKC'!E214</f>
        <v>O</v>
      </c>
      <c r="F254" s="869"/>
      <c r="G254" s="1186">
        <f t="shared" si="29"/>
        <v>0</v>
      </c>
      <c r="H254" s="869">
        <f t="shared" si="30"/>
        <v>16451916.004999999</v>
      </c>
      <c r="I254" s="871"/>
      <c r="J254" s="872" t="str">
        <f>'Wrksht. F, CWIP Desc. EKC'!F214</f>
        <v>New Kansas Sky Lawrence Solar</v>
      </c>
    </row>
    <row r="255" spans="1:10" s="363" customFormat="1" ht="13.4" customHeight="1">
      <c r="A255" s="432">
        <f t="shared" si="23"/>
        <v>205</v>
      </c>
      <c r="B255" s="867" t="str">
        <f>'Wrksht. F, CWIP Desc. EKC'!B215</f>
        <v>107000</v>
      </c>
      <c r="C255" s="868" t="str">
        <f>'Wrksht. F, CWIP Desc. EKC'!C215</f>
        <v>GRG0001801</v>
      </c>
      <c r="D255" s="869">
        <f>'Wrsht. G, CWIP AFUDC Cre. EKC '!I216</f>
        <v>0</v>
      </c>
      <c r="E255" s="870" t="str">
        <f>'Wrksht. F, CWIP Desc. EKC'!E215</f>
        <v>O</v>
      </c>
      <c r="F255" s="869"/>
      <c r="G255" s="1186">
        <f t="shared" si="29"/>
        <v>0</v>
      </c>
      <c r="H255" s="869">
        <f t="shared" si="30"/>
        <v>0</v>
      </c>
      <c r="I255" s="871"/>
      <c r="J255" s="872" t="str">
        <f>'Wrksht. F, CWIP Desc. EKC'!F215</f>
        <v>GECT1 Wet Compression 2024 Capacity</v>
      </c>
    </row>
    <row r="256" spans="1:10" s="363" customFormat="1" ht="13.4" customHeight="1">
      <c r="A256" s="432">
        <f t="shared" si="23"/>
        <v>206</v>
      </c>
      <c r="B256" s="867" t="str">
        <f>'Wrksht. F, CWIP Desc. EKC'!B216</f>
        <v>107000</v>
      </c>
      <c r="C256" s="868" t="str">
        <f>'Wrksht. F, CWIP Desc. EKC'!C216</f>
        <v>JRJ0010102</v>
      </c>
      <c r="D256" s="869">
        <f>'Wrsht. G, CWIP AFUDC Cre. EKC '!I217</f>
        <v>0</v>
      </c>
      <c r="E256" s="870" t="str">
        <f>'Wrksht. F, CWIP Desc. EKC'!E216</f>
        <v>O</v>
      </c>
      <c r="F256" s="869"/>
      <c r="G256" s="1186">
        <f t="shared" si="29"/>
        <v>0</v>
      </c>
      <c r="H256" s="869">
        <f t="shared" si="30"/>
        <v>0</v>
      </c>
      <c r="I256" s="871"/>
      <c r="J256" s="872" t="str">
        <f>'Wrksht. F, CWIP Desc. EKC'!F216</f>
        <v>J0 Coal Pile Runoff Construction 20</v>
      </c>
    </row>
    <row r="257" spans="1:10" s="363" customFormat="1" ht="13.4" customHeight="1">
      <c r="A257" s="432">
        <f t="shared" si="23"/>
        <v>207</v>
      </c>
      <c r="B257" s="867" t="str">
        <f>'Wrksht. F, CWIP Desc. EKC'!B217</f>
        <v>107000</v>
      </c>
      <c r="C257" s="868" t="str">
        <f>'Wrksht. F, CWIP Desc. EKC'!C217</f>
        <v>JRJ0024301</v>
      </c>
      <c r="D257" s="869">
        <f>'Wrsht. G, CWIP AFUDC Cre. EKC '!I218</f>
        <v>4370968.09</v>
      </c>
      <c r="E257" s="870" t="str">
        <f>'Wrksht. F, CWIP Desc. EKC'!E217</f>
        <v>O</v>
      </c>
      <c r="F257" s="869"/>
      <c r="G257" s="1186">
        <f t="shared" si="29"/>
        <v>0</v>
      </c>
      <c r="H257" s="869">
        <f t="shared" si="30"/>
        <v>2185484.0449999999</v>
      </c>
      <c r="I257" s="871"/>
      <c r="J257" s="872" t="str">
        <f>'Wrksht. F, CWIP Desc. EKC'!F217</f>
        <v>J2 IP Inner Casing Purchase   CAP S</v>
      </c>
    </row>
    <row r="258" spans="1:10" s="363" customFormat="1" ht="13.4" customHeight="1">
      <c r="A258" s="432">
        <f t="shared" si="23"/>
        <v>208</v>
      </c>
      <c r="B258" s="867" t="str">
        <f>'Wrksht. F, CWIP Desc. EKC'!B218</f>
        <v>107000</v>
      </c>
      <c r="C258" s="868" t="str">
        <f>'Wrksht. F, CWIP Desc. EKC'!C218</f>
        <v>JRJ0031301</v>
      </c>
      <c r="D258" s="869">
        <f>'Wrsht. G, CWIP AFUDC Cre. EKC '!I219</f>
        <v>1220100.2</v>
      </c>
      <c r="E258" s="870" t="str">
        <f>'Wrksht. F, CWIP Desc. EKC'!E218</f>
        <v>O</v>
      </c>
      <c r="F258" s="869"/>
      <c r="G258" s="1186">
        <f t="shared" si="29"/>
        <v>0</v>
      </c>
      <c r="H258" s="869">
        <f t="shared" si="30"/>
        <v>610050.1</v>
      </c>
      <c r="I258" s="871"/>
      <c r="J258" s="872" t="str">
        <f>'Wrksht. F, CWIP Desc. EKC'!F218</f>
        <v>J1 GSU Swap and Rewind. Emergent pr</v>
      </c>
    </row>
    <row r="259" spans="1:10" s="363" customFormat="1" ht="13.4" customHeight="1">
      <c r="A259" s="432">
        <f t="shared" si="23"/>
        <v>209</v>
      </c>
      <c r="B259" s="867" t="str">
        <f>'Wrksht. F, CWIP Desc. EKC'!B219</f>
        <v>107000</v>
      </c>
      <c r="C259" s="868" t="str">
        <f>'Wrksht. F, CWIP Desc. EKC'!C219</f>
        <v>L19409201</v>
      </c>
      <c r="D259" s="869">
        <f>'Wrsht. G, CWIP AFUDC Cre. EKC '!I220</f>
        <v>0</v>
      </c>
      <c r="E259" s="870" t="str">
        <f>'Wrksht. F, CWIP Desc. EKC'!E219</f>
        <v>O</v>
      </c>
      <c r="F259" s="869"/>
      <c r="G259" s="1186">
        <f t="shared" si="29"/>
        <v>0</v>
      </c>
      <c r="H259" s="869">
        <f t="shared" si="30"/>
        <v>0</v>
      </c>
      <c r="I259" s="871"/>
      <c r="J259" s="872" t="str">
        <f>'Wrksht. F, CWIP Desc. EKC'!F219</f>
        <v>LEC5 HP IP and LP Turbine Seal Blad</v>
      </c>
    </row>
    <row r="260" spans="1:10" s="363" customFormat="1" ht="13.4" customHeight="1" thickBot="1">
      <c r="A260" s="1147">
        <f t="shared" si="23"/>
        <v>210</v>
      </c>
      <c r="B260" s="1154" t="str">
        <f>'Wrksht. F, CWIP Desc. EKC'!B220</f>
        <v>107000</v>
      </c>
      <c r="C260" s="1155" t="str">
        <f>'Wrksht. F, CWIP Desc. EKC'!C220</f>
        <v>RRW0000501</v>
      </c>
      <c r="D260" s="1156">
        <f>'Wrsht. G, CWIP AFUDC Cre. EKC '!I221</f>
        <v>1435991.49</v>
      </c>
      <c r="E260" s="1157" t="str">
        <f>'Wrksht. F, CWIP Desc. EKC'!E220</f>
        <v>O</v>
      </c>
      <c r="F260" s="1156"/>
      <c r="G260" s="1187">
        <f t="shared" si="29"/>
        <v>0</v>
      </c>
      <c r="H260" s="1156">
        <f t="shared" si="30"/>
        <v>717995.745</v>
      </c>
      <c r="I260" s="1158"/>
      <c r="J260" s="1159" t="str">
        <f>'Wrksht. F, CWIP Desc. EKC'!F220</f>
        <v>WP Spare GSU Transformer 2023 Purch</v>
      </c>
    </row>
    <row r="261" spans="1:10" s="363" customFormat="1" ht="13.4" customHeight="1">
      <c r="A261" s="432">
        <f t="shared" si="23"/>
        <v>211</v>
      </c>
      <c r="B261" s="867" t="str">
        <f>'Wrksht. F, CWIP Desc. EKC'!B221</f>
        <v>107000</v>
      </c>
      <c r="C261" s="868" t="str">
        <f>'Wrksht. F, CWIP Desc. EKC'!C221</f>
        <v>900MCN1400</v>
      </c>
      <c r="D261" s="869">
        <f>'Wrsht. G, CWIP AFUDC Cre. EKC '!I222</f>
        <v>51786405.93</v>
      </c>
      <c r="E261" s="870" t="str">
        <f>'Wrksht. F, CWIP Desc. EKC'!E221</f>
        <v>O</v>
      </c>
      <c r="F261" s="869"/>
      <c r="G261" s="1186">
        <f t="shared" ref="G261:G277" si="31">IF(H261=0,D261,0)</f>
        <v>0</v>
      </c>
      <c r="H261" s="869">
        <f t="shared" ref="H261:H277" si="32">D261*0.5</f>
        <v>25893202.965</v>
      </c>
      <c r="I261" s="871"/>
      <c r="J261" s="872" t="str">
        <f>'Wrksht. F, CWIP Desc. EKC'!F221</f>
        <v>Other-McNew EPC</v>
      </c>
    </row>
    <row r="262" spans="1:10" s="363" customFormat="1" ht="13.4" customHeight="1">
      <c r="A262" s="432">
        <f t="shared" si="23"/>
        <v>212</v>
      </c>
      <c r="B262" s="867" t="str">
        <f>'Wrksht. F, CWIP Desc. EKC'!B222</f>
        <v>107000</v>
      </c>
      <c r="C262" s="868" t="str">
        <f>'Wrksht. F, CWIP Desc. EKC'!C222</f>
        <v>900MCN1500</v>
      </c>
      <c r="D262" s="869">
        <f>'Wrsht. G, CWIP AFUDC Cre. EKC '!I223</f>
        <v>26493465.550000001</v>
      </c>
      <c r="E262" s="870" t="str">
        <f>'Wrksht. F, CWIP Desc. EKC'!E222</f>
        <v>O</v>
      </c>
      <c r="F262" s="869"/>
      <c r="G262" s="1186">
        <f t="shared" si="31"/>
        <v>0</v>
      </c>
      <c r="H262" s="869">
        <f t="shared" si="32"/>
        <v>13246732.775</v>
      </c>
      <c r="I262" s="871"/>
      <c r="J262" s="872" t="str">
        <f>'Wrksht. F, CWIP Desc. EKC'!F222</f>
        <v>Other-McNew PIE</v>
      </c>
    </row>
    <row r="263" spans="1:10" s="363" customFormat="1" ht="13.4" customHeight="1">
      <c r="A263" s="432">
        <f t="shared" si="23"/>
        <v>213</v>
      </c>
      <c r="B263" s="867" t="str">
        <f>'Wrksht. F, CWIP Desc. EKC'!B223</f>
        <v>107000</v>
      </c>
      <c r="C263" s="868" t="str">
        <f>'Wrksht. F, CWIP Desc. EKC'!C223</f>
        <v>900VIO1300</v>
      </c>
      <c r="D263" s="869">
        <f>'Wrsht. G, CWIP AFUDC Cre. EKC '!I224</f>
        <v>1106891.3400000001</v>
      </c>
      <c r="E263" s="870" t="str">
        <f>'Wrksht. F, CWIP Desc. EKC'!E223</f>
        <v>O</v>
      </c>
      <c r="F263" s="869"/>
      <c r="G263" s="1186">
        <f t="shared" si="31"/>
        <v>0</v>
      </c>
      <c r="H263" s="869">
        <f t="shared" si="32"/>
        <v>553445.67000000004</v>
      </c>
      <c r="I263" s="871"/>
      <c r="J263" s="872" t="str">
        <f>'Wrksht. F, CWIP Desc. EKC'!F223</f>
        <v>Other-Viola Owner's Engineer</v>
      </c>
    </row>
    <row r="264" spans="1:10" s="363" customFormat="1" ht="13.4" customHeight="1">
      <c r="A264" s="432">
        <f t="shared" si="23"/>
        <v>214</v>
      </c>
      <c r="B264" s="867" t="str">
        <f>'Wrksht. F, CWIP Desc. EKC'!B224</f>
        <v>107000</v>
      </c>
      <c r="C264" s="868" t="str">
        <f>'Wrksht. F, CWIP Desc. EKC'!C224</f>
        <v>900VIO1400</v>
      </c>
      <c r="D264" s="869">
        <f>'Wrsht. G, CWIP AFUDC Cre. EKC '!I225</f>
        <v>67062394.170000002</v>
      </c>
      <c r="E264" s="870" t="str">
        <f>'Wrksht. F, CWIP Desc. EKC'!E224</f>
        <v>O</v>
      </c>
      <c r="F264" s="869"/>
      <c r="G264" s="1186">
        <f t="shared" si="31"/>
        <v>0</v>
      </c>
      <c r="H264" s="869">
        <f t="shared" si="32"/>
        <v>33531197.085000001</v>
      </c>
      <c r="I264" s="871"/>
      <c r="J264" s="872" t="str">
        <f>'Wrksht. F, CWIP Desc. EKC'!F224</f>
        <v>Other-Viola EPC</v>
      </c>
    </row>
    <row r="265" spans="1:10" s="363" customFormat="1" ht="13.4" customHeight="1">
      <c r="A265" s="432">
        <f t="shared" si="23"/>
        <v>215</v>
      </c>
      <c r="B265" s="867" t="str">
        <f>'Wrksht. F, CWIP Desc. EKC'!B225</f>
        <v>107000</v>
      </c>
      <c r="C265" s="868" t="str">
        <f>'Wrksht. F, CWIP Desc. EKC'!C225</f>
        <v>900VIO1500</v>
      </c>
      <c r="D265" s="869">
        <f>'Wrsht. G, CWIP AFUDC Cre. EKC '!I226</f>
        <v>26259620.989999998</v>
      </c>
      <c r="E265" s="870" t="str">
        <f>'Wrksht. F, CWIP Desc. EKC'!E225</f>
        <v>O</v>
      </c>
      <c r="F265" s="869"/>
      <c r="G265" s="1186">
        <f t="shared" si="31"/>
        <v>0</v>
      </c>
      <c r="H265" s="869">
        <f t="shared" si="32"/>
        <v>13129810.494999999</v>
      </c>
      <c r="I265" s="871"/>
      <c r="J265" s="872" t="str">
        <f>'Wrksht. F, CWIP Desc. EKC'!F225</f>
        <v>Other-Viola PIE</v>
      </c>
    </row>
    <row r="266" spans="1:10" s="363" customFormat="1" ht="13.4" customHeight="1">
      <c r="A266" s="432">
        <f t="shared" si="23"/>
        <v>216</v>
      </c>
      <c r="B266" s="867" t="str">
        <f>'Wrksht. F, CWIP Desc. EKC'!B226</f>
        <v>107000</v>
      </c>
      <c r="C266" s="868" t="str">
        <f>'Wrksht. F, CWIP Desc. EKC'!C226</f>
        <v>900VIO2200</v>
      </c>
      <c r="D266" s="869">
        <f>'Wrsht. G, CWIP AFUDC Cre. EKC '!I227</f>
        <v>4049397.13</v>
      </c>
      <c r="E266" s="870" t="str">
        <f>'Wrksht. F, CWIP Desc. EKC'!E226</f>
        <v>O</v>
      </c>
      <c r="F266" s="869"/>
      <c r="G266" s="1186">
        <f t="shared" si="31"/>
        <v>0</v>
      </c>
      <c r="H266" s="869">
        <f t="shared" si="32"/>
        <v>2024698.5649999999</v>
      </c>
      <c r="I266" s="871"/>
      <c r="J266" s="872" t="str">
        <f>'Wrksht. F, CWIP Desc. EKC'!F226</f>
        <v>Other-Viola Water Supply</v>
      </c>
    </row>
    <row r="267" spans="1:10" s="363" customFormat="1" ht="13.4" customHeight="1">
      <c r="A267" s="432">
        <f t="shared" si="23"/>
        <v>217</v>
      </c>
      <c r="B267" s="867" t="str">
        <f>'Wrksht. F, CWIP Desc. EKC'!B227</f>
        <v>107000</v>
      </c>
      <c r="C267" s="868" t="str">
        <f>'Wrksht. F, CWIP Desc. EKC'!C227</f>
        <v>ERE0002101</v>
      </c>
      <c r="D267" s="869">
        <f>'Wrsht. G, CWIP AFUDC Cre. EKC '!I228</f>
        <v>1177856.6100000001</v>
      </c>
      <c r="E267" s="870" t="str">
        <f>'Wrksht. F, CWIP Desc. EKC'!E227</f>
        <v>O</v>
      </c>
      <c r="F267" s="869"/>
      <c r="G267" s="1186">
        <f t="shared" si="31"/>
        <v>0</v>
      </c>
      <c r="H267" s="869">
        <f t="shared" si="32"/>
        <v>588928.30500000005</v>
      </c>
      <c r="I267" s="871"/>
      <c r="J267" s="872" t="str">
        <f>'Wrksht. F, CWIP Desc. EKC'!F227</f>
        <v>Other-EM1 LM6000s</v>
      </c>
    </row>
    <row r="268" spans="1:10" s="363" customFormat="1" ht="13.4" customHeight="1">
      <c r="A268" s="432">
        <f t="shared" si="23"/>
        <v>218</v>
      </c>
      <c r="B268" s="867" t="str">
        <f>'Wrksht. F, CWIP Desc. EKC'!B228</f>
        <v>107000</v>
      </c>
      <c r="C268" s="868" t="str">
        <f>'Wrksht. F, CWIP Desc. EKC'!C228</f>
        <v>ERE0003801</v>
      </c>
      <c r="D268" s="869">
        <f>'Wrsht. G, CWIP AFUDC Cre. EKC '!I229</f>
        <v>4058210.56</v>
      </c>
      <c r="E268" s="870" t="str">
        <f>'Wrksht. F, CWIP Desc. EKC'!E228</f>
        <v>O</v>
      </c>
      <c r="F268" s="869"/>
      <c r="G268" s="1186">
        <f t="shared" si="31"/>
        <v>0</v>
      </c>
      <c r="H268" s="869">
        <f t="shared" si="32"/>
        <v>2029105.28</v>
      </c>
      <c r="I268" s="871"/>
      <c r="J268" s="872" t="str">
        <f>'Wrksht. F, CWIP Desc. EKC'!F228</f>
        <v>Other-EM0 Spare LM6000 Engine. Spare LM60</v>
      </c>
    </row>
    <row r="269" spans="1:10" s="363" customFormat="1" ht="13.4" customHeight="1">
      <c r="A269" s="432">
        <f t="shared" si="23"/>
        <v>219</v>
      </c>
      <c r="B269" s="867" t="str">
        <f>'Wrksht. F, CWIP Desc. EKC'!B229</f>
        <v>107000</v>
      </c>
      <c r="C269" s="868" t="str">
        <f>'Wrksht. F, CWIP Desc. EKC'!C229</f>
        <v>JRJ0019501</v>
      </c>
      <c r="D269" s="869">
        <f>'Wrsht. G, CWIP AFUDC Cre. EKC '!I230</f>
        <v>2742821.64</v>
      </c>
      <c r="E269" s="870" t="str">
        <f>'Wrksht. F, CWIP Desc. EKC'!E229</f>
        <v>O</v>
      </c>
      <c r="F269" s="869"/>
      <c r="G269" s="1186">
        <f t="shared" si="31"/>
        <v>0</v>
      </c>
      <c r="H269" s="869">
        <f t="shared" si="32"/>
        <v>1371410.82</v>
      </c>
      <c r="I269" s="871"/>
      <c r="J269" s="872" t="str">
        <f>'Wrksht. F, CWIP Desc. EKC'!F229</f>
        <v>Steam-J1 IP Rotor Purchase After multiple</v>
      </c>
    </row>
    <row r="270" spans="1:10" s="363" customFormat="1" ht="13.4" customHeight="1">
      <c r="A270" s="432">
        <f t="shared" si="23"/>
        <v>220</v>
      </c>
      <c r="B270" s="867" t="str">
        <f>'Wrksht. F, CWIP Desc. EKC'!B230</f>
        <v>107000</v>
      </c>
      <c r="C270" s="868" t="str">
        <f>'Wrksht. F, CWIP Desc. EKC'!C230</f>
        <v>JRJ0019901</v>
      </c>
      <c r="D270" s="869">
        <f>'Wrsht. G, CWIP AFUDC Cre. EKC '!I231</f>
        <v>1650411.14</v>
      </c>
      <c r="E270" s="870" t="str">
        <f>'Wrksht. F, CWIP Desc. EKC'!E230</f>
        <v>O</v>
      </c>
      <c r="F270" s="869"/>
      <c r="G270" s="1186">
        <f t="shared" si="31"/>
        <v>0</v>
      </c>
      <c r="H270" s="869">
        <f t="shared" si="32"/>
        <v>825205.57</v>
      </c>
      <c r="I270" s="871"/>
      <c r="J270" s="872" t="str">
        <f>'Wrksht. F, CWIP Desc. EKC'!F230</f>
        <v>Steam-RJ00199  J3 Air Heater Basket Repla</v>
      </c>
    </row>
    <row r="271" spans="1:10" s="363" customFormat="1" ht="13.4" customHeight="1">
      <c r="A271" s="432">
        <f t="shared" si="23"/>
        <v>221</v>
      </c>
      <c r="B271" s="867" t="str">
        <f>'Wrksht. F, CWIP Desc. EKC'!B231</f>
        <v>107000</v>
      </c>
      <c r="C271" s="868" t="str">
        <f>'Wrksht. F, CWIP Desc. EKC'!C231</f>
        <v>JRJ0033201</v>
      </c>
      <c r="D271" s="869">
        <f>'Wrsht. G, CWIP AFUDC Cre. EKC '!I232</f>
        <v>1292390.5900000001</v>
      </c>
      <c r="E271" s="870" t="str">
        <f>'Wrksht. F, CWIP Desc. EKC'!E231</f>
        <v>O</v>
      </c>
      <c r="F271" s="869"/>
      <c r="G271" s="1186">
        <f t="shared" si="31"/>
        <v>0</v>
      </c>
      <c r="H271" s="869">
        <f t="shared" si="32"/>
        <v>646195.29500000004</v>
      </c>
      <c r="I271" s="871"/>
      <c r="J271" s="872" t="str">
        <f>'Wrksht. F, CWIP Desc. EKC'!F231</f>
        <v>Steam-J1 Coal Nozzle Replacement 2024   2</v>
      </c>
    </row>
    <row r="272" spans="1:10" s="363" customFormat="1" ht="13.4" customHeight="1">
      <c r="A272" s="432">
        <f t="shared" si="23"/>
        <v>222</v>
      </c>
      <c r="B272" s="867" t="str">
        <f>'Wrksht. F, CWIP Desc. EKC'!B232</f>
        <v>107000</v>
      </c>
      <c r="C272" s="868" t="str">
        <f>'Wrksht. F, CWIP Desc. EKC'!C232</f>
        <v>JRJ0037201</v>
      </c>
      <c r="D272" s="869">
        <f>'Wrsht. G, CWIP AFUDC Cre. EKC '!I233</f>
        <v>4778282.53</v>
      </c>
      <c r="E272" s="870" t="str">
        <f>'Wrksht. F, CWIP Desc. EKC'!E232</f>
        <v>O</v>
      </c>
      <c r="F272" s="869"/>
      <c r="G272" s="1186">
        <f t="shared" si="31"/>
        <v>0</v>
      </c>
      <c r="H272" s="869">
        <f t="shared" si="32"/>
        <v>2389141.2650000001</v>
      </c>
      <c r="I272" s="871"/>
      <c r="J272" s="872" t="str">
        <f>'Wrksht. F, CWIP Desc. EKC'!F232</f>
        <v>Steam-J0 Spare Stator CoilsCore 2025. Thi</v>
      </c>
    </row>
    <row r="273" spans="1:11" s="363" customFormat="1" ht="13.4" customHeight="1">
      <c r="A273" s="432">
        <f t="shared" si="23"/>
        <v>223</v>
      </c>
      <c r="B273" s="867" t="str">
        <f>'Wrksht. F, CWIP Desc. EKC'!B233</f>
        <v>107000</v>
      </c>
      <c r="C273" s="868" t="str">
        <f>'Wrksht. F, CWIP Desc. EKC'!C233</f>
        <v>JRJ0041401</v>
      </c>
      <c r="D273" s="869">
        <f>'Wrsht. G, CWIP AFUDC Cre. EKC '!I234</f>
        <v>8151326.3600000003</v>
      </c>
      <c r="E273" s="870" t="str">
        <f>'Wrksht. F, CWIP Desc. EKC'!E233</f>
        <v>O</v>
      </c>
      <c r="F273" s="869"/>
      <c r="G273" s="1186">
        <f t="shared" si="31"/>
        <v>0</v>
      </c>
      <c r="H273" s="869">
        <f t="shared" si="32"/>
        <v>4075663.18</v>
      </c>
      <c r="I273" s="871"/>
      <c r="J273" s="872" t="str">
        <f>'Wrksht. F, CWIP Desc. EKC'!F233</f>
        <v>Steam-J3 301 Cooling Tower Rebuild 2024 2</v>
      </c>
    </row>
    <row r="274" spans="1:11" s="363" customFormat="1" ht="13.4" customHeight="1">
      <c r="A274" s="432">
        <f t="shared" ref="A274:A277" si="33">A273+1</f>
        <v>224</v>
      </c>
      <c r="B274" s="867" t="str">
        <f>'Wrksht. F, CWIP Desc. EKC'!B234</f>
        <v>107000</v>
      </c>
      <c r="C274" s="868" t="str">
        <f>'Wrksht. F, CWIP Desc. EKC'!C234</f>
        <v>LRL0005801</v>
      </c>
      <c r="D274" s="869">
        <f>'Wrsht. G, CWIP AFUDC Cre. EKC '!I235</f>
        <v>1161412.3999999999</v>
      </c>
      <c r="E274" s="870" t="str">
        <f>'Wrksht. F, CWIP Desc. EKC'!E234</f>
        <v>O</v>
      </c>
      <c r="F274" s="869"/>
      <c r="G274" s="1186">
        <f t="shared" si="31"/>
        <v>0</v>
      </c>
      <c r="H274" s="869">
        <f t="shared" si="32"/>
        <v>580706.19999999995</v>
      </c>
      <c r="I274" s="871"/>
      <c r="J274" s="872" t="str">
        <f>'Wrksht. F, CWIP Desc. EKC'!F234</f>
        <v>Steam-RL00058 01 LEC0 844 Dozer Remanufac</v>
      </c>
    </row>
    <row r="275" spans="1:11" s="363" customFormat="1" ht="13.4" customHeight="1">
      <c r="A275" s="432">
        <f t="shared" si="33"/>
        <v>225</v>
      </c>
      <c r="B275" s="867" t="str">
        <f>'Wrksht. F, CWIP Desc. EKC'!B235</f>
        <v>107000</v>
      </c>
      <c r="C275" s="868" t="str">
        <f>'Wrksht. F, CWIP Desc. EKC'!C235</f>
        <v>LRL0021901</v>
      </c>
      <c r="D275" s="869">
        <f>'Wrsht. G, CWIP AFUDC Cre. EKC '!I236</f>
        <v>3560249.21</v>
      </c>
      <c r="E275" s="870" t="str">
        <f>'Wrksht. F, CWIP Desc. EKC'!E235</f>
        <v>O</v>
      </c>
      <c r="F275" s="869"/>
      <c r="G275" s="1186">
        <f t="shared" si="31"/>
        <v>0</v>
      </c>
      <c r="H275" s="869">
        <f t="shared" si="32"/>
        <v>1780124.605</v>
      </c>
      <c r="I275" s="871"/>
      <c r="J275" s="872" t="str">
        <f>'Wrksht. F, CWIP Desc. EKC'!F235</f>
        <v>Steam-RL00219  LEC4 Cooling Tower Replace</v>
      </c>
    </row>
    <row r="276" spans="1:11" s="363" customFormat="1" ht="13.4" customHeight="1">
      <c r="A276" s="432">
        <f t="shared" si="33"/>
        <v>226</v>
      </c>
      <c r="B276" s="867" t="str">
        <f>'Wrksht. F, CWIP Desc. EKC'!B236</f>
        <v>107000</v>
      </c>
      <c r="C276" s="868" t="str">
        <f>'Wrksht. F, CWIP Desc. EKC'!C236</f>
        <v>ORS0001001</v>
      </c>
      <c r="D276" s="869">
        <f>'Wrsht. G, CWIP AFUDC Cre. EKC '!I237</f>
        <v>2364533.66</v>
      </c>
      <c r="E276" s="870" t="str">
        <f>'Wrksht. F, CWIP Desc. EKC'!E236</f>
        <v>O</v>
      </c>
      <c r="F276" s="869"/>
      <c r="G276" s="1186">
        <f t="shared" si="31"/>
        <v>0</v>
      </c>
      <c r="H276" s="869">
        <f t="shared" si="32"/>
        <v>1182266.83</v>
      </c>
      <c r="I276" s="871"/>
      <c r="J276" s="872" t="str">
        <f>'Wrksht. F, CWIP Desc. EKC'!F236</f>
        <v>Other-SC1 Inlet Conditioning 2025 Capacit</v>
      </c>
    </row>
    <row r="277" spans="1:11" s="363" customFormat="1" ht="13.4" customHeight="1">
      <c r="A277" s="432">
        <f t="shared" si="33"/>
        <v>227</v>
      </c>
      <c r="B277" s="867" t="str">
        <f>'Wrksht. F, CWIP Desc. EKC'!B237</f>
        <v>107000</v>
      </c>
      <c r="C277" s="868" t="str">
        <f>'Wrksht. F, CWIP Desc. EKC'!C237</f>
        <v>ORS0001401</v>
      </c>
      <c r="D277" s="869">
        <f>'Wrsht. G, CWIP AFUDC Cre. EKC '!I238</f>
        <v>1626743.2</v>
      </c>
      <c r="E277" s="870" t="str">
        <f>'Wrksht. F, CWIP Desc. EKC'!E237</f>
        <v>O</v>
      </c>
      <c r="F277" s="869"/>
      <c r="G277" s="1186">
        <f t="shared" si="31"/>
        <v>0</v>
      </c>
      <c r="H277" s="869">
        <f t="shared" si="32"/>
        <v>813371.6</v>
      </c>
      <c r="I277" s="871"/>
      <c r="J277" s="872" t="str">
        <f>'Wrksht. F, CWIP Desc. EKC'!F237</f>
        <v>Other-SC3 Inlet Conditioning 2026. Capaci</v>
      </c>
    </row>
    <row r="278" spans="1:11">
      <c r="A278" s="432">
        <f>A277+1</f>
        <v>228</v>
      </c>
      <c r="C278" s="26" t="s">
        <v>464</v>
      </c>
      <c r="D278" s="507">
        <f>SUM(D11:D277)</f>
        <v>264663497.33000001</v>
      </c>
      <c r="E278" s="31"/>
      <c r="F278" s="31"/>
      <c r="G278" s="507">
        <f>SUM(G11:G277)</f>
        <v>0</v>
      </c>
      <c r="H278" s="762">
        <f>SUM(H11:H277)</f>
        <v>132331750.66500001</v>
      </c>
      <c r="I278" s="763">
        <f>G278+H278</f>
        <v>132331750.66500001</v>
      </c>
      <c r="J278" s="26" t="s">
        <v>24</v>
      </c>
    </row>
    <row r="279" spans="1:11" ht="20">
      <c r="A279" s="1262" t="s">
        <v>2964</v>
      </c>
      <c r="B279" s="1262"/>
      <c r="C279" s="1263"/>
      <c r="D279" s="1263"/>
      <c r="E279" s="1263"/>
      <c r="F279" s="1263"/>
      <c r="G279" s="1263"/>
      <c r="H279" s="1263"/>
      <c r="I279" s="1263"/>
      <c r="J279" s="1263"/>
    </row>
    <row r="280" spans="1:11" ht="19">
      <c r="A280" s="1264" t="str">
        <f>A2</f>
        <v>For Contract Year Beginning June 1, 2026, Based on 2025 Data</v>
      </c>
      <c r="B280" s="1264"/>
      <c r="C280" s="1265"/>
      <c r="D280" s="1265"/>
      <c r="E280" s="1265"/>
      <c r="F280" s="1265"/>
      <c r="G280" s="1265"/>
      <c r="H280" s="1265"/>
      <c r="I280" s="1265"/>
      <c r="J280" s="1265"/>
    </row>
    <row r="281" spans="1:11" ht="10.4" customHeight="1">
      <c r="H281" s="362"/>
    </row>
    <row r="282" spans="1:11" ht="15">
      <c r="C282" s="362"/>
      <c r="D282" s="349" t="s">
        <v>476</v>
      </c>
      <c r="E282" s="349" t="s">
        <v>477</v>
      </c>
      <c r="F282" s="349" t="s">
        <v>478</v>
      </c>
      <c r="G282" s="349" t="s">
        <v>479</v>
      </c>
      <c r="H282" s="349" t="s">
        <v>480</v>
      </c>
      <c r="I282" s="349" t="s">
        <v>874</v>
      </c>
      <c r="J282" s="349" t="s">
        <v>481</v>
      </c>
    </row>
    <row r="283" spans="1:11" ht="15.5">
      <c r="D283" s="354"/>
      <c r="E283" s="351" t="s">
        <v>779</v>
      </c>
      <c r="F283" s="351" t="s">
        <v>779</v>
      </c>
      <c r="G283" s="349"/>
      <c r="H283" s="349"/>
      <c r="I283" s="349" t="s">
        <v>464</v>
      </c>
      <c r="J283" s="349" t="s">
        <v>472</v>
      </c>
    </row>
    <row r="284" spans="1:11" ht="15">
      <c r="D284" s="349" t="s">
        <v>472</v>
      </c>
      <c r="E284" s="349" t="s">
        <v>1221</v>
      </c>
      <c r="F284" s="349" t="s">
        <v>1222</v>
      </c>
      <c r="G284" s="349" t="s">
        <v>473</v>
      </c>
      <c r="H284" s="349" t="s">
        <v>474</v>
      </c>
      <c r="I284" s="349" t="s">
        <v>1069</v>
      </c>
      <c r="J284" s="349" t="s">
        <v>482</v>
      </c>
    </row>
    <row r="285" spans="1:11" ht="15">
      <c r="D285" s="349" t="s">
        <v>483</v>
      </c>
      <c r="E285" s="349" t="s">
        <v>475</v>
      </c>
      <c r="F285" s="349" t="s">
        <v>475</v>
      </c>
      <c r="G285" s="349" t="s">
        <v>475</v>
      </c>
      <c r="H285" s="349" t="s">
        <v>475</v>
      </c>
      <c r="I285" s="349" t="s">
        <v>296</v>
      </c>
      <c r="J285" s="349" t="s">
        <v>297</v>
      </c>
    </row>
    <row r="286" spans="1:11" ht="12.75" customHeight="1">
      <c r="A286" s="358" t="s">
        <v>526</v>
      </c>
      <c r="B286" s="359" t="s">
        <v>1068</v>
      </c>
      <c r="C286" s="360" t="s">
        <v>870</v>
      </c>
    </row>
    <row r="287" spans="1:11" ht="12.75" customHeight="1">
      <c r="A287" s="495"/>
      <c r="B287" s="868"/>
      <c r="C287" s="873" t="s">
        <v>298</v>
      </c>
      <c r="D287" s="874"/>
      <c r="E287" s="875"/>
      <c r="F287" s="876"/>
      <c r="G287" s="876"/>
      <c r="H287" s="876"/>
      <c r="I287" s="877"/>
      <c r="J287" s="878"/>
    </row>
    <row r="288" spans="1:11">
      <c r="A288" s="432">
        <v>1</v>
      </c>
      <c r="B288" s="879">
        <v>190200</v>
      </c>
      <c r="C288" s="879" t="s">
        <v>917</v>
      </c>
      <c r="D288" s="880">
        <v>25542671.219999999</v>
      </c>
      <c r="E288" s="880">
        <v>25542671.219999999</v>
      </c>
      <c r="F288" s="880">
        <v>0</v>
      </c>
      <c r="G288" s="880">
        <v>0</v>
      </c>
      <c r="H288" s="880">
        <v>0</v>
      </c>
      <c r="I288" s="881"/>
      <c r="J288" s="882" t="s">
        <v>1613</v>
      </c>
      <c r="K288" s="363"/>
    </row>
    <row r="289" spans="1:11" ht="26">
      <c r="A289" s="432">
        <f>+A288+1</f>
        <v>2</v>
      </c>
      <c r="B289" s="879">
        <v>190200</v>
      </c>
      <c r="C289" s="879" t="s">
        <v>3198</v>
      </c>
      <c r="D289" s="880">
        <v>0</v>
      </c>
      <c r="E289" s="880">
        <v>0</v>
      </c>
      <c r="F289" s="880">
        <v>0</v>
      </c>
      <c r="G289" s="880">
        <v>0</v>
      </c>
      <c r="H289" s="880">
        <v>0</v>
      </c>
      <c r="I289" s="881"/>
      <c r="J289" s="882" t="s">
        <v>3212</v>
      </c>
      <c r="K289" s="363"/>
    </row>
    <row r="290" spans="1:11">
      <c r="A290" s="432">
        <f t="shared" ref="A290:A300" si="34">A289+1</f>
        <v>3</v>
      </c>
      <c r="B290" s="879">
        <v>190200</v>
      </c>
      <c r="C290" s="879" t="s">
        <v>1574</v>
      </c>
      <c r="D290" s="880">
        <v>415515.15</v>
      </c>
      <c r="E290" s="880">
        <v>0</v>
      </c>
      <c r="F290" s="880">
        <v>0</v>
      </c>
      <c r="G290" s="880">
        <v>0</v>
      </c>
      <c r="H290" s="880">
        <v>415515.15</v>
      </c>
      <c r="I290" s="881"/>
      <c r="J290" s="882" t="s">
        <v>1575</v>
      </c>
      <c r="K290" s="363"/>
    </row>
    <row r="291" spans="1:11" ht="26">
      <c r="A291" s="432">
        <f t="shared" si="34"/>
        <v>4</v>
      </c>
      <c r="B291" s="879">
        <v>190200</v>
      </c>
      <c r="C291" s="879" t="s">
        <v>163</v>
      </c>
      <c r="D291" s="880">
        <v>1218124.21</v>
      </c>
      <c r="E291" s="880">
        <v>0</v>
      </c>
      <c r="F291" s="880">
        <v>0</v>
      </c>
      <c r="G291" s="880">
        <v>0</v>
      </c>
      <c r="H291" s="880">
        <v>1218124.21</v>
      </c>
      <c r="I291" s="881"/>
      <c r="J291" s="882" t="s">
        <v>1561</v>
      </c>
      <c r="K291" s="363"/>
    </row>
    <row r="292" spans="1:11">
      <c r="A292" s="432">
        <f t="shared" si="34"/>
        <v>5</v>
      </c>
      <c r="B292" s="879">
        <v>190200</v>
      </c>
      <c r="C292" s="879" t="s">
        <v>1562</v>
      </c>
      <c r="D292" s="880">
        <v>269721.40999999997</v>
      </c>
      <c r="E292" s="880">
        <v>269721.40999999997</v>
      </c>
      <c r="F292" s="880">
        <v>0</v>
      </c>
      <c r="G292" s="880">
        <v>0</v>
      </c>
      <c r="H292" s="880">
        <v>0</v>
      </c>
      <c r="I292" s="881"/>
      <c r="J292" s="882" t="s">
        <v>1563</v>
      </c>
      <c r="K292" s="363"/>
    </row>
    <row r="293" spans="1:11">
      <c r="A293" s="432">
        <f t="shared" si="34"/>
        <v>6</v>
      </c>
      <c r="B293" s="879">
        <v>190200</v>
      </c>
      <c r="C293" s="879" t="s">
        <v>99</v>
      </c>
      <c r="D293" s="880">
        <v>411730.18</v>
      </c>
      <c r="E293" s="880">
        <v>0</v>
      </c>
      <c r="F293" s="880">
        <v>0</v>
      </c>
      <c r="G293" s="880">
        <v>0</v>
      </c>
      <c r="H293" s="880">
        <v>411730.18</v>
      </c>
      <c r="I293" s="881"/>
      <c r="J293" s="882" t="s">
        <v>100</v>
      </c>
      <c r="K293" s="363"/>
    </row>
    <row r="294" spans="1:11" ht="26">
      <c r="A294" s="432">
        <f t="shared" si="34"/>
        <v>7</v>
      </c>
      <c r="B294" s="879">
        <v>190200</v>
      </c>
      <c r="C294" s="879" t="s">
        <v>101</v>
      </c>
      <c r="D294" s="880">
        <v>1526641.13</v>
      </c>
      <c r="E294" s="880">
        <v>0</v>
      </c>
      <c r="F294" s="880">
        <v>0</v>
      </c>
      <c r="G294" s="880">
        <v>0</v>
      </c>
      <c r="H294" s="880">
        <v>1526641.13</v>
      </c>
      <c r="I294" s="881"/>
      <c r="J294" s="882" t="s">
        <v>102</v>
      </c>
      <c r="K294" s="363"/>
    </row>
    <row r="295" spans="1:11">
      <c r="A295" s="432">
        <f t="shared" si="34"/>
        <v>8</v>
      </c>
      <c r="B295" s="879">
        <v>190200</v>
      </c>
      <c r="C295" s="883" t="s">
        <v>103</v>
      </c>
      <c r="D295" s="880">
        <v>2770.39</v>
      </c>
      <c r="E295" s="880">
        <v>2770.39</v>
      </c>
      <c r="F295" s="880"/>
      <c r="G295" s="880">
        <v>0</v>
      </c>
      <c r="H295" s="880"/>
      <c r="I295" s="881"/>
      <c r="J295" s="882" t="s">
        <v>1224</v>
      </c>
      <c r="K295" s="363"/>
    </row>
    <row r="296" spans="1:11" ht="26">
      <c r="A296" s="432">
        <f t="shared" si="34"/>
        <v>9</v>
      </c>
      <c r="B296" s="879">
        <v>190200</v>
      </c>
      <c r="C296" s="879" t="s">
        <v>626</v>
      </c>
      <c r="D296" s="880">
        <v>-935770.4</v>
      </c>
      <c r="E296" s="880">
        <v>-935770.4</v>
      </c>
      <c r="F296" s="880">
        <v>0</v>
      </c>
      <c r="G296" s="880">
        <v>0</v>
      </c>
      <c r="H296" s="880">
        <v>0</v>
      </c>
      <c r="I296" s="881"/>
      <c r="J296" s="882" t="s">
        <v>627</v>
      </c>
      <c r="K296" s="363"/>
    </row>
    <row r="297" spans="1:11" ht="26">
      <c r="A297" s="432">
        <f>+A296+1</f>
        <v>10</v>
      </c>
      <c r="B297" s="879">
        <v>190200</v>
      </c>
      <c r="C297" s="879" t="s">
        <v>1394</v>
      </c>
      <c r="D297" s="880">
        <v>2904577.58</v>
      </c>
      <c r="E297" s="880">
        <v>2904577.58</v>
      </c>
      <c r="F297" s="880">
        <v>0</v>
      </c>
      <c r="G297" s="880">
        <v>0</v>
      </c>
      <c r="H297" s="880">
        <v>0</v>
      </c>
      <c r="I297" s="881"/>
      <c r="J297" s="882" t="s">
        <v>1395</v>
      </c>
      <c r="K297" s="363"/>
    </row>
    <row r="298" spans="1:11">
      <c r="A298" s="432">
        <f t="shared" si="34"/>
        <v>11</v>
      </c>
      <c r="B298" s="879">
        <v>190200</v>
      </c>
      <c r="C298" s="879" t="s">
        <v>1396</v>
      </c>
      <c r="D298" s="880">
        <v>220421.34</v>
      </c>
      <c r="E298" s="880">
        <v>0</v>
      </c>
      <c r="F298" s="880">
        <v>0</v>
      </c>
      <c r="G298" s="880">
        <v>220421.34</v>
      </c>
      <c r="H298" s="880">
        <v>0</v>
      </c>
      <c r="I298" s="881"/>
      <c r="J298" s="882" t="s">
        <v>1397</v>
      </c>
      <c r="K298" s="363"/>
    </row>
    <row r="299" spans="1:11" ht="26">
      <c r="A299" s="432">
        <f>+A298+1</f>
        <v>12</v>
      </c>
      <c r="B299" s="879">
        <v>190200</v>
      </c>
      <c r="C299" s="879" t="s">
        <v>654</v>
      </c>
      <c r="D299" s="880">
        <v>462884.77</v>
      </c>
      <c r="E299" s="880">
        <v>462884.77</v>
      </c>
      <c r="F299" s="880">
        <v>0</v>
      </c>
      <c r="G299" s="880">
        <v>0</v>
      </c>
      <c r="H299" s="880">
        <v>0</v>
      </c>
      <c r="I299" s="881"/>
      <c r="J299" s="882" t="s">
        <v>655</v>
      </c>
      <c r="K299" s="363"/>
    </row>
    <row r="300" spans="1:11">
      <c r="A300" s="432">
        <f t="shared" si="34"/>
        <v>13</v>
      </c>
      <c r="B300" s="879">
        <v>190200</v>
      </c>
      <c r="C300" s="879" t="s">
        <v>3199</v>
      </c>
      <c r="D300" s="880">
        <v>0</v>
      </c>
      <c r="E300" s="880">
        <v>0</v>
      </c>
      <c r="F300" s="880">
        <v>0</v>
      </c>
      <c r="G300" s="880">
        <v>0</v>
      </c>
      <c r="H300" s="880">
        <v>0</v>
      </c>
      <c r="I300" s="881"/>
      <c r="J300" s="882" t="s">
        <v>3213</v>
      </c>
      <c r="K300" s="363"/>
    </row>
    <row r="301" spans="1:11" ht="26">
      <c r="A301" s="432">
        <f>+A300+1</f>
        <v>14</v>
      </c>
      <c r="B301" s="879">
        <v>190200</v>
      </c>
      <c r="C301" s="884" t="s">
        <v>1799</v>
      </c>
      <c r="D301" s="880">
        <v>7341482.1299999999</v>
      </c>
      <c r="E301" s="880">
        <v>7341482.1299999999</v>
      </c>
      <c r="F301" s="880">
        <v>0</v>
      </c>
      <c r="G301" s="880">
        <v>0</v>
      </c>
      <c r="H301" s="880">
        <v>0</v>
      </c>
      <c r="I301" s="881"/>
      <c r="J301" s="882" t="s">
        <v>628</v>
      </c>
      <c r="K301" s="363"/>
    </row>
    <row r="302" spans="1:11" ht="26">
      <c r="A302" s="432">
        <f>A301+1</f>
        <v>15</v>
      </c>
      <c r="B302" s="879">
        <v>190200</v>
      </c>
      <c r="C302" s="884" t="s">
        <v>269</v>
      </c>
      <c r="D302" s="880">
        <v>186465.06</v>
      </c>
      <c r="E302" s="880">
        <v>0</v>
      </c>
      <c r="F302" s="880">
        <v>0</v>
      </c>
      <c r="G302" s="880">
        <v>0</v>
      </c>
      <c r="H302" s="880">
        <v>186465.06</v>
      </c>
      <c r="I302" s="881"/>
      <c r="J302" s="882" t="s">
        <v>1755</v>
      </c>
      <c r="K302" s="363"/>
    </row>
    <row r="303" spans="1:11" ht="14.5" customHeight="1">
      <c r="A303" s="432">
        <f>A302+1</f>
        <v>16</v>
      </c>
      <c r="B303" s="879">
        <v>190200</v>
      </c>
      <c r="C303" s="884" t="s">
        <v>3200</v>
      </c>
      <c r="D303" s="880">
        <v>0</v>
      </c>
      <c r="E303" s="880">
        <v>0</v>
      </c>
      <c r="F303" s="880">
        <v>0</v>
      </c>
      <c r="G303" s="880">
        <v>0</v>
      </c>
      <c r="H303" s="880">
        <v>0</v>
      </c>
      <c r="I303" s="881"/>
      <c r="J303" s="882" t="s">
        <v>3214</v>
      </c>
      <c r="K303" s="363"/>
    </row>
    <row r="304" spans="1:11" ht="30" customHeight="1">
      <c r="A304" s="432">
        <f>A303+1</f>
        <v>17</v>
      </c>
      <c r="B304" s="879">
        <v>190200</v>
      </c>
      <c r="C304" s="884" t="s">
        <v>254</v>
      </c>
      <c r="D304" s="880"/>
      <c r="E304" s="880"/>
      <c r="F304" s="880">
        <v>0</v>
      </c>
      <c r="G304" s="880">
        <v>0</v>
      </c>
      <c r="H304" s="880">
        <v>0</v>
      </c>
      <c r="I304" s="881"/>
      <c r="J304" s="882" t="s">
        <v>402</v>
      </c>
      <c r="K304" s="363"/>
    </row>
    <row r="305" spans="1:11" ht="30" customHeight="1">
      <c r="A305" s="432">
        <f t="shared" ref="A305:A318" si="35">A304+1</f>
        <v>18</v>
      </c>
      <c r="B305" s="879">
        <v>190200</v>
      </c>
      <c r="C305" s="884" t="s">
        <v>3531</v>
      </c>
      <c r="D305" s="880">
        <v>94963.66</v>
      </c>
      <c r="E305" s="880">
        <v>94963.66</v>
      </c>
      <c r="F305" s="880"/>
      <c r="G305" s="880"/>
      <c r="H305" s="880"/>
      <c r="I305" s="881"/>
      <c r="J305" s="882" t="s">
        <v>3532</v>
      </c>
      <c r="K305" s="363"/>
    </row>
    <row r="306" spans="1:11" ht="30" customHeight="1">
      <c r="A306" s="432">
        <f t="shared" si="35"/>
        <v>19</v>
      </c>
      <c r="B306" s="879">
        <v>190200</v>
      </c>
      <c r="C306" s="884" t="s">
        <v>3533</v>
      </c>
      <c r="D306" s="880">
        <v>3399407.97</v>
      </c>
      <c r="E306" s="880">
        <v>3399407.97</v>
      </c>
      <c r="F306" s="880"/>
      <c r="G306" s="880"/>
      <c r="H306" s="880"/>
      <c r="I306" s="881"/>
      <c r="J306" s="882" t="s">
        <v>3534</v>
      </c>
      <c r="K306" s="363"/>
    </row>
    <row r="307" spans="1:11" ht="30" customHeight="1">
      <c r="A307" s="432">
        <f t="shared" si="35"/>
        <v>20</v>
      </c>
      <c r="B307" s="879">
        <v>190200</v>
      </c>
      <c r="C307" s="884" t="s">
        <v>3535</v>
      </c>
      <c r="D307" s="880">
        <v>13596.85</v>
      </c>
      <c r="E307" s="880">
        <v>13596.85</v>
      </c>
      <c r="F307" s="880"/>
      <c r="G307" s="880"/>
      <c r="H307" s="880"/>
      <c r="I307" s="881"/>
      <c r="J307" s="882" t="s">
        <v>3536</v>
      </c>
      <c r="K307" s="363"/>
    </row>
    <row r="308" spans="1:11" ht="30" customHeight="1">
      <c r="A308" s="432">
        <f t="shared" si="35"/>
        <v>21</v>
      </c>
      <c r="B308" s="879">
        <v>190200</v>
      </c>
      <c r="C308" s="884" t="s">
        <v>3537</v>
      </c>
      <c r="D308" s="880">
        <v>3695303.62</v>
      </c>
      <c r="E308" s="880">
        <v>3695303.62</v>
      </c>
      <c r="F308" s="880"/>
      <c r="G308" s="880"/>
      <c r="H308" s="880"/>
      <c r="I308" s="881"/>
      <c r="J308" s="882" t="s">
        <v>3538</v>
      </c>
      <c r="K308" s="363"/>
    </row>
    <row r="309" spans="1:11" ht="30" customHeight="1">
      <c r="A309" s="432">
        <f t="shared" si="35"/>
        <v>22</v>
      </c>
      <c r="B309" s="879">
        <v>190200</v>
      </c>
      <c r="C309" s="884" t="s">
        <v>3539</v>
      </c>
      <c r="D309" s="880">
        <v>924236.3</v>
      </c>
      <c r="E309" s="880">
        <v>924236.3</v>
      </c>
      <c r="F309" s="880"/>
      <c r="G309" s="880"/>
      <c r="H309" s="880"/>
      <c r="I309" s="881"/>
      <c r="J309" s="882" t="s">
        <v>3540</v>
      </c>
      <c r="K309" s="363"/>
    </row>
    <row r="310" spans="1:11" ht="27" customHeight="1">
      <c r="A310" s="432">
        <f t="shared" si="35"/>
        <v>23</v>
      </c>
      <c r="B310" s="879">
        <v>190200</v>
      </c>
      <c r="C310" s="884" t="s">
        <v>1772</v>
      </c>
      <c r="D310" s="880"/>
      <c r="E310" s="880">
        <v>0</v>
      </c>
      <c r="F310" s="880">
        <v>0</v>
      </c>
      <c r="G310" s="880">
        <v>0</v>
      </c>
      <c r="H310" s="880">
        <v>0</v>
      </c>
      <c r="I310" s="880"/>
      <c r="J310" s="882" t="s">
        <v>1758</v>
      </c>
      <c r="K310" s="363"/>
    </row>
    <row r="311" spans="1:11">
      <c r="A311" s="432">
        <f t="shared" si="35"/>
        <v>24</v>
      </c>
      <c r="B311" s="879">
        <v>190200</v>
      </c>
      <c r="C311" s="884" t="s">
        <v>1773</v>
      </c>
      <c r="D311" s="880"/>
      <c r="E311" s="880">
        <v>0</v>
      </c>
      <c r="F311" s="880">
        <v>0</v>
      </c>
      <c r="G311" s="880">
        <v>0</v>
      </c>
      <c r="H311" s="880">
        <v>0</v>
      </c>
      <c r="I311" s="880"/>
      <c r="J311" s="882" t="s">
        <v>497</v>
      </c>
      <c r="K311" s="363"/>
    </row>
    <row r="312" spans="1:11" ht="15" customHeight="1">
      <c r="A312" s="432">
        <f t="shared" si="35"/>
        <v>25</v>
      </c>
      <c r="B312" s="879">
        <v>190200</v>
      </c>
      <c r="C312" s="884" t="s">
        <v>255</v>
      </c>
      <c r="D312" s="880">
        <v>0</v>
      </c>
      <c r="E312" s="880"/>
      <c r="F312" s="880">
        <v>0</v>
      </c>
      <c r="G312" s="880">
        <v>0</v>
      </c>
      <c r="H312" s="880">
        <v>0</v>
      </c>
      <c r="I312" s="880"/>
      <c r="J312" s="882" t="s">
        <v>934</v>
      </c>
      <c r="K312" s="363"/>
    </row>
    <row r="313" spans="1:11">
      <c r="A313" s="432">
        <f t="shared" si="35"/>
        <v>26</v>
      </c>
      <c r="B313" s="879">
        <v>190200</v>
      </c>
      <c r="C313" s="884" t="s">
        <v>3201</v>
      </c>
      <c r="D313" s="880">
        <v>0</v>
      </c>
      <c r="E313" s="880">
        <v>0</v>
      </c>
      <c r="F313" s="880"/>
      <c r="G313" s="880"/>
      <c r="H313" s="880">
        <v>0</v>
      </c>
      <c r="I313" s="880"/>
      <c r="J313" s="882" t="s">
        <v>3215</v>
      </c>
      <c r="K313" s="363"/>
    </row>
    <row r="314" spans="1:11">
      <c r="A314" s="432">
        <f t="shared" si="35"/>
        <v>27</v>
      </c>
      <c r="B314" s="879">
        <v>190200</v>
      </c>
      <c r="C314" s="879" t="s">
        <v>3202</v>
      </c>
      <c r="D314" s="880">
        <v>0</v>
      </c>
      <c r="E314" s="880">
        <v>0</v>
      </c>
      <c r="F314" s="880">
        <v>0</v>
      </c>
      <c r="G314" s="880">
        <v>0</v>
      </c>
      <c r="H314" s="880">
        <v>0</v>
      </c>
      <c r="I314" s="881"/>
      <c r="J314" s="882" t="s">
        <v>3216</v>
      </c>
      <c r="K314" s="363"/>
    </row>
    <row r="315" spans="1:11" ht="15.65" customHeight="1">
      <c r="A315" s="432">
        <f t="shared" si="35"/>
        <v>28</v>
      </c>
      <c r="B315" s="879">
        <v>190200</v>
      </c>
      <c r="C315" s="879" t="s">
        <v>1800</v>
      </c>
      <c r="D315" s="880">
        <v>20843.87</v>
      </c>
      <c r="E315" s="880">
        <v>20843.87</v>
      </c>
      <c r="F315" s="880">
        <v>0</v>
      </c>
      <c r="G315" s="880">
        <v>0</v>
      </c>
      <c r="H315" s="880">
        <v>0</v>
      </c>
      <c r="I315" s="881"/>
      <c r="J315" s="882" t="s">
        <v>1583</v>
      </c>
      <c r="K315" s="363"/>
    </row>
    <row r="316" spans="1:11" ht="26">
      <c r="A316" s="432">
        <f t="shared" si="35"/>
        <v>29</v>
      </c>
      <c r="B316" s="879">
        <v>190200</v>
      </c>
      <c r="C316" s="879" t="s">
        <v>1646</v>
      </c>
      <c r="D316" s="880">
        <v>0</v>
      </c>
      <c r="E316" s="880">
        <v>0</v>
      </c>
      <c r="F316" s="880">
        <v>0</v>
      </c>
      <c r="G316" s="880">
        <v>0</v>
      </c>
      <c r="H316" s="880">
        <v>0</v>
      </c>
      <c r="I316" s="881"/>
      <c r="J316" s="882" t="s">
        <v>1584</v>
      </c>
      <c r="K316" s="363"/>
    </row>
    <row r="317" spans="1:11" ht="29.15" customHeight="1">
      <c r="A317" s="432">
        <f t="shared" si="35"/>
        <v>30</v>
      </c>
      <c r="B317" s="879">
        <v>190200</v>
      </c>
      <c r="C317" s="879" t="s">
        <v>1756</v>
      </c>
      <c r="D317" s="880">
        <v>317386.53999999998</v>
      </c>
      <c r="E317" s="880">
        <v>317386.53999999998</v>
      </c>
      <c r="F317" s="880">
        <v>0</v>
      </c>
      <c r="G317" s="880">
        <v>0</v>
      </c>
      <c r="H317" s="880">
        <v>0</v>
      </c>
      <c r="I317" s="881"/>
      <c r="J317" s="882" t="s">
        <v>1576</v>
      </c>
      <c r="K317" s="363"/>
    </row>
    <row r="318" spans="1:11" ht="26">
      <c r="A318" s="432">
        <f t="shared" si="35"/>
        <v>31</v>
      </c>
      <c r="B318" s="879">
        <v>190200</v>
      </c>
      <c r="C318" s="879" t="s">
        <v>3203</v>
      </c>
      <c r="D318" s="880">
        <v>0</v>
      </c>
      <c r="E318" s="880">
        <v>0</v>
      </c>
      <c r="F318" s="880">
        <v>0</v>
      </c>
      <c r="G318" s="880">
        <v>0</v>
      </c>
      <c r="H318" s="880">
        <v>0</v>
      </c>
      <c r="I318" s="881"/>
      <c r="J318" s="882" t="s">
        <v>3217</v>
      </c>
      <c r="K318" s="363"/>
    </row>
    <row r="319" spans="1:11" ht="0.65" customHeight="1">
      <c r="A319" s="432" t="s">
        <v>472</v>
      </c>
      <c r="B319" s="381" t="s">
        <v>472</v>
      </c>
      <c r="C319" s="381"/>
      <c r="D319" s="382"/>
      <c r="E319" s="379" t="s">
        <v>472</v>
      </c>
      <c r="F319" s="379" t="s">
        <v>472</v>
      </c>
      <c r="G319" s="379" t="s">
        <v>472</v>
      </c>
      <c r="H319" s="379" t="s">
        <v>472</v>
      </c>
      <c r="I319" s="383"/>
      <c r="J319" s="384"/>
      <c r="K319" s="363"/>
    </row>
    <row r="320" spans="1:11" ht="20">
      <c r="A320" s="1262" t="str">
        <f>A279</f>
        <v>WORKSHEET A (EKC), ADIT ACCOUNT 190</v>
      </c>
      <c r="B320" s="1262"/>
      <c r="C320" s="1263"/>
      <c r="D320" s="1263"/>
      <c r="E320" s="1263"/>
      <c r="F320" s="1263"/>
      <c r="G320" s="1263"/>
      <c r="H320" s="1263"/>
      <c r="I320" s="1263"/>
      <c r="J320" s="1263"/>
    </row>
    <row r="321" spans="1:10" ht="19">
      <c r="A321" s="1264" t="str">
        <f>A2</f>
        <v>For Contract Year Beginning June 1, 2026, Based on 2025 Data</v>
      </c>
      <c r="B321" s="1264"/>
      <c r="C321" s="1265"/>
      <c r="D321" s="1265"/>
      <c r="E321" s="1265"/>
      <c r="F321" s="1265"/>
      <c r="G321" s="1265"/>
      <c r="H321" s="1265"/>
      <c r="I321" s="1265"/>
      <c r="J321" s="1265"/>
    </row>
    <row r="322" spans="1:10" ht="12.75" customHeight="1">
      <c r="H322" s="362"/>
    </row>
    <row r="323" spans="1:10" ht="15">
      <c r="C323" s="362"/>
      <c r="D323" s="349" t="s">
        <v>476</v>
      </c>
      <c r="E323" s="349" t="s">
        <v>477</v>
      </c>
      <c r="F323" s="349" t="s">
        <v>478</v>
      </c>
      <c r="G323" s="349" t="s">
        <v>479</v>
      </c>
      <c r="H323" s="349" t="s">
        <v>480</v>
      </c>
      <c r="I323" s="349" t="s">
        <v>874</v>
      </c>
      <c r="J323" s="349" t="s">
        <v>481</v>
      </c>
    </row>
    <row r="324" spans="1:10" ht="15.65" customHeight="1">
      <c r="D324" s="354"/>
      <c r="E324" s="351" t="s">
        <v>779</v>
      </c>
      <c r="F324" s="351" t="s">
        <v>779</v>
      </c>
      <c r="G324" s="349"/>
      <c r="H324" s="349"/>
      <c r="I324" s="349" t="s">
        <v>464</v>
      </c>
      <c r="J324" s="349" t="s">
        <v>472</v>
      </c>
    </row>
    <row r="325" spans="1:10" ht="15.65" customHeight="1">
      <c r="D325" s="349" t="s">
        <v>472</v>
      </c>
      <c r="E325" s="349" t="s">
        <v>1221</v>
      </c>
      <c r="F325" s="349" t="s">
        <v>1222</v>
      </c>
      <c r="G325" s="349" t="s">
        <v>473</v>
      </c>
      <c r="H325" s="349" t="s">
        <v>474</v>
      </c>
      <c r="I325" s="349" t="s">
        <v>1069</v>
      </c>
      <c r="J325" s="349" t="s">
        <v>482</v>
      </c>
    </row>
    <row r="326" spans="1:10" ht="15.65" customHeight="1">
      <c r="D326" s="349" t="s">
        <v>483</v>
      </c>
      <c r="E326" s="349" t="s">
        <v>475</v>
      </c>
      <c r="F326" s="349" t="s">
        <v>475</v>
      </c>
      <c r="G326" s="349" t="s">
        <v>475</v>
      </c>
      <c r="H326" s="349" t="s">
        <v>475</v>
      </c>
      <c r="I326" s="349" t="s">
        <v>296</v>
      </c>
      <c r="J326" s="349" t="s">
        <v>297</v>
      </c>
    </row>
    <row r="327" spans="1:10" ht="12.75" customHeight="1">
      <c r="A327" s="358" t="s">
        <v>526</v>
      </c>
      <c r="B327" s="359" t="s">
        <v>1068</v>
      </c>
      <c r="C327" s="360" t="s">
        <v>870</v>
      </c>
    </row>
    <row r="328" spans="1:10">
      <c r="A328" s="432">
        <f>A318+1</f>
        <v>32</v>
      </c>
      <c r="B328" s="879">
        <v>190200</v>
      </c>
      <c r="C328" s="879" t="s">
        <v>1757</v>
      </c>
      <c r="D328" s="880">
        <v>0</v>
      </c>
      <c r="E328" s="880">
        <v>0</v>
      </c>
      <c r="F328" s="880">
        <v>0</v>
      </c>
      <c r="G328" s="880">
        <v>0</v>
      </c>
      <c r="H328" s="880">
        <v>0</v>
      </c>
      <c r="I328" s="881"/>
      <c r="J328" s="882" t="s">
        <v>1041</v>
      </c>
    </row>
    <row r="329" spans="1:10" ht="26">
      <c r="A329" s="432">
        <f>A328+1</f>
        <v>33</v>
      </c>
      <c r="B329" s="879">
        <v>190200</v>
      </c>
      <c r="C329" s="879" t="s">
        <v>1042</v>
      </c>
      <c r="D329" s="880">
        <v>0</v>
      </c>
      <c r="E329" s="880">
        <v>0</v>
      </c>
      <c r="F329" s="880">
        <v>0</v>
      </c>
      <c r="G329" s="880">
        <v>0</v>
      </c>
      <c r="H329" s="880">
        <v>0</v>
      </c>
      <c r="I329" s="881"/>
      <c r="J329" s="882" t="s">
        <v>1043</v>
      </c>
    </row>
    <row r="330" spans="1:10">
      <c r="A330" s="432">
        <f t="shared" ref="A330:A360" si="36">A329+1</f>
        <v>34</v>
      </c>
      <c r="B330" s="879">
        <v>190200</v>
      </c>
      <c r="C330" s="879" t="s">
        <v>270</v>
      </c>
      <c r="D330" s="880">
        <v>5957.44</v>
      </c>
      <c r="E330" s="880">
        <v>0</v>
      </c>
      <c r="F330" s="880">
        <v>5957.44</v>
      </c>
      <c r="G330" s="880">
        <v>0</v>
      </c>
      <c r="H330" s="880">
        <v>0</v>
      </c>
      <c r="I330" s="881"/>
      <c r="J330" s="882" t="s">
        <v>1004</v>
      </c>
    </row>
    <row r="331" spans="1:10">
      <c r="A331" s="432">
        <f t="shared" si="36"/>
        <v>35</v>
      </c>
      <c r="B331" s="879">
        <v>190200</v>
      </c>
      <c r="C331" s="879" t="s">
        <v>4217</v>
      </c>
      <c r="D331" s="880">
        <v>1140852.31</v>
      </c>
      <c r="E331" s="880">
        <v>1140852.31</v>
      </c>
      <c r="F331" s="880"/>
      <c r="G331" s="880"/>
      <c r="H331" s="880"/>
      <c r="I331" s="881"/>
      <c r="J331" s="882"/>
    </row>
    <row r="332" spans="1:10">
      <c r="A332" s="432">
        <f t="shared" si="36"/>
        <v>36</v>
      </c>
      <c r="B332" s="879">
        <v>190200</v>
      </c>
      <c r="C332" s="879" t="s">
        <v>1005</v>
      </c>
      <c r="D332" s="880">
        <v>3942047.51</v>
      </c>
      <c r="E332" s="880">
        <v>3942047.51</v>
      </c>
      <c r="F332" s="880">
        <v>0</v>
      </c>
      <c r="G332" s="880">
        <v>0</v>
      </c>
      <c r="H332" s="880">
        <v>0</v>
      </c>
      <c r="I332" s="881"/>
      <c r="J332" s="882" t="s">
        <v>1006</v>
      </c>
    </row>
    <row r="333" spans="1:10" ht="26">
      <c r="A333" s="432">
        <f t="shared" si="36"/>
        <v>37</v>
      </c>
      <c r="B333" s="879">
        <v>190200</v>
      </c>
      <c r="C333" s="879" t="s">
        <v>1007</v>
      </c>
      <c r="D333" s="880">
        <v>1837954.1</v>
      </c>
      <c r="E333" s="880">
        <v>1837954.1</v>
      </c>
      <c r="F333" s="880"/>
      <c r="G333" s="880"/>
      <c r="H333" s="880"/>
      <c r="I333" s="881"/>
      <c r="J333" s="882" t="s">
        <v>1008</v>
      </c>
    </row>
    <row r="334" spans="1:10" ht="26">
      <c r="A334" s="432">
        <f t="shared" si="36"/>
        <v>38</v>
      </c>
      <c r="B334" s="879">
        <v>190200</v>
      </c>
      <c r="C334" s="879" t="s">
        <v>3204</v>
      </c>
      <c r="D334" s="880">
        <v>0</v>
      </c>
      <c r="E334" s="880">
        <v>0</v>
      </c>
      <c r="F334" s="880">
        <v>0</v>
      </c>
      <c r="G334" s="880">
        <v>0</v>
      </c>
      <c r="H334" s="880">
        <v>0</v>
      </c>
      <c r="I334" s="881"/>
      <c r="J334" s="882" t="s">
        <v>3218</v>
      </c>
    </row>
    <row r="335" spans="1:10" ht="26">
      <c r="A335" s="432">
        <f t="shared" si="36"/>
        <v>39</v>
      </c>
      <c r="B335" s="879">
        <v>190200</v>
      </c>
      <c r="C335" s="879" t="s">
        <v>496</v>
      </c>
      <c r="D335" s="880">
        <v>15696.59</v>
      </c>
      <c r="E335" s="880">
        <v>15696.59</v>
      </c>
      <c r="F335" s="880">
        <v>0</v>
      </c>
      <c r="G335" s="880">
        <v>0</v>
      </c>
      <c r="H335" s="880"/>
      <c r="I335" s="881"/>
      <c r="J335" s="882" t="s">
        <v>1223</v>
      </c>
    </row>
    <row r="336" spans="1:10" ht="26">
      <c r="A336" s="432">
        <f t="shared" si="36"/>
        <v>40</v>
      </c>
      <c r="B336" s="879">
        <v>190200</v>
      </c>
      <c r="C336" s="879" t="s">
        <v>1775</v>
      </c>
      <c r="D336" s="880">
        <v>-1317066.02</v>
      </c>
      <c r="E336" s="880">
        <v>-1983579.35</v>
      </c>
      <c r="F336" s="880">
        <v>0</v>
      </c>
      <c r="G336" s="880">
        <v>0</v>
      </c>
      <c r="H336" s="880">
        <v>666513.32999999996</v>
      </c>
      <c r="I336" s="881"/>
      <c r="J336" s="882" t="s">
        <v>3219</v>
      </c>
    </row>
    <row r="337" spans="1:10" ht="26">
      <c r="A337" s="432">
        <f t="shared" si="36"/>
        <v>41</v>
      </c>
      <c r="B337" s="879">
        <v>190200</v>
      </c>
      <c r="C337" s="879" t="s">
        <v>1797</v>
      </c>
      <c r="D337" s="880">
        <v>3542066.19</v>
      </c>
      <c r="E337" s="880">
        <v>3542066.19</v>
      </c>
      <c r="F337" s="880">
        <v>0</v>
      </c>
      <c r="G337" s="880">
        <v>0</v>
      </c>
      <c r="H337" s="880"/>
      <c r="I337" s="881"/>
      <c r="J337" s="882" t="s">
        <v>498</v>
      </c>
    </row>
    <row r="338" spans="1:10" ht="26">
      <c r="A338" s="432">
        <f t="shared" si="36"/>
        <v>42</v>
      </c>
      <c r="B338" s="879">
        <v>190200</v>
      </c>
      <c r="C338" s="879" t="s">
        <v>1801</v>
      </c>
      <c r="D338" s="880">
        <v>0</v>
      </c>
      <c r="E338" s="880">
        <v>0</v>
      </c>
      <c r="F338" s="880">
        <v>0</v>
      </c>
      <c r="G338" s="880">
        <v>0</v>
      </c>
      <c r="H338" s="880"/>
      <c r="I338" s="881"/>
      <c r="J338" s="882" t="s">
        <v>499</v>
      </c>
    </row>
    <row r="339" spans="1:10">
      <c r="A339" s="432">
        <f t="shared" si="36"/>
        <v>43</v>
      </c>
      <c r="B339" s="879">
        <v>190200</v>
      </c>
      <c r="C339" s="879" t="s">
        <v>3205</v>
      </c>
      <c r="D339" s="880">
        <v>0</v>
      </c>
      <c r="E339" s="880">
        <v>0</v>
      </c>
      <c r="F339" s="880">
        <v>0</v>
      </c>
      <c r="G339" s="880">
        <v>0</v>
      </c>
      <c r="H339" s="880">
        <v>0</v>
      </c>
      <c r="I339" s="881"/>
      <c r="J339" s="882" t="s">
        <v>3220</v>
      </c>
    </row>
    <row r="340" spans="1:10" ht="26">
      <c r="A340" s="432">
        <f t="shared" si="36"/>
        <v>44</v>
      </c>
      <c r="B340" s="879">
        <v>190200</v>
      </c>
      <c r="C340" s="884" t="s">
        <v>2828</v>
      </c>
      <c r="D340" s="880"/>
      <c r="E340" s="880">
        <v>0</v>
      </c>
      <c r="F340" s="880">
        <v>0</v>
      </c>
      <c r="G340" s="880">
        <v>0</v>
      </c>
      <c r="H340" s="880">
        <v>0</v>
      </c>
      <c r="I340" s="881"/>
      <c r="J340" s="882" t="s">
        <v>2829</v>
      </c>
    </row>
    <row r="341" spans="1:10">
      <c r="A341" s="432">
        <f t="shared" si="36"/>
        <v>45</v>
      </c>
      <c r="B341" s="879">
        <v>190200</v>
      </c>
      <c r="C341" s="879" t="s">
        <v>935</v>
      </c>
      <c r="D341" s="880">
        <v>2354759.9</v>
      </c>
      <c r="E341" s="880">
        <v>2354759.9</v>
      </c>
      <c r="F341" s="880">
        <v>0</v>
      </c>
      <c r="G341" s="880">
        <v>0</v>
      </c>
      <c r="H341" s="880">
        <v>0</v>
      </c>
      <c r="I341" s="885"/>
      <c r="J341" s="886" t="s">
        <v>3154</v>
      </c>
    </row>
    <row r="342" spans="1:10">
      <c r="A342" s="432">
        <f t="shared" si="36"/>
        <v>46</v>
      </c>
      <c r="B342" s="887">
        <v>190200</v>
      </c>
      <c r="C342" s="888" t="s">
        <v>3206</v>
      </c>
      <c r="D342" s="880">
        <v>0</v>
      </c>
      <c r="E342" s="880">
        <v>0</v>
      </c>
      <c r="F342" s="880">
        <v>0</v>
      </c>
      <c r="G342" s="880">
        <v>0</v>
      </c>
      <c r="H342" s="880">
        <v>0</v>
      </c>
      <c r="I342" s="881"/>
      <c r="J342" s="882" t="s">
        <v>3206</v>
      </c>
    </row>
    <row r="343" spans="1:10" ht="26">
      <c r="A343" s="432">
        <f t="shared" si="36"/>
        <v>47</v>
      </c>
      <c r="B343" s="887">
        <v>190200</v>
      </c>
      <c r="C343" s="888" t="s">
        <v>1044</v>
      </c>
      <c r="D343" s="880">
        <v>386730.26</v>
      </c>
      <c r="E343" s="880">
        <v>386730.26</v>
      </c>
      <c r="F343" s="880">
        <v>0</v>
      </c>
      <c r="G343" s="880">
        <v>0</v>
      </c>
      <c r="H343" s="880">
        <v>0</v>
      </c>
      <c r="I343" s="881"/>
      <c r="J343" s="882" t="s">
        <v>1045</v>
      </c>
    </row>
    <row r="344" spans="1:10" ht="26">
      <c r="A344" s="432">
        <f t="shared" si="36"/>
        <v>48</v>
      </c>
      <c r="B344" s="887">
        <v>190200</v>
      </c>
      <c r="C344" s="888" t="s">
        <v>1046</v>
      </c>
      <c r="D344" s="880">
        <v>59700.35</v>
      </c>
      <c r="E344" s="880">
        <v>59700.35</v>
      </c>
      <c r="F344" s="880">
        <v>0</v>
      </c>
      <c r="G344" s="880">
        <v>0</v>
      </c>
      <c r="H344" s="880">
        <v>0</v>
      </c>
      <c r="I344" s="881"/>
      <c r="J344" s="882" t="s">
        <v>1047</v>
      </c>
    </row>
    <row r="345" spans="1:10">
      <c r="A345" s="432">
        <f t="shared" si="36"/>
        <v>49</v>
      </c>
      <c r="B345" s="887">
        <v>190200</v>
      </c>
      <c r="C345" s="888" t="s">
        <v>3395</v>
      </c>
      <c r="D345" s="880">
        <v>884113.35</v>
      </c>
      <c r="E345" s="880">
        <v>884113.35</v>
      </c>
      <c r="F345" s="880"/>
      <c r="G345" s="880"/>
      <c r="H345" s="880"/>
      <c r="I345" s="881"/>
      <c r="J345" s="882" t="s">
        <v>3396</v>
      </c>
    </row>
    <row r="346" spans="1:10">
      <c r="A346" s="432">
        <f t="shared" si="36"/>
        <v>50</v>
      </c>
      <c r="B346" s="887">
        <v>190200</v>
      </c>
      <c r="C346" s="888" t="s">
        <v>3541</v>
      </c>
      <c r="D346" s="880">
        <v>159448.79999999999</v>
      </c>
      <c r="E346" s="880">
        <v>159448.79999999999</v>
      </c>
      <c r="F346" s="880"/>
      <c r="G346" s="880"/>
      <c r="H346" s="880"/>
      <c r="I346" s="881"/>
      <c r="J346" s="886" t="s">
        <v>3542</v>
      </c>
    </row>
    <row r="347" spans="1:10">
      <c r="A347" s="432">
        <f t="shared" si="36"/>
        <v>51</v>
      </c>
      <c r="B347" s="887">
        <v>190200</v>
      </c>
      <c r="C347" s="888" t="s">
        <v>3397</v>
      </c>
      <c r="D347" s="880">
        <v>501248.66</v>
      </c>
      <c r="E347" s="880">
        <v>501248.66</v>
      </c>
      <c r="F347" s="880"/>
      <c r="G347" s="880"/>
      <c r="H347" s="880"/>
      <c r="I347" s="881"/>
      <c r="J347" s="886" t="s">
        <v>3398</v>
      </c>
    </row>
    <row r="348" spans="1:10">
      <c r="A348" s="432">
        <f t="shared" si="36"/>
        <v>52</v>
      </c>
      <c r="B348" s="887">
        <v>190200</v>
      </c>
      <c r="C348" s="888" t="s">
        <v>3706</v>
      </c>
      <c r="D348" s="880">
        <v>4667427.16</v>
      </c>
      <c r="E348" s="880">
        <v>4667427.16</v>
      </c>
      <c r="F348" s="880"/>
      <c r="G348" s="880"/>
      <c r="H348" s="880"/>
      <c r="I348" s="881"/>
      <c r="J348" s="886" t="s">
        <v>3707</v>
      </c>
    </row>
    <row r="349" spans="1:10">
      <c r="A349" s="432">
        <f t="shared" si="36"/>
        <v>53</v>
      </c>
      <c r="B349" s="887">
        <v>190200</v>
      </c>
      <c r="C349" s="888" t="s">
        <v>3399</v>
      </c>
      <c r="D349" s="880">
        <v>1015351.49</v>
      </c>
      <c r="E349" s="880">
        <v>1015351.49</v>
      </c>
      <c r="F349" s="880"/>
      <c r="G349" s="880"/>
      <c r="H349" s="880"/>
      <c r="I349" s="881"/>
      <c r="J349" s="886" t="s">
        <v>3400</v>
      </c>
    </row>
    <row r="350" spans="1:10" ht="26">
      <c r="A350" s="432">
        <f t="shared" si="36"/>
        <v>54</v>
      </c>
      <c r="B350" s="887">
        <v>190200</v>
      </c>
      <c r="C350" s="888" t="s">
        <v>3207</v>
      </c>
      <c r="D350" s="880">
        <v>15533492.52</v>
      </c>
      <c r="E350" s="880">
        <v>15533492.52</v>
      </c>
      <c r="F350" s="880">
        <v>0</v>
      </c>
      <c r="G350" s="880">
        <v>0</v>
      </c>
      <c r="H350" s="880">
        <v>0</v>
      </c>
      <c r="I350" s="881"/>
      <c r="J350" s="882" t="s">
        <v>3155</v>
      </c>
    </row>
    <row r="351" spans="1:10" ht="26">
      <c r="A351" s="432">
        <f t="shared" si="36"/>
        <v>55</v>
      </c>
      <c r="B351" s="887">
        <v>190200</v>
      </c>
      <c r="C351" s="888" t="s">
        <v>3106</v>
      </c>
      <c r="D351" s="880">
        <v>0</v>
      </c>
      <c r="E351" s="880">
        <v>0</v>
      </c>
      <c r="F351" s="880">
        <v>0</v>
      </c>
      <c r="G351" s="880">
        <v>0</v>
      </c>
      <c r="H351" s="880">
        <v>0</v>
      </c>
      <c r="I351" s="881"/>
      <c r="J351" s="882" t="s">
        <v>3156</v>
      </c>
    </row>
    <row r="352" spans="1:10">
      <c r="A352" s="432">
        <f t="shared" si="36"/>
        <v>56</v>
      </c>
      <c r="B352" s="887">
        <v>190200</v>
      </c>
      <c r="C352" s="888" t="s">
        <v>3208</v>
      </c>
      <c r="D352" s="880">
        <v>0</v>
      </c>
      <c r="E352" s="880">
        <v>0</v>
      </c>
      <c r="F352" s="880">
        <v>0</v>
      </c>
      <c r="G352" s="880">
        <v>0</v>
      </c>
      <c r="H352" s="880">
        <v>0</v>
      </c>
      <c r="I352" s="881"/>
      <c r="J352" s="882" t="s">
        <v>3221</v>
      </c>
    </row>
    <row r="353" spans="1:10" ht="26">
      <c r="A353" s="432">
        <f t="shared" si="36"/>
        <v>57</v>
      </c>
      <c r="B353" s="887">
        <v>190200</v>
      </c>
      <c r="C353" s="888" t="s">
        <v>1048</v>
      </c>
      <c r="D353" s="880">
        <v>81592.5</v>
      </c>
      <c r="E353" s="880">
        <v>81592.5</v>
      </c>
      <c r="F353" s="880">
        <v>0</v>
      </c>
      <c r="G353" s="880">
        <v>0</v>
      </c>
      <c r="H353" s="880">
        <v>0</v>
      </c>
      <c r="I353" s="881"/>
      <c r="J353" s="882" t="s">
        <v>1049</v>
      </c>
    </row>
    <row r="354" spans="1:10" ht="26">
      <c r="A354" s="432">
        <f t="shared" si="36"/>
        <v>58</v>
      </c>
      <c r="B354" s="887">
        <v>190200</v>
      </c>
      <c r="C354" s="888" t="s">
        <v>1614</v>
      </c>
      <c r="D354" s="880">
        <v>2165.87</v>
      </c>
      <c r="E354" s="880">
        <v>2165.87</v>
      </c>
      <c r="F354" s="880">
        <v>0</v>
      </c>
      <c r="G354" s="880">
        <v>0</v>
      </c>
      <c r="H354" s="880">
        <v>0</v>
      </c>
      <c r="I354" s="881"/>
      <c r="J354" s="882" t="s">
        <v>1760</v>
      </c>
    </row>
    <row r="355" spans="1:10" ht="26">
      <c r="A355" s="432">
        <f t="shared" si="36"/>
        <v>59</v>
      </c>
      <c r="B355" s="887">
        <v>190200</v>
      </c>
      <c r="C355" s="888" t="s">
        <v>3209</v>
      </c>
      <c r="D355" s="880">
        <v>0</v>
      </c>
      <c r="E355" s="880">
        <v>0</v>
      </c>
      <c r="F355" s="880">
        <v>0</v>
      </c>
      <c r="G355" s="880">
        <v>0</v>
      </c>
      <c r="H355" s="880">
        <v>0</v>
      </c>
      <c r="I355" s="881"/>
      <c r="J355" s="882" t="s">
        <v>3222</v>
      </c>
    </row>
    <row r="356" spans="1:10" ht="39">
      <c r="A356" s="432">
        <f t="shared" si="36"/>
        <v>60</v>
      </c>
      <c r="B356" s="887">
        <v>190200</v>
      </c>
      <c r="C356" s="888" t="s">
        <v>629</v>
      </c>
      <c r="D356" s="880">
        <v>655622.09</v>
      </c>
      <c r="E356" s="880">
        <v>655622.09</v>
      </c>
      <c r="F356" s="880">
        <v>0</v>
      </c>
      <c r="G356" s="880">
        <v>0</v>
      </c>
      <c r="H356" s="880">
        <v>0</v>
      </c>
      <c r="I356" s="881"/>
      <c r="J356" s="882" t="s">
        <v>2571</v>
      </c>
    </row>
    <row r="357" spans="1:10">
      <c r="A357" s="432">
        <f t="shared" si="36"/>
        <v>61</v>
      </c>
      <c r="B357" s="887">
        <v>190200</v>
      </c>
      <c r="C357" s="888" t="s">
        <v>2931</v>
      </c>
      <c r="D357" s="880">
        <v>4308797</v>
      </c>
      <c r="E357" s="880">
        <v>4308797</v>
      </c>
      <c r="F357" s="880">
        <v>0</v>
      </c>
      <c r="G357" s="880">
        <v>0</v>
      </c>
      <c r="H357" s="880">
        <v>0</v>
      </c>
      <c r="I357" s="881"/>
      <c r="J357" s="882" t="s">
        <v>2932</v>
      </c>
    </row>
    <row r="358" spans="1:10">
      <c r="A358" s="432">
        <f t="shared" si="36"/>
        <v>62</v>
      </c>
      <c r="B358" s="887"/>
      <c r="C358" s="888"/>
      <c r="D358" s="880"/>
      <c r="E358" s="880"/>
      <c r="F358" s="880"/>
      <c r="G358" s="880"/>
      <c r="H358" s="880"/>
      <c r="I358" s="881"/>
      <c r="J358" s="882"/>
    </row>
    <row r="359" spans="1:10">
      <c r="A359" s="432">
        <f t="shared" si="36"/>
        <v>63</v>
      </c>
      <c r="B359" s="887">
        <v>190200</v>
      </c>
      <c r="C359" s="888" t="s">
        <v>3107</v>
      </c>
      <c r="D359" s="880"/>
      <c r="E359" s="880"/>
      <c r="F359" s="880"/>
      <c r="G359" s="880"/>
      <c r="H359" s="880"/>
      <c r="I359" s="881"/>
      <c r="J359" s="882" t="s">
        <v>3223</v>
      </c>
    </row>
    <row r="360" spans="1:10">
      <c r="A360" s="432">
        <f t="shared" si="36"/>
        <v>64</v>
      </c>
      <c r="B360" s="887">
        <v>190200</v>
      </c>
      <c r="C360" s="888" t="s">
        <v>3108</v>
      </c>
      <c r="D360" s="880">
        <v>18506891.800000001</v>
      </c>
      <c r="E360" s="880">
        <v>17543402.75</v>
      </c>
      <c r="F360" s="880">
        <v>-142477.24</v>
      </c>
      <c r="G360" s="880">
        <v>69684.55</v>
      </c>
      <c r="H360" s="880">
        <v>1036282.42</v>
      </c>
      <c r="I360" s="881"/>
      <c r="J360" s="882" t="s">
        <v>3157</v>
      </c>
    </row>
    <row r="361" spans="1:10" ht="20.25" customHeight="1">
      <c r="A361" s="432" t="s">
        <v>472</v>
      </c>
      <c r="B361" s="889"/>
      <c r="C361" s="890" t="s">
        <v>500</v>
      </c>
      <c r="D361" s="891"/>
      <c r="E361" s="880"/>
      <c r="F361" s="880"/>
      <c r="G361" s="880"/>
      <c r="H361" s="880"/>
      <c r="I361" s="892"/>
      <c r="J361" s="893"/>
    </row>
    <row r="362" spans="1:10" ht="12.75" customHeight="1">
      <c r="A362" s="432">
        <f>+A360+1</f>
        <v>65</v>
      </c>
      <c r="B362" s="894">
        <v>190205</v>
      </c>
      <c r="C362" s="879" t="s">
        <v>1618</v>
      </c>
      <c r="D362" s="880">
        <v>-0.01</v>
      </c>
      <c r="E362" s="880">
        <v>-0.01</v>
      </c>
      <c r="F362" s="880">
        <v>0</v>
      </c>
      <c r="G362" s="880">
        <v>0</v>
      </c>
      <c r="H362" s="880">
        <v>0</v>
      </c>
      <c r="I362" s="879"/>
      <c r="J362" s="882" t="s">
        <v>1398</v>
      </c>
    </row>
    <row r="363" spans="1:10" ht="12.75" customHeight="1">
      <c r="A363" s="432">
        <f t="shared" ref="A363:A383" si="37">+A362+1</f>
        <v>66</v>
      </c>
      <c r="B363" s="894">
        <v>190205</v>
      </c>
      <c r="C363" s="879" t="s">
        <v>501</v>
      </c>
      <c r="D363" s="880">
        <v>3995115.46</v>
      </c>
      <c r="E363" s="895">
        <v>3995115.46</v>
      </c>
      <c r="F363" s="880">
        <v>0</v>
      </c>
      <c r="G363" s="880">
        <v>0</v>
      </c>
      <c r="H363" s="880">
        <v>0</v>
      </c>
      <c r="I363" s="881"/>
      <c r="J363" s="882" t="s">
        <v>1398</v>
      </c>
    </row>
    <row r="364" spans="1:10" ht="12.75" customHeight="1">
      <c r="A364" s="432">
        <f t="shared" si="37"/>
        <v>67</v>
      </c>
      <c r="B364" s="894">
        <v>190205</v>
      </c>
      <c r="C364" s="879" t="s">
        <v>656</v>
      </c>
      <c r="D364" s="880">
        <v>99020.74</v>
      </c>
      <c r="E364" s="895">
        <v>99020.74</v>
      </c>
      <c r="F364" s="880">
        <v>0</v>
      </c>
      <c r="G364" s="880">
        <v>0</v>
      </c>
      <c r="H364" s="880">
        <v>0</v>
      </c>
      <c r="I364" s="881"/>
      <c r="J364" s="882" t="s">
        <v>1398</v>
      </c>
    </row>
    <row r="365" spans="1:10" ht="12.75" customHeight="1">
      <c r="A365" s="432">
        <f t="shared" si="37"/>
        <v>68</v>
      </c>
      <c r="B365" s="894">
        <v>190205</v>
      </c>
      <c r="C365" s="879" t="s">
        <v>1798</v>
      </c>
      <c r="D365" s="880">
        <v>-336543.39</v>
      </c>
      <c r="E365" s="895">
        <v>-336543.39</v>
      </c>
      <c r="F365" s="880">
        <v>0</v>
      </c>
      <c r="G365" s="880">
        <v>0</v>
      </c>
      <c r="H365" s="880">
        <v>0</v>
      </c>
      <c r="I365" s="881"/>
      <c r="J365" s="882" t="s">
        <v>1398</v>
      </c>
    </row>
    <row r="366" spans="1:10" ht="12.75" customHeight="1">
      <c r="A366" s="432">
        <f t="shared" si="37"/>
        <v>69</v>
      </c>
      <c r="B366" s="894">
        <v>190205</v>
      </c>
      <c r="C366" s="879" t="s">
        <v>259</v>
      </c>
      <c r="D366" s="880">
        <v>186024.66</v>
      </c>
      <c r="E366" s="895">
        <v>186024.66</v>
      </c>
      <c r="F366" s="880">
        <v>0</v>
      </c>
      <c r="G366" s="880">
        <v>0</v>
      </c>
      <c r="H366" s="880">
        <v>0</v>
      </c>
      <c r="I366" s="881"/>
      <c r="J366" s="882" t="s">
        <v>1398</v>
      </c>
    </row>
    <row r="367" spans="1:10" ht="12.75" customHeight="1">
      <c r="A367" s="432">
        <f t="shared" si="37"/>
        <v>70</v>
      </c>
      <c r="B367" s="894">
        <v>190205</v>
      </c>
      <c r="C367" s="879" t="s">
        <v>1802</v>
      </c>
      <c r="D367" s="880">
        <v>0</v>
      </c>
      <c r="E367" s="895">
        <v>0</v>
      </c>
      <c r="F367" s="880">
        <v>0</v>
      </c>
      <c r="G367" s="880">
        <v>0</v>
      </c>
      <c r="H367" s="880">
        <v>0</v>
      </c>
      <c r="I367" s="881"/>
      <c r="J367" s="882" t="s">
        <v>1398</v>
      </c>
    </row>
    <row r="368" spans="1:10" ht="12.75" customHeight="1">
      <c r="A368" s="432">
        <f t="shared" si="37"/>
        <v>71</v>
      </c>
      <c r="B368" s="894">
        <v>190205</v>
      </c>
      <c r="C368" s="879" t="s">
        <v>260</v>
      </c>
      <c r="D368" s="880">
        <v>0</v>
      </c>
      <c r="E368" s="895">
        <v>0</v>
      </c>
      <c r="F368" s="880">
        <v>0</v>
      </c>
      <c r="G368" s="880">
        <v>0</v>
      </c>
      <c r="H368" s="880">
        <v>0</v>
      </c>
      <c r="I368" s="881"/>
      <c r="J368" s="882" t="s">
        <v>1398</v>
      </c>
    </row>
    <row r="369" spans="1:10" ht="12.75" customHeight="1">
      <c r="A369" s="432">
        <f t="shared" si="37"/>
        <v>72</v>
      </c>
      <c r="B369" s="894">
        <v>190205</v>
      </c>
      <c r="C369" s="879" t="s">
        <v>3401</v>
      </c>
      <c r="D369" s="880">
        <v>-237029.85</v>
      </c>
      <c r="E369" s="895">
        <v>-237029.85</v>
      </c>
      <c r="F369" s="880"/>
      <c r="G369" s="880"/>
      <c r="H369" s="880"/>
      <c r="I369" s="881"/>
      <c r="J369" s="882" t="s">
        <v>1398</v>
      </c>
    </row>
    <row r="370" spans="1:10" ht="12.75" customHeight="1">
      <c r="A370" s="432">
        <f t="shared" si="37"/>
        <v>73</v>
      </c>
      <c r="B370" s="894">
        <v>190205</v>
      </c>
      <c r="C370" s="879" t="s">
        <v>1645</v>
      </c>
      <c r="D370" s="880">
        <v>0</v>
      </c>
      <c r="E370" s="895">
        <v>0</v>
      </c>
      <c r="F370" s="880">
        <v>0</v>
      </c>
      <c r="G370" s="880">
        <v>0</v>
      </c>
      <c r="H370" s="880">
        <v>0</v>
      </c>
      <c r="I370" s="881"/>
      <c r="J370" s="882" t="s">
        <v>1398</v>
      </c>
    </row>
    <row r="371" spans="1:10" ht="12.75" customHeight="1">
      <c r="A371" s="432">
        <f t="shared" si="37"/>
        <v>74</v>
      </c>
      <c r="B371" s="894">
        <v>190205</v>
      </c>
      <c r="C371" s="879" t="s">
        <v>787</v>
      </c>
      <c r="D371" s="880">
        <v>9105.01</v>
      </c>
      <c r="E371" s="895">
        <v>9105.01</v>
      </c>
      <c r="F371" s="880">
        <v>0</v>
      </c>
      <c r="G371" s="880">
        <v>0</v>
      </c>
      <c r="H371" s="880">
        <v>0</v>
      </c>
      <c r="I371" s="881"/>
      <c r="J371" s="882" t="s">
        <v>1398</v>
      </c>
    </row>
    <row r="372" spans="1:10" ht="12.75" customHeight="1">
      <c r="A372" s="432">
        <f t="shared" si="37"/>
        <v>75</v>
      </c>
      <c r="B372" s="894">
        <v>190201</v>
      </c>
      <c r="C372" s="879" t="s">
        <v>3210</v>
      </c>
      <c r="D372" s="880">
        <v>53390945.229999997</v>
      </c>
      <c r="E372" s="895">
        <v>53390945.229999997</v>
      </c>
      <c r="F372" s="880"/>
      <c r="G372" s="880">
        <v>0</v>
      </c>
      <c r="H372" s="880"/>
      <c r="I372" s="881"/>
      <c r="J372" s="882" t="s">
        <v>3224</v>
      </c>
    </row>
    <row r="373" spans="1:10">
      <c r="A373" s="432">
        <f t="shared" si="37"/>
        <v>76</v>
      </c>
      <c r="B373" s="887">
        <v>190300</v>
      </c>
      <c r="C373" s="888" t="s">
        <v>3109</v>
      </c>
      <c r="D373" s="880">
        <v>19832106.510000002</v>
      </c>
      <c r="E373" s="880">
        <v>0</v>
      </c>
      <c r="F373" s="880">
        <v>0</v>
      </c>
      <c r="G373" s="880">
        <v>19832106.510000002</v>
      </c>
      <c r="H373" s="880">
        <v>0</v>
      </c>
      <c r="I373" s="881"/>
      <c r="J373" s="882" t="s">
        <v>3110</v>
      </c>
    </row>
    <row r="374" spans="1:10">
      <c r="A374" s="432">
        <f t="shared" si="37"/>
        <v>77</v>
      </c>
      <c r="B374" s="879">
        <v>190301</v>
      </c>
      <c r="C374" s="888" t="s">
        <v>3111</v>
      </c>
      <c r="D374" s="880">
        <v>16411494.83</v>
      </c>
      <c r="E374" s="880">
        <v>0</v>
      </c>
      <c r="F374" s="880">
        <v>0</v>
      </c>
      <c r="G374" s="880">
        <v>16411494.83</v>
      </c>
      <c r="H374" s="880">
        <v>0</v>
      </c>
      <c r="I374" s="881"/>
      <c r="J374" s="882" t="s">
        <v>3112</v>
      </c>
    </row>
    <row r="375" spans="1:10">
      <c r="A375" s="432">
        <f t="shared" si="37"/>
        <v>78</v>
      </c>
      <c r="B375" s="879">
        <v>190350</v>
      </c>
      <c r="C375" s="879" t="s">
        <v>3543</v>
      </c>
      <c r="D375" s="880">
        <v>-3399506.98</v>
      </c>
      <c r="E375" s="880">
        <v>-3399506.98</v>
      </c>
      <c r="F375" s="880"/>
      <c r="G375" s="880"/>
      <c r="H375" s="880"/>
      <c r="I375" s="881"/>
      <c r="J375" s="882" t="s">
        <v>3544</v>
      </c>
    </row>
    <row r="376" spans="1:10">
      <c r="A376" s="432">
        <f t="shared" si="37"/>
        <v>79</v>
      </c>
      <c r="B376" s="894">
        <v>190500</v>
      </c>
      <c r="C376" s="879" t="s">
        <v>1225</v>
      </c>
      <c r="D376" s="880">
        <v>279499389.13999999</v>
      </c>
      <c r="E376" s="895">
        <v>279499389.13999999</v>
      </c>
      <c r="F376" s="880">
        <v>0</v>
      </c>
      <c r="G376" s="880">
        <v>0</v>
      </c>
      <c r="H376" s="880">
        <v>0</v>
      </c>
      <c r="I376" s="881"/>
      <c r="J376" s="882" t="s">
        <v>1226</v>
      </c>
    </row>
    <row r="377" spans="1:10">
      <c r="A377" s="432">
        <f t="shared" si="37"/>
        <v>80</v>
      </c>
      <c r="B377" s="894"/>
      <c r="C377" s="879"/>
      <c r="D377" s="880"/>
      <c r="E377" s="895"/>
      <c r="F377" s="880"/>
      <c r="G377" s="880"/>
      <c r="H377" s="880"/>
      <c r="I377" s="881"/>
      <c r="J377" s="882"/>
    </row>
    <row r="378" spans="1:10">
      <c r="A378" s="432">
        <f t="shared" si="37"/>
        <v>81</v>
      </c>
      <c r="B378" s="894"/>
      <c r="C378" s="879" t="s">
        <v>2713</v>
      </c>
      <c r="D378" s="880"/>
      <c r="E378" s="895"/>
      <c r="F378" s="880"/>
      <c r="G378" s="880"/>
      <c r="H378" s="880"/>
      <c r="I378" s="881"/>
      <c r="J378" s="882"/>
    </row>
    <row r="379" spans="1:10">
      <c r="A379" s="432">
        <f t="shared" si="37"/>
        <v>82</v>
      </c>
      <c r="B379" s="894">
        <v>190601</v>
      </c>
      <c r="C379" s="884" t="s">
        <v>3113</v>
      </c>
      <c r="D379" s="880">
        <v>85299712.319999993</v>
      </c>
      <c r="E379" s="895">
        <v>85299712.319999993</v>
      </c>
      <c r="F379" s="880">
        <v>0</v>
      </c>
      <c r="G379" s="880">
        <v>0</v>
      </c>
      <c r="H379" s="880">
        <v>0</v>
      </c>
      <c r="I379" s="881"/>
      <c r="J379" s="882" t="s">
        <v>2674</v>
      </c>
    </row>
    <row r="380" spans="1:10">
      <c r="A380" s="432">
        <f t="shared" si="37"/>
        <v>83</v>
      </c>
      <c r="B380" s="894">
        <v>190602</v>
      </c>
      <c r="C380" s="884" t="s">
        <v>3114</v>
      </c>
      <c r="D380" s="880">
        <v>1402332.18</v>
      </c>
      <c r="E380" s="895">
        <v>1402332.18</v>
      </c>
      <c r="F380" s="880">
        <v>0</v>
      </c>
      <c r="G380" s="880">
        <v>0</v>
      </c>
      <c r="H380" s="880">
        <v>0</v>
      </c>
      <c r="I380" s="881"/>
      <c r="J380" s="882" t="s">
        <v>2674</v>
      </c>
    </row>
    <row r="381" spans="1:10">
      <c r="A381" s="432">
        <f t="shared" si="37"/>
        <v>84</v>
      </c>
      <c r="B381" s="894">
        <v>190603</v>
      </c>
      <c r="C381" s="884" t="s">
        <v>3115</v>
      </c>
      <c r="D381" s="880">
        <v>-36243601.340000004</v>
      </c>
      <c r="E381" s="895">
        <v>-36243601.340000004</v>
      </c>
      <c r="F381" s="880">
        <v>0</v>
      </c>
      <c r="G381" s="880">
        <v>0</v>
      </c>
      <c r="H381" s="880">
        <v>0</v>
      </c>
      <c r="I381" s="881"/>
      <c r="J381" s="882" t="s">
        <v>2674</v>
      </c>
    </row>
    <row r="382" spans="1:10">
      <c r="A382" s="432">
        <f t="shared" si="37"/>
        <v>85</v>
      </c>
      <c r="B382" s="894">
        <v>190604</v>
      </c>
      <c r="C382" s="884" t="s">
        <v>3116</v>
      </c>
      <c r="D382" s="880">
        <v>-18506891.800000001</v>
      </c>
      <c r="E382" s="895">
        <v>-18506891.800000001</v>
      </c>
      <c r="F382" s="880">
        <v>0</v>
      </c>
      <c r="G382" s="880">
        <v>0</v>
      </c>
      <c r="H382" s="880">
        <v>0</v>
      </c>
      <c r="I382" s="881"/>
      <c r="J382" s="882" t="s">
        <v>2674</v>
      </c>
    </row>
    <row r="383" spans="1:10">
      <c r="A383" s="432">
        <f t="shared" si="37"/>
        <v>86</v>
      </c>
      <c r="B383" s="894">
        <v>190200</v>
      </c>
      <c r="C383" s="884" t="s">
        <v>3211</v>
      </c>
      <c r="D383" s="880"/>
      <c r="E383" s="895"/>
      <c r="F383" s="880"/>
      <c r="G383" s="880"/>
      <c r="H383" s="880"/>
      <c r="I383" s="881"/>
      <c r="J383" s="882"/>
    </row>
    <row r="384" spans="1:10" ht="12.75" customHeight="1">
      <c r="A384" s="245" t="s">
        <v>472</v>
      </c>
      <c r="E384" s="364"/>
      <c r="F384" s="364"/>
      <c r="G384" s="364"/>
      <c r="H384" s="364"/>
    </row>
    <row r="385" spans="1:11" ht="12.75" customHeight="1">
      <c r="A385" s="200">
        <f>+A383+1</f>
        <v>87</v>
      </c>
      <c r="C385" s="26" t="s">
        <v>2300</v>
      </c>
      <c r="D385" s="896">
        <f>SUM(D287:D383)</f>
        <v>507719495.55999988</v>
      </c>
      <c r="E385" s="31">
        <f>SUM(E287:E383)</f>
        <v>465861037.32999998</v>
      </c>
      <c r="F385" s="31">
        <f>SUM(F287:F383)</f>
        <v>-136519.79999999999</v>
      </c>
      <c r="G385" s="357">
        <f>SUM(G287:G383)</f>
        <v>36533707.230000004</v>
      </c>
      <c r="H385" s="357">
        <f>SUM(H287:H383)</f>
        <v>5461271.4799999995</v>
      </c>
      <c r="I385" s="357"/>
      <c r="K385" s="31"/>
    </row>
    <row r="386" spans="1:11" ht="12.75" customHeight="1">
      <c r="A386" s="200">
        <f>A385+1</f>
        <v>88</v>
      </c>
      <c r="C386" s="26" t="s">
        <v>503</v>
      </c>
      <c r="D386" s="741"/>
      <c r="E386" s="741"/>
      <c r="G386" s="357">
        <v>0</v>
      </c>
      <c r="H386" s="357">
        <v>0</v>
      </c>
      <c r="I386" s="364" t="s">
        <v>472</v>
      </c>
      <c r="J386" s="742"/>
    </row>
    <row r="387" spans="1:11" ht="12.75" customHeight="1">
      <c r="A387" s="200">
        <f>A386+1</f>
        <v>89</v>
      </c>
      <c r="C387" s="26" t="s">
        <v>504</v>
      </c>
      <c r="G387" s="357">
        <v>0</v>
      </c>
      <c r="H387" s="357">
        <v>0</v>
      </c>
      <c r="I387" s="357" t="s">
        <v>472</v>
      </c>
    </row>
    <row r="388" spans="1:11" ht="12.75" customHeight="1">
      <c r="A388" s="200">
        <f>A387+1</f>
        <v>90</v>
      </c>
      <c r="C388" s="26" t="s">
        <v>464</v>
      </c>
      <c r="D388" s="357">
        <f>+D385-D386-D387</f>
        <v>507719495.55999988</v>
      </c>
      <c r="E388" s="357">
        <f>+E385-E386-E387</f>
        <v>465861037.32999998</v>
      </c>
      <c r="F388" s="357">
        <f>+F385-F386-F387</f>
        <v>-136519.79999999999</v>
      </c>
      <c r="G388" s="357">
        <f>+G385-G386-G387</f>
        <v>36533707.230000004</v>
      </c>
      <c r="H388" s="357">
        <f>+H385-H386-H387</f>
        <v>5461271.4799999995</v>
      </c>
      <c r="I388" s="357" t="s">
        <v>472</v>
      </c>
    </row>
    <row r="389" spans="1:11" ht="12.75" customHeight="1">
      <c r="A389" s="200">
        <f>A388+1</f>
        <v>91</v>
      </c>
      <c r="B389" s="365"/>
      <c r="C389" s="26" t="s">
        <v>2301</v>
      </c>
      <c r="D389" s="366"/>
      <c r="E389" s="366">
        <v>0</v>
      </c>
      <c r="F389" s="366">
        <v>1</v>
      </c>
      <c r="G389" s="366">
        <f>'Wrksht. C, Allocation Ratios'!I7</f>
        <v>0.48433285114142643</v>
      </c>
      <c r="H389" s="366">
        <f>'Wrksht. C, Allocation Ratios'!J21</f>
        <v>0.73449844622913152</v>
      </c>
    </row>
    <row r="390" spans="1:11" ht="12.75" customHeight="1">
      <c r="A390" s="200">
        <f>A389+1</f>
        <v>92</v>
      </c>
      <c r="C390" s="26" t="s">
        <v>464</v>
      </c>
      <c r="E390" s="357">
        <f>E388*E389</f>
        <v>0</v>
      </c>
      <c r="F390" s="357">
        <f>F388*F389</f>
        <v>-136519.79999999999</v>
      </c>
      <c r="G390" s="357">
        <f>G388*G389</f>
        <v>17694474.585472047</v>
      </c>
      <c r="H390" s="357">
        <f>H388*H389</f>
        <v>4011295.4164954689</v>
      </c>
      <c r="I390" s="367">
        <f>SUM(E390:H390)</f>
        <v>21569250.201967515</v>
      </c>
      <c r="J390" s="26" t="s">
        <v>24</v>
      </c>
    </row>
    <row r="391" spans="1:11" ht="20">
      <c r="A391" s="1262" t="s">
        <v>2965</v>
      </c>
      <c r="B391" s="1262"/>
      <c r="C391" s="1263"/>
      <c r="D391" s="1263"/>
      <c r="E391" s="1263"/>
      <c r="F391" s="1263"/>
      <c r="G391" s="1263"/>
      <c r="H391" s="1263"/>
      <c r="I391" s="1263"/>
      <c r="J391" s="1263"/>
    </row>
    <row r="392" spans="1:11" ht="19">
      <c r="A392" s="1264" t="str">
        <f>A2</f>
        <v>For Contract Year Beginning June 1, 2026, Based on 2025 Data</v>
      </c>
      <c r="B392" s="1264"/>
      <c r="C392" s="1265"/>
      <c r="D392" s="1265"/>
      <c r="E392" s="1265"/>
      <c r="F392" s="1265"/>
      <c r="G392" s="1265"/>
      <c r="H392" s="1265"/>
      <c r="I392" s="1265"/>
      <c r="J392" s="1265"/>
    </row>
    <row r="393" spans="1:11">
      <c r="C393" s="368"/>
      <c r="G393" s="200"/>
      <c r="H393" s="200"/>
    </row>
    <row r="394" spans="1:11" ht="15">
      <c r="C394" s="362"/>
      <c r="D394" s="349" t="s">
        <v>476</v>
      </c>
      <c r="E394" s="349" t="s">
        <v>477</v>
      </c>
      <c r="F394" s="349" t="s">
        <v>478</v>
      </c>
      <c r="G394" s="349" t="s">
        <v>479</v>
      </c>
      <c r="H394" s="349" t="s">
        <v>480</v>
      </c>
      <c r="I394" s="349" t="s">
        <v>874</v>
      </c>
      <c r="J394" s="349" t="s">
        <v>481</v>
      </c>
    </row>
    <row r="395" spans="1:11" ht="15.5">
      <c r="D395" s="354"/>
      <c r="E395" s="349" t="str">
        <f t="shared" ref="E395:F397" si="38">E283</f>
        <v>100%</v>
      </c>
      <c r="F395" s="349" t="str">
        <f t="shared" si="38"/>
        <v>100%</v>
      </c>
      <c r="G395" s="349"/>
      <c r="H395" s="349"/>
      <c r="I395" s="349" t="str">
        <f t="shared" ref="I395:J397" si="39">I283</f>
        <v>Total</v>
      </c>
      <c r="J395" s="349" t="str">
        <f t="shared" si="39"/>
        <v xml:space="preserve"> </v>
      </c>
    </row>
    <row r="396" spans="1:11" ht="15">
      <c r="C396" s="363"/>
      <c r="D396" s="349" t="str">
        <f>D284</f>
        <v xml:space="preserve"> </v>
      </c>
      <c r="E396" s="349" t="str">
        <f t="shared" si="38"/>
        <v>NonGeneration</v>
      </c>
      <c r="F396" s="349" t="str">
        <f t="shared" si="38"/>
        <v>Generation</v>
      </c>
      <c r="G396" s="349" t="str">
        <f>G284</f>
        <v xml:space="preserve">Plant </v>
      </c>
      <c r="H396" s="349" t="str">
        <f>H284</f>
        <v>Labor</v>
      </c>
      <c r="I396" s="349" t="str">
        <f t="shared" si="39"/>
        <v>Added</v>
      </c>
      <c r="J396" s="349" t="str">
        <f t="shared" si="39"/>
        <v>Description</v>
      </c>
    </row>
    <row r="397" spans="1:11" ht="15">
      <c r="D397" s="349" t="str">
        <f>D285</f>
        <v>YE Balance</v>
      </c>
      <c r="E397" s="349" t="str">
        <f t="shared" si="38"/>
        <v>Related</v>
      </c>
      <c r="F397" s="349" t="str">
        <f t="shared" si="38"/>
        <v>Related</v>
      </c>
      <c r="G397" s="349" t="str">
        <f>G285</f>
        <v>Related</v>
      </c>
      <c r="H397" s="349" t="str">
        <f>H285</f>
        <v>Related</v>
      </c>
      <c r="I397" s="349" t="str">
        <f t="shared" si="39"/>
        <v>to Ratebase</v>
      </c>
      <c r="J397" s="349" t="str">
        <f t="shared" si="39"/>
        <v>and Justification</v>
      </c>
    </row>
    <row r="398" spans="1:11">
      <c r="A398" s="358" t="s">
        <v>526</v>
      </c>
      <c r="B398" s="359" t="s">
        <v>1068</v>
      </c>
      <c r="C398" s="360" t="s">
        <v>870</v>
      </c>
      <c r="G398" s="357"/>
      <c r="H398" s="357"/>
    </row>
    <row r="399" spans="1:11">
      <c r="A399" s="358"/>
      <c r="B399" s="359"/>
      <c r="C399" s="369" t="s">
        <v>58</v>
      </c>
      <c r="F399" s="363"/>
      <c r="G399" s="357"/>
      <c r="H399" s="357"/>
    </row>
    <row r="400" spans="1:11" ht="26.5" customHeight="1">
      <c r="A400" s="432">
        <v>1</v>
      </c>
      <c r="B400" s="894">
        <v>281100</v>
      </c>
      <c r="C400" s="879" t="s">
        <v>1803</v>
      </c>
      <c r="D400" s="897">
        <v>40717606</v>
      </c>
      <c r="E400" s="898">
        <v>0</v>
      </c>
      <c r="F400" s="880">
        <v>40717606</v>
      </c>
      <c r="G400" s="898">
        <v>0</v>
      </c>
      <c r="H400" s="898">
        <v>0</v>
      </c>
      <c r="I400" s="879"/>
      <c r="J400" s="882" t="s">
        <v>3117</v>
      </c>
    </row>
    <row r="401" spans="1:11">
      <c r="A401" s="358"/>
      <c r="B401" s="359"/>
      <c r="C401" s="360"/>
      <c r="G401" s="357"/>
      <c r="H401" s="357"/>
    </row>
    <row r="402" spans="1:11">
      <c r="A402" s="200">
        <f>A400+1</f>
        <v>2</v>
      </c>
      <c r="C402" s="26" t="s">
        <v>2300</v>
      </c>
      <c r="D402" s="896">
        <f>D400</f>
        <v>40717606</v>
      </c>
      <c r="E402" s="31">
        <f>E400</f>
        <v>0</v>
      </c>
      <c r="F402" s="31">
        <f>F400</f>
        <v>40717606</v>
      </c>
      <c r="G402" s="31">
        <f>G400</f>
        <v>0</v>
      </c>
      <c r="H402" s="31">
        <f>H400</f>
        <v>0</v>
      </c>
      <c r="I402" s="357"/>
      <c r="J402" s="29"/>
      <c r="K402" s="31"/>
    </row>
    <row r="403" spans="1:11" ht="13.4" customHeight="1">
      <c r="A403" s="200">
        <f>A402+1</f>
        <v>3</v>
      </c>
      <c r="C403" s="26" t="s">
        <v>503</v>
      </c>
      <c r="G403" s="357"/>
      <c r="H403" s="357"/>
      <c r="J403" s="29"/>
    </row>
    <row r="404" spans="1:11" ht="13.4" customHeight="1">
      <c r="A404" s="200">
        <f>A403+1</f>
        <v>4</v>
      </c>
      <c r="C404" s="26" t="s">
        <v>504</v>
      </c>
      <c r="G404" s="357"/>
      <c r="H404" s="357"/>
      <c r="J404" s="29"/>
    </row>
    <row r="405" spans="1:11">
      <c r="A405" s="200">
        <f>A404+1</f>
        <v>5</v>
      </c>
      <c r="C405" s="26" t="s">
        <v>464</v>
      </c>
      <c r="D405" s="357">
        <f>D402-D403-D404</f>
        <v>40717606</v>
      </c>
      <c r="E405" s="357">
        <f>E402-E403-E404</f>
        <v>0</v>
      </c>
      <c r="F405" s="357">
        <f>F402-F403-F404</f>
        <v>40717606</v>
      </c>
      <c r="G405" s="357">
        <f>G402-G403-G404</f>
        <v>0</v>
      </c>
      <c r="H405" s="357">
        <f>H402-H403-H404</f>
        <v>0</v>
      </c>
      <c r="I405" s="357" t="s">
        <v>472</v>
      </c>
      <c r="J405" s="29"/>
    </row>
    <row r="406" spans="1:11" ht="20.5">
      <c r="A406" s="200">
        <f>A405+1</f>
        <v>6</v>
      </c>
      <c r="B406" s="370"/>
      <c r="C406" s="26" t="s">
        <v>2301</v>
      </c>
      <c r="D406" s="357"/>
      <c r="E406" s="366">
        <f>E389</f>
        <v>0</v>
      </c>
      <c r="F406" s="366">
        <f>F389</f>
        <v>1</v>
      </c>
      <c r="G406" s="366">
        <f>G389</f>
        <v>0.48433285114142643</v>
      </c>
      <c r="H406" s="366">
        <f>H389</f>
        <v>0.73449844622913152</v>
      </c>
      <c r="J406" s="29"/>
    </row>
    <row r="407" spans="1:11">
      <c r="A407" s="200">
        <f>A406+1</f>
        <v>7</v>
      </c>
      <c r="C407" s="26" t="s">
        <v>464</v>
      </c>
      <c r="E407" s="357">
        <f>E405*E406</f>
        <v>0</v>
      </c>
      <c r="F407" s="357">
        <f>F405*F406</f>
        <v>40717606</v>
      </c>
      <c r="G407" s="357">
        <f>G405*G406</f>
        <v>0</v>
      </c>
      <c r="H407" s="357">
        <f>H405*H406</f>
        <v>0</v>
      </c>
      <c r="I407" s="367">
        <f>SUM(E407:H407)</f>
        <v>40717606</v>
      </c>
      <c r="J407" s="26" t="s">
        <v>24</v>
      </c>
    </row>
    <row r="408" spans="1:11" ht="10.4" customHeight="1">
      <c r="A408" s="358"/>
      <c r="B408" s="359"/>
      <c r="C408" s="360"/>
      <c r="G408" s="357"/>
      <c r="H408" s="357"/>
    </row>
    <row r="409" spans="1:11">
      <c r="A409" s="26"/>
      <c r="C409" s="369" t="s">
        <v>505</v>
      </c>
      <c r="G409" s="357"/>
      <c r="H409" s="357"/>
    </row>
    <row r="410" spans="1:11">
      <c r="A410" s="432">
        <v>1</v>
      </c>
      <c r="B410" s="894">
        <v>282611</v>
      </c>
      <c r="C410" s="879" t="s">
        <v>3402</v>
      </c>
      <c r="D410" s="899">
        <v>102491.79</v>
      </c>
      <c r="E410" s="880">
        <v>12090.73</v>
      </c>
      <c r="F410" s="880">
        <v>90401.06</v>
      </c>
      <c r="G410" s="880"/>
      <c r="H410" s="880">
        <v>0</v>
      </c>
      <c r="I410" s="881"/>
      <c r="J410" s="886" t="s">
        <v>3403</v>
      </c>
      <c r="K410" s="363"/>
    </row>
    <row r="411" spans="1:11">
      <c r="A411" s="432">
        <f>+A410+1</f>
        <v>2</v>
      </c>
      <c r="B411" s="894">
        <v>282611</v>
      </c>
      <c r="C411" s="879" t="s">
        <v>3404</v>
      </c>
      <c r="D411" s="900">
        <v>-5874756.04</v>
      </c>
      <c r="E411" s="880">
        <v>-3948425.0700000003</v>
      </c>
      <c r="F411" s="880">
        <v>-1259706.44</v>
      </c>
      <c r="G411" s="880">
        <v>-666624.56000000006</v>
      </c>
      <c r="H411" s="880"/>
      <c r="I411" s="881"/>
      <c r="J411" s="886" t="s">
        <v>3405</v>
      </c>
      <c r="K411" s="363"/>
    </row>
    <row r="412" spans="1:11" ht="26">
      <c r="A412" s="432">
        <f t="shared" ref="A412:A458" si="40">+A411+1</f>
        <v>3</v>
      </c>
      <c r="B412" s="894">
        <v>282611</v>
      </c>
      <c r="C412" s="879" t="s">
        <v>3406</v>
      </c>
      <c r="D412" s="900">
        <v>697624.25</v>
      </c>
      <c r="E412" s="880">
        <v>481328.03</v>
      </c>
      <c r="F412" s="880">
        <v>190038.05</v>
      </c>
      <c r="G412" s="880">
        <v>26258.173999999999</v>
      </c>
      <c r="H412" s="880"/>
      <c r="I412" s="881"/>
      <c r="J412" s="886" t="s">
        <v>3407</v>
      </c>
      <c r="K412" s="363"/>
    </row>
    <row r="413" spans="1:11">
      <c r="A413" s="432">
        <f t="shared" si="40"/>
        <v>4</v>
      </c>
      <c r="B413" s="894">
        <v>282611</v>
      </c>
      <c r="C413" s="879" t="s">
        <v>3408</v>
      </c>
      <c r="D413" s="900">
        <v>-418862.91</v>
      </c>
      <c r="E413" s="880"/>
      <c r="F413" s="880"/>
      <c r="G413" s="880"/>
      <c r="H413" s="880">
        <v>-418862.91</v>
      </c>
      <c r="I413" s="881"/>
      <c r="J413" s="886" t="s">
        <v>3409</v>
      </c>
      <c r="K413" s="363"/>
    </row>
    <row r="414" spans="1:11">
      <c r="A414" s="432">
        <f t="shared" si="40"/>
        <v>5</v>
      </c>
      <c r="B414" s="894">
        <v>282611</v>
      </c>
      <c r="C414" s="879" t="s">
        <v>3410</v>
      </c>
      <c r="D414" s="900">
        <v>23640134.170000002</v>
      </c>
      <c r="E414" s="880"/>
      <c r="F414" s="880"/>
      <c r="G414" s="880">
        <v>23640134.170000002</v>
      </c>
      <c r="H414" s="880"/>
      <c r="I414" s="881"/>
      <c r="J414" s="886" t="s">
        <v>3411</v>
      </c>
      <c r="K414" s="363"/>
    </row>
    <row r="415" spans="1:11" ht="26">
      <c r="A415" s="432">
        <f t="shared" si="40"/>
        <v>6</v>
      </c>
      <c r="B415" s="894">
        <v>282611</v>
      </c>
      <c r="C415" s="879" t="s">
        <v>3412</v>
      </c>
      <c r="D415" s="900">
        <v>401641.43</v>
      </c>
      <c r="E415" s="880"/>
      <c r="F415" s="880">
        <v>344143.31</v>
      </c>
      <c r="G415" s="880">
        <v>57498.12</v>
      </c>
      <c r="H415" s="880"/>
      <c r="I415" s="881"/>
      <c r="J415" s="886" t="s">
        <v>3413</v>
      </c>
      <c r="K415" s="363"/>
    </row>
    <row r="416" spans="1:11">
      <c r="A416" s="432">
        <f t="shared" si="40"/>
        <v>7</v>
      </c>
      <c r="B416" s="894">
        <v>282611</v>
      </c>
      <c r="C416" s="879" t="s">
        <v>3414</v>
      </c>
      <c r="D416" s="900">
        <v>433.83</v>
      </c>
      <c r="E416" s="880"/>
      <c r="F416" s="880"/>
      <c r="G416" s="880">
        <v>433.83</v>
      </c>
      <c r="H416" s="880"/>
      <c r="I416" s="881"/>
      <c r="J416" s="886" t="s">
        <v>3415</v>
      </c>
      <c r="K416" s="363"/>
    </row>
    <row r="417" spans="1:11">
      <c r="A417" s="432">
        <f t="shared" si="40"/>
        <v>8</v>
      </c>
      <c r="B417" s="894">
        <v>282611</v>
      </c>
      <c r="C417" s="879" t="s">
        <v>3416</v>
      </c>
      <c r="D417" s="900">
        <v>-14591939.609999999</v>
      </c>
      <c r="E417" s="880">
        <v>-14591939.609999999</v>
      </c>
      <c r="F417" s="880"/>
      <c r="G417" s="880"/>
      <c r="H417" s="880"/>
      <c r="I417" s="881"/>
      <c r="J417" s="886"/>
      <c r="K417" s="363"/>
    </row>
    <row r="418" spans="1:11">
      <c r="A418" s="432">
        <f t="shared" si="40"/>
        <v>9</v>
      </c>
      <c r="B418" s="894">
        <v>282611</v>
      </c>
      <c r="C418" s="879" t="s">
        <v>3417</v>
      </c>
      <c r="D418" s="900">
        <v>22263.27</v>
      </c>
      <c r="E418" s="880"/>
      <c r="F418" s="880">
        <v>22263.27</v>
      </c>
      <c r="G418" s="880"/>
      <c r="H418" s="880"/>
      <c r="I418" s="881"/>
      <c r="J418" s="886" t="s">
        <v>3418</v>
      </c>
      <c r="K418" s="363"/>
    </row>
    <row r="419" spans="1:11">
      <c r="A419" s="432">
        <f t="shared" si="40"/>
        <v>10</v>
      </c>
      <c r="B419" s="894">
        <v>282611</v>
      </c>
      <c r="C419" s="879" t="s">
        <v>3419</v>
      </c>
      <c r="D419" s="900">
        <v>138153.57</v>
      </c>
      <c r="E419" s="880">
        <v>107870.81999999999</v>
      </c>
      <c r="F419" s="880">
        <v>30282.75</v>
      </c>
      <c r="G419" s="880"/>
      <c r="H419" s="880"/>
      <c r="I419" s="881"/>
      <c r="J419" s="886" t="s">
        <v>3403</v>
      </c>
      <c r="K419" s="363"/>
    </row>
    <row r="420" spans="1:11">
      <c r="A420" s="432">
        <f t="shared" si="40"/>
        <v>11</v>
      </c>
      <c r="B420" s="894">
        <v>282611</v>
      </c>
      <c r="C420" s="879" t="s">
        <v>3420</v>
      </c>
      <c r="D420" s="901">
        <v>146476.44</v>
      </c>
      <c r="E420" s="880">
        <v>41731.83</v>
      </c>
      <c r="F420" s="880">
        <v>104744.61</v>
      </c>
      <c r="G420" s="880"/>
      <c r="H420" s="880"/>
      <c r="I420" s="881"/>
      <c r="J420" s="886" t="s">
        <v>3403</v>
      </c>
      <c r="K420" s="363"/>
    </row>
    <row r="421" spans="1:11">
      <c r="A421" s="432">
        <f t="shared" si="40"/>
        <v>12</v>
      </c>
      <c r="B421" s="894">
        <v>282611</v>
      </c>
      <c r="C421" s="879" t="s">
        <v>3421</v>
      </c>
      <c r="D421" s="901">
        <v>8026.64</v>
      </c>
      <c r="E421" s="880">
        <v>6700.5599999999995</v>
      </c>
      <c r="F421" s="880">
        <v>1326.08</v>
      </c>
      <c r="G421" s="880"/>
      <c r="H421" s="880"/>
      <c r="I421" s="881"/>
      <c r="J421" s="886" t="s">
        <v>3403</v>
      </c>
      <c r="K421" s="363"/>
    </row>
    <row r="422" spans="1:11" ht="26">
      <c r="A422" s="432">
        <f t="shared" si="40"/>
        <v>13</v>
      </c>
      <c r="B422" s="894">
        <v>282611</v>
      </c>
      <c r="C422" s="879" t="s">
        <v>3422</v>
      </c>
      <c r="D422" s="901">
        <v>1042966103.97</v>
      </c>
      <c r="E422" s="880">
        <v>532481441.07999998</v>
      </c>
      <c r="F422" s="880">
        <v>464069649.74000001</v>
      </c>
      <c r="G422" s="880">
        <v>46415013.149999999</v>
      </c>
      <c r="H422" s="880"/>
      <c r="I422" s="881"/>
      <c r="J422" s="886" t="s">
        <v>3423</v>
      </c>
      <c r="K422" s="363"/>
    </row>
    <row r="423" spans="1:11">
      <c r="A423" s="432">
        <f t="shared" si="40"/>
        <v>14</v>
      </c>
      <c r="B423" s="894">
        <v>282611</v>
      </c>
      <c r="C423" s="879" t="s">
        <v>3424</v>
      </c>
      <c r="D423" s="901">
        <v>1009401.8</v>
      </c>
      <c r="E423" s="880">
        <v>10767.88</v>
      </c>
      <c r="F423" s="880">
        <v>998633.92</v>
      </c>
      <c r="G423" s="880"/>
      <c r="H423" s="880"/>
      <c r="I423" s="881"/>
      <c r="J423" s="886"/>
      <c r="K423" s="363"/>
    </row>
    <row r="424" spans="1:11">
      <c r="A424" s="432">
        <f t="shared" si="40"/>
        <v>15</v>
      </c>
      <c r="B424" s="894">
        <v>282611</v>
      </c>
      <c r="C424" s="879" t="s">
        <v>3425</v>
      </c>
      <c r="D424" s="901">
        <v>4911692.6500000004</v>
      </c>
      <c r="E424" s="880">
        <v>225805.00999999998</v>
      </c>
      <c r="F424" s="880">
        <v>4685887.6399999997</v>
      </c>
      <c r="G424" s="880"/>
      <c r="H424" s="880"/>
      <c r="I424" s="881"/>
      <c r="J424" s="886"/>
      <c r="K424" s="363"/>
    </row>
    <row r="425" spans="1:11">
      <c r="A425" s="432">
        <f t="shared" si="40"/>
        <v>16</v>
      </c>
      <c r="B425" s="894">
        <v>282611</v>
      </c>
      <c r="C425" s="879" t="s">
        <v>3426</v>
      </c>
      <c r="D425" s="901">
        <v>128412.41</v>
      </c>
      <c r="E425" s="880">
        <v>115305.07999999999</v>
      </c>
      <c r="F425" s="880">
        <v>13107.33</v>
      </c>
      <c r="G425" s="880"/>
      <c r="H425" s="880"/>
      <c r="I425" s="881"/>
      <c r="J425" s="886" t="s">
        <v>3403</v>
      </c>
      <c r="K425" s="363"/>
    </row>
    <row r="426" spans="1:11">
      <c r="A426" s="432">
        <f t="shared" si="40"/>
        <v>17</v>
      </c>
      <c r="B426" s="894">
        <v>282611</v>
      </c>
      <c r="C426" s="879" t="s">
        <v>917</v>
      </c>
      <c r="D426" s="901">
        <v>179534.86</v>
      </c>
      <c r="E426" s="880">
        <v>161848.51</v>
      </c>
      <c r="F426" s="880">
        <v>17686.349999999999</v>
      </c>
      <c r="G426" s="880"/>
      <c r="H426" s="880"/>
      <c r="I426" s="881"/>
      <c r="J426" s="886" t="s">
        <v>3403</v>
      </c>
      <c r="K426" s="363"/>
    </row>
    <row r="427" spans="1:11">
      <c r="A427" s="432">
        <f t="shared" si="40"/>
        <v>18</v>
      </c>
      <c r="B427" s="894">
        <v>282611</v>
      </c>
      <c r="C427" s="879" t="s">
        <v>3545</v>
      </c>
      <c r="D427" s="901">
        <v>7108092.4500000002</v>
      </c>
      <c r="E427" s="880"/>
      <c r="F427" s="880">
        <v>7108092.4500000002</v>
      </c>
      <c r="G427" s="880"/>
      <c r="H427" s="880"/>
      <c r="I427" s="881"/>
      <c r="J427" s="886"/>
      <c r="K427" s="363"/>
    </row>
    <row r="428" spans="1:11">
      <c r="A428" s="432">
        <f t="shared" si="40"/>
        <v>19</v>
      </c>
      <c r="B428" s="894">
        <v>282611</v>
      </c>
      <c r="C428" s="879" t="s">
        <v>3427</v>
      </c>
      <c r="D428" s="901">
        <v>33576.519999999997</v>
      </c>
      <c r="E428" s="880">
        <v>31126.83</v>
      </c>
      <c r="F428" s="880">
        <v>2449.69</v>
      </c>
      <c r="G428" s="880"/>
      <c r="H428" s="880"/>
      <c r="I428" s="881"/>
      <c r="J428" s="886"/>
      <c r="K428" s="363"/>
    </row>
    <row r="429" spans="1:11">
      <c r="A429" s="432">
        <f t="shared" si="40"/>
        <v>20</v>
      </c>
      <c r="B429" s="894">
        <v>282611</v>
      </c>
      <c r="C429" s="879" t="s">
        <v>3546</v>
      </c>
      <c r="D429" s="901">
        <v>841115.4</v>
      </c>
      <c r="E429" s="880"/>
      <c r="F429" s="880">
        <v>841115.4</v>
      </c>
      <c r="G429" s="880"/>
      <c r="H429" s="880"/>
      <c r="I429" s="881"/>
      <c r="J429" s="886"/>
      <c r="K429" s="363"/>
    </row>
    <row r="430" spans="1:11">
      <c r="A430" s="432">
        <f t="shared" si="40"/>
        <v>21</v>
      </c>
      <c r="B430" s="894">
        <v>282611</v>
      </c>
      <c r="C430" s="879" t="s">
        <v>3547</v>
      </c>
      <c r="D430" s="901">
        <v>5878277.5099999998</v>
      </c>
      <c r="E430" s="880"/>
      <c r="F430" s="880"/>
      <c r="G430" s="880">
        <v>5878277.5099999998</v>
      </c>
      <c r="H430" s="880"/>
      <c r="I430" s="881"/>
      <c r="J430" s="886"/>
      <c r="K430" s="363"/>
    </row>
    <row r="431" spans="1:11">
      <c r="A431" s="432">
        <f t="shared" si="40"/>
        <v>22</v>
      </c>
      <c r="B431" s="894">
        <v>282611</v>
      </c>
      <c r="C431" s="879" t="s">
        <v>3548</v>
      </c>
      <c r="D431" s="901">
        <v>0</v>
      </c>
      <c r="E431" s="880"/>
      <c r="F431" s="880"/>
      <c r="G431" s="880">
        <v>0</v>
      </c>
      <c r="H431" s="880"/>
      <c r="I431" s="881"/>
      <c r="J431" s="886"/>
      <c r="K431" s="363"/>
    </row>
    <row r="432" spans="1:11" ht="26">
      <c r="A432" s="432">
        <f t="shared" si="40"/>
        <v>23</v>
      </c>
      <c r="B432" s="894">
        <v>282611</v>
      </c>
      <c r="C432" s="879" t="s">
        <v>3428</v>
      </c>
      <c r="D432" s="901">
        <v>527847.86</v>
      </c>
      <c r="E432" s="880"/>
      <c r="F432" s="880">
        <v>527847.86</v>
      </c>
      <c r="G432" s="880" t="s">
        <v>4218</v>
      </c>
      <c r="H432" s="880"/>
      <c r="I432" s="881"/>
      <c r="J432" s="886" t="s">
        <v>3429</v>
      </c>
      <c r="K432" s="363"/>
    </row>
    <row r="433" spans="1:14">
      <c r="A433" s="432">
        <f t="shared" si="40"/>
        <v>24</v>
      </c>
      <c r="B433" s="894">
        <v>282611</v>
      </c>
      <c r="C433" s="879" t="s">
        <v>3430</v>
      </c>
      <c r="D433" s="901">
        <v>716183.65</v>
      </c>
      <c r="E433" s="880"/>
      <c r="F433" s="880">
        <v>716183.65</v>
      </c>
      <c r="G433" s="880"/>
      <c r="H433" s="880"/>
      <c r="I433" s="881"/>
      <c r="J433" s="886" t="s">
        <v>3431</v>
      </c>
      <c r="K433" s="363"/>
    </row>
    <row r="434" spans="1:14" ht="26">
      <c r="A434" s="432">
        <f t="shared" si="40"/>
        <v>25</v>
      </c>
      <c r="B434" s="894">
        <v>282611</v>
      </c>
      <c r="C434" s="879" t="s">
        <v>3432</v>
      </c>
      <c r="D434" s="901">
        <v>5566697.2400000002</v>
      </c>
      <c r="E434" s="880">
        <v>4170649.62</v>
      </c>
      <c r="F434" s="880">
        <v>1395167.5</v>
      </c>
      <c r="G434" s="880">
        <v>880.12</v>
      </c>
      <c r="H434" s="880"/>
      <c r="I434" s="881"/>
      <c r="J434" s="886" t="s">
        <v>3433</v>
      </c>
      <c r="K434" s="363"/>
    </row>
    <row r="435" spans="1:14" ht="26">
      <c r="A435" s="432">
        <f t="shared" si="40"/>
        <v>26</v>
      </c>
      <c r="B435" s="894">
        <v>282611</v>
      </c>
      <c r="C435" s="879" t="s">
        <v>3434</v>
      </c>
      <c r="D435" s="901">
        <v>2022744.44</v>
      </c>
      <c r="E435" s="880">
        <v>1294774.9899999998</v>
      </c>
      <c r="F435" s="880">
        <v>726604.58</v>
      </c>
      <c r="G435" s="880">
        <v>1364.87</v>
      </c>
      <c r="H435" s="880"/>
      <c r="I435" s="881"/>
      <c r="J435" s="886" t="s">
        <v>3433</v>
      </c>
      <c r="K435" s="363"/>
    </row>
    <row r="436" spans="1:14" ht="26">
      <c r="A436" s="432">
        <f t="shared" si="40"/>
        <v>27</v>
      </c>
      <c r="B436" s="894">
        <v>282611</v>
      </c>
      <c r="C436" s="879" t="s">
        <v>3225</v>
      </c>
      <c r="D436" s="901">
        <v>5353840.42</v>
      </c>
      <c r="E436" s="880">
        <v>4625513.34</v>
      </c>
      <c r="F436" s="880">
        <v>728326.71</v>
      </c>
      <c r="G436" s="880">
        <v>0.37</v>
      </c>
      <c r="H436" s="880"/>
      <c r="I436" s="881"/>
      <c r="J436" s="886" t="s">
        <v>3435</v>
      </c>
      <c r="K436" s="363"/>
    </row>
    <row r="437" spans="1:14" ht="26">
      <c r="A437" s="432">
        <f t="shared" si="40"/>
        <v>28</v>
      </c>
      <c r="B437" s="894">
        <v>282611</v>
      </c>
      <c r="C437" s="879" t="s">
        <v>3436</v>
      </c>
      <c r="D437" s="901">
        <v>84125815.709999993</v>
      </c>
      <c r="E437" s="880">
        <v>56683251.57</v>
      </c>
      <c r="F437" s="880">
        <v>27448634.039999999</v>
      </c>
      <c r="G437" s="880">
        <v>-6069.9</v>
      </c>
      <c r="H437" s="880"/>
      <c r="I437" s="881"/>
      <c r="J437" s="886" t="s">
        <v>3437</v>
      </c>
      <c r="K437" s="363"/>
    </row>
    <row r="438" spans="1:14">
      <c r="A438" s="432">
        <f t="shared" si="40"/>
        <v>29</v>
      </c>
      <c r="B438" s="894">
        <v>282611</v>
      </c>
      <c r="C438" s="879" t="s">
        <v>3438</v>
      </c>
      <c r="D438" s="901">
        <v>50918239.340000004</v>
      </c>
      <c r="E438" s="880">
        <v>15586905.689999999</v>
      </c>
      <c r="F438" s="880">
        <v>35344858.670000002</v>
      </c>
      <c r="G438" s="880">
        <v>-13525.02</v>
      </c>
      <c r="H438" s="880"/>
      <c r="I438" s="881"/>
      <c r="J438" s="886" t="s">
        <v>3439</v>
      </c>
      <c r="K438" s="363"/>
    </row>
    <row r="439" spans="1:14" ht="26">
      <c r="A439" s="432">
        <f t="shared" si="40"/>
        <v>30</v>
      </c>
      <c r="B439" s="894">
        <v>282611</v>
      </c>
      <c r="C439" s="879" t="s">
        <v>3440</v>
      </c>
      <c r="D439" s="901">
        <v>-4469117.4000000004</v>
      </c>
      <c r="E439" s="880">
        <v>-1676953.93</v>
      </c>
      <c r="F439" s="880">
        <v>-2792163.47</v>
      </c>
      <c r="G439" s="880"/>
      <c r="H439" s="880"/>
      <c r="I439" s="881"/>
      <c r="J439" s="886" t="s">
        <v>3441</v>
      </c>
      <c r="K439" s="363"/>
    </row>
    <row r="440" spans="1:14" ht="26">
      <c r="A440" s="432">
        <f t="shared" si="40"/>
        <v>31</v>
      </c>
      <c r="B440" s="894">
        <v>282611</v>
      </c>
      <c r="C440" s="879" t="s">
        <v>3442</v>
      </c>
      <c r="D440" s="901">
        <v>-299114.89</v>
      </c>
      <c r="E440" s="880"/>
      <c r="F440" s="880">
        <v>-299114.89</v>
      </c>
      <c r="G440" s="880"/>
      <c r="H440" s="880"/>
      <c r="I440" s="881"/>
      <c r="J440" s="886" t="s">
        <v>3443</v>
      </c>
      <c r="K440" s="363"/>
    </row>
    <row r="441" spans="1:14" ht="26">
      <c r="A441" s="432">
        <f t="shared" si="40"/>
        <v>32</v>
      </c>
      <c r="B441" s="894">
        <v>282611</v>
      </c>
      <c r="C441" s="879" t="s">
        <v>3444</v>
      </c>
      <c r="D441" s="901">
        <v>479287.3</v>
      </c>
      <c r="E441" s="880">
        <v>336412.19</v>
      </c>
      <c r="F441" s="880">
        <v>142875.10999999999</v>
      </c>
      <c r="G441" s="880"/>
      <c r="H441" s="880"/>
      <c r="I441" s="881"/>
      <c r="J441" s="886" t="s">
        <v>3445</v>
      </c>
      <c r="K441" s="363"/>
    </row>
    <row r="442" spans="1:14" ht="26">
      <c r="A442" s="432">
        <f t="shared" si="40"/>
        <v>33</v>
      </c>
      <c r="B442" s="894">
        <v>282611</v>
      </c>
      <c r="C442" s="879" t="s">
        <v>3446</v>
      </c>
      <c r="D442" s="901">
        <v>5469014.25</v>
      </c>
      <c r="E442" s="880">
        <v>4102972.25</v>
      </c>
      <c r="F442" s="880">
        <v>1366042</v>
      </c>
      <c r="G442" s="880"/>
      <c r="H442" s="880"/>
      <c r="I442" s="881"/>
      <c r="J442" s="886" t="s">
        <v>3447</v>
      </c>
      <c r="K442" s="363"/>
    </row>
    <row r="443" spans="1:14" ht="26">
      <c r="A443" s="432">
        <f t="shared" si="40"/>
        <v>34</v>
      </c>
      <c r="B443" s="894">
        <v>282611</v>
      </c>
      <c r="C443" s="879" t="s">
        <v>3448</v>
      </c>
      <c r="D443" s="901">
        <v>-996884.82</v>
      </c>
      <c r="E443" s="880">
        <v>-710312.71</v>
      </c>
      <c r="F443" s="880">
        <v>-286572.11</v>
      </c>
      <c r="G443" s="880"/>
      <c r="H443" s="880"/>
      <c r="I443" s="881"/>
      <c r="J443" s="886" t="s">
        <v>3449</v>
      </c>
      <c r="K443" s="363"/>
    </row>
    <row r="444" spans="1:14" ht="26">
      <c r="A444" s="432">
        <f t="shared" si="40"/>
        <v>35</v>
      </c>
      <c r="B444" s="894">
        <v>282611</v>
      </c>
      <c r="C444" s="879" t="s">
        <v>3450</v>
      </c>
      <c r="D444" s="901">
        <v>0</v>
      </c>
      <c r="E444" s="880"/>
      <c r="F444" s="880"/>
      <c r="G444" s="880"/>
      <c r="H444" s="880">
        <v>0</v>
      </c>
      <c r="I444" s="881"/>
      <c r="J444" s="886" t="s">
        <v>3451</v>
      </c>
      <c r="K444" s="363"/>
    </row>
    <row r="445" spans="1:14" ht="26">
      <c r="A445" s="432">
        <f t="shared" si="40"/>
        <v>36</v>
      </c>
      <c r="B445" s="894">
        <v>282611</v>
      </c>
      <c r="C445" s="879" t="s">
        <v>3452</v>
      </c>
      <c r="D445" s="901">
        <v>11561207.859999999</v>
      </c>
      <c r="E445" s="880">
        <v>11561207.859999999</v>
      </c>
      <c r="F445" s="880"/>
      <c r="G445" s="880"/>
      <c r="H445" s="880"/>
      <c r="I445" s="881"/>
      <c r="J445" s="886" t="s">
        <v>3453</v>
      </c>
      <c r="K445" s="363"/>
    </row>
    <row r="446" spans="1:14">
      <c r="A446" s="432">
        <f t="shared" si="40"/>
        <v>37</v>
      </c>
      <c r="B446" s="894"/>
      <c r="C446" s="879"/>
      <c r="D446" s="899"/>
      <c r="E446" s="880"/>
      <c r="F446" s="880"/>
      <c r="G446" s="880"/>
      <c r="H446" s="880"/>
      <c r="I446" s="881"/>
      <c r="J446" s="882"/>
      <c r="K446" s="363"/>
    </row>
    <row r="447" spans="1:14" ht="26">
      <c r="A447" s="432">
        <f t="shared" si="40"/>
        <v>38</v>
      </c>
      <c r="B447" s="894">
        <v>282611</v>
      </c>
      <c r="C447" s="879" t="s">
        <v>1804</v>
      </c>
      <c r="D447" s="899">
        <v>13151724.74</v>
      </c>
      <c r="E447" s="880">
        <v>7413208.1900000004</v>
      </c>
      <c r="F447" s="880">
        <v>4138882.38</v>
      </c>
      <c r="G447" s="880">
        <v>1599634.17</v>
      </c>
      <c r="H447" s="880">
        <v>0</v>
      </c>
      <c r="I447" s="881"/>
      <c r="J447" s="882" t="s">
        <v>1214</v>
      </c>
      <c r="K447" s="363" t="s">
        <v>472</v>
      </c>
    </row>
    <row r="448" spans="1:14" ht="26">
      <c r="A448" s="432">
        <f t="shared" si="40"/>
        <v>39</v>
      </c>
      <c r="B448" s="894">
        <v>282611</v>
      </c>
      <c r="C448" s="879" t="s">
        <v>3226</v>
      </c>
      <c r="D448" s="899">
        <v>0</v>
      </c>
      <c r="E448" s="880">
        <v>0</v>
      </c>
      <c r="F448" s="880">
        <v>0</v>
      </c>
      <c r="G448" s="880">
        <v>0</v>
      </c>
      <c r="H448" s="880">
        <v>0</v>
      </c>
      <c r="I448" s="881"/>
      <c r="J448" s="882" t="s">
        <v>3236</v>
      </c>
      <c r="K448" s="363"/>
      <c r="L448" s="864"/>
      <c r="M448" s="504"/>
      <c r="N448" s="26" t="s">
        <v>472</v>
      </c>
    </row>
    <row r="449" spans="1:11" ht="26">
      <c r="A449" s="432">
        <f t="shared" si="40"/>
        <v>40</v>
      </c>
      <c r="B449" s="894">
        <v>282611</v>
      </c>
      <c r="C449" s="902" t="s">
        <v>258</v>
      </c>
      <c r="D449" s="899">
        <v>31109168.100000001</v>
      </c>
      <c r="E449" s="880">
        <v>25521003.509999998</v>
      </c>
      <c r="F449" s="880">
        <v>6041512.0099999998</v>
      </c>
      <c r="G449" s="880">
        <v>-453347.42</v>
      </c>
      <c r="H449" s="880">
        <v>0</v>
      </c>
      <c r="I449" s="881"/>
      <c r="J449" s="903" t="s">
        <v>1215</v>
      </c>
    </row>
    <row r="450" spans="1:11">
      <c r="A450" s="432">
        <f t="shared" si="40"/>
        <v>41</v>
      </c>
      <c r="B450" s="894">
        <v>282611</v>
      </c>
      <c r="C450" s="879" t="s">
        <v>3227</v>
      </c>
      <c r="D450" s="899">
        <v>0</v>
      </c>
      <c r="E450" s="880">
        <v>0</v>
      </c>
      <c r="F450" s="880">
        <v>0</v>
      </c>
      <c r="G450" s="880">
        <v>0</v>
      </c>
      <c r="H450" s="880">
        <v>0</v>
      </c>
      <c r="I450" s="881"/>
      <c r="J450" s="904" t="s">
        <v>3237</v>
      </c>
    </row>
    <row r="451" spans="1:11" ht="26">
      <c r="A451" s="432">
        <f t="shared" si="40"/>
        <v>42</v>
      </c>
      <c r="B451" s="905">
        <v>282611</v>
      </c>
      <c r="C451" s="879" t="s">
        <v>1805</v>
      </c>
      <c r="D451" s="899">
        <v>-25089945.390000001</v>
      </c>
      <c r="E451" s="880">
        <v>-25089945.390000001</v>
      </c>
      <c r="F451" s="880">
        <v>0</v>
      </c>
      <c r="G451" s="880">
        <v>0</v>
      </c>
      <c r="H451" s="880">
        <v>0</v>
      </c>
      <c r="I451" s="892"/>
      <c r="J451" s="882" t="s">
        <v>3238</v>
      </c>
    </row>
    <row r="452" spans="1:11" ht="26">
      <c r="A452" s="432">
        <f t="shared" si="40"/>
        <v>43</v>
      </c>
      <c r="B452" s="905">
        <v>282611</v>
      </c>
      <c r="C452" s="879" t="s">
        <v>3228</v>
      </c>
      <c r="D452" s="899">
        <v>-218155.61</v>
      </c>
      <c r="E452" s="880">
        <v>-218155.61</v>
      </c>
      <c r="F452" s="880">
        <v>0</v>
      </c>
      <c r="G452" s="880">
        <v>0</v>
      </c>
      <c r="H452" s="880">
        <v>0</v>
      </c>
      <c r="I452" s="892"/>
      <c r="J452" s="882" t="s">
        <v>3239</v>
      </c>
    </row>
    <row r="453" spans="1:11">
      <c r="A453" s="432">
        <f t="shared" si="40"/>
        <v>44</v>
      </c>
      <c r="B453" s="905">
        <v>282611</v>
      </c>
      <c r="C453" s="879" t="s">
        <v>3229</v>
      </c>
      <c r="D453" s="899"/>
      <c r="E453" s="880">
        <v>0</v>
      </c>
      <c r="F453" s="880">
        <v>0</v>
      </c>
      <c r="G453" s="880"/>
      <c r="H453" s="880">
        <v>0</v>
      </c>
      <c r="I453" s="892"/>
      <c r="J453" s="882" t="s">
        <v>3240</v>
      </c>
    </row>
    <row r="454" spans="1:11">
      <c r="A454" s="432">
        <f t="shared" si="40"/>
        <v>45</v>
      </c>
      <c r="B454" s="905">
        <v>282611</v>
      </c>
      <c r="C454" s="879" t="s">
        <v>1762</v>
      </c>
      <c r="D454" s="899">
        <v>-154515.91</v>
      </c>
      <c r="E454" s="880">
        <v>0</v>
      </c>
      <c r="F454" s="880">
        <v>-154515.91</v>
      </c>
      <c r="G454" s="880">
        <v>0</v>
      </c>
      <c r="H454" s="880">
        <v>0</v>
      </c>
      <c r="I454" s="892"/>
      <c r="J454" s="882" t="s">
        <v>1763</v>
      </c>
      <c r="K454" s="363"/>
    </row>
    <row r="455" spans="1:11">
      <c r="A455" s="432">
        <f t="shared" si="40"/>
        <v>46</v>
      </c>
      <c r="B455" s="905">
        <v>282611</v>
      </c>
      <c r="C455" s="879" t="s">
        <v>3230</v>
      </c>
      <c r="D455" s="899">
        <v>0</v>
      </c>
      <c r="E455" s="880">
        <v>0</v>
      </c>
      <c r="F455" s="880">
        <v>0</v>
      </c>
      <c r="G455" s="880">
        <v>0</v>
      </c>
      <c r="H455" s="880">
        <v>0</v>
      </c>
      <c r="I455" s="892"/>
      <c r="J455" s="882" t="s">
        <v>3241</v>
      </c>
    </row>
    <row r="456" spans="1:11">
      <c r="A456" s="432">
        <f t="shared" si="40"/>
        <v>47</v>
      </c>
      <c r="B456" s="905">
        <v>282611</v>
      </c>
      <c r="C456" s="879" t="s">
        <v>1764</v>
      </c>
      <c r="D456" s="899">
        <v>-1221962.32</v>
      </c>
      <c r="E456" s="880">
        <v>-1221962.32</v>
      </c>
      <c r="F456" s="880">
        <v>0</v>
      </c>
      <c r="G456" s="880">
        <v>0</v>
      </c>
      <c r="H456" s="880">
        <v>0</v>
      </c>
      <c r="I456" s="892"/>
      <c r="J456" s="882" t="s">
        <v>1765</v>
      </c>
    </row>
    <row r="457" spans="1:11">
      <c r="A457" s="432">
        <f t="shared" si="40"/>
        <v>48</v>
      </c>
      <c r="B457" s="905">
        <v>282611</v>
      </c>
      <c r="C457" s="879" t="s">
        <v>3231</v>
      </c>
      <c r="D457" s="899">
        <v>0</v>
      </c>
      <c r="E457" s="880"/>
      <c r="F457" s="880"/>
      <c r="G457" s="906"/>
      <c r="H457" s="880"/>
      <c r="I457" s="892"/>
      <c r="J457" s="882" t="s">
        <v>3242</v>
      </c>
    </row>
    <row r="458" spans="1:11">
      <c r="A458" s="432">
        <f t="shared" si="40"/>
        <v>49</v>
      </c>
      <c r="B458" s="905">
        <v>282621</v>
      </c>
      <c r="C458" s="879" t="s">
        <v>3232</v>
      </c>
      <c r="D458" s="899">
        <v>3578662.03</v>
      </c>
      <c r="E458" s="880">
        <v>3578662.03</v>
      </c>
      <c r="F458" s="880">
        <v>0</v>
      </c>
      <c r="G458" s="880">
        <v>0</v>
      </c>
      <c r="H458" s="880">
        <v>0</v>
      </c>
      <c r="I458" s="892"/>
      <c r="J458" s="882" t="s">
        <v>3118</v>
      </c>
    </row>
    <row r="459" spans="1:11">
      <c r="A459" s="432"/>
      <c r="B459" s="905"/>
      <c r="C459" s="879"/>
      <c r="D459" s="907"/>
      <c r="E459" s="880"/>
      <c r="F459" s="880"/>
      <c r="G459" s="906"/>
      <c r="H459" s="880"/>
      <c r="I459" s="892"/>
      <c r="J459" s="882"/>
    </row>
    <row r="460" spans="1:11" ht="26">
      <c r="A460" s="432" t="s">
        <v>472</v>
      </c>
      <c r="B460" s="908"/>
      <c r="C460" s="909" t="s">
        <v>969</v>
      </c>
      <c r="D460" s="910"/>
      <c r="E460" s="906"/>
      <c r="F460" s="880"/>
      <c r="G460" s="906"/>
      <c r="H460" s="880"/>
      <c r="I460" s="892"/>
      <c r="J460" s="893"/>
    </row>
    <row r="461" spans="1:11">
      <c r="A461" s="432">
        <f>+A458+1</f>
        <v>50</v>
      </c>
      <c r="B461" s="892"/>
      <c r="C461" s="892" t="s">
        <v>3233</v>
      </c>
      <c r="D461" s="911">
        <v>0</v>
      </c>
      <c r="E461" s="906">
        <v>0</v>
      </c>
      <c r="F461" s="880">
        <v>0</v>
      </c>
      <c r="G461" s="880">
        <v>0</v>
      </c>
      <c r="H461" s="880">
        <v>0</v>
      </c>
      <c r="I461" s="912"/>
      <c r="J461" s="893" t="s">
        <v>2675</v>
      </c>
    </row>
    <row r="462" spans="1:11">
      <c r="A462" s="432">
        <f>+A461+1</f>
        <v>51</v>
      </c>
      <c r="B462" s="892">
        <v>282601</v>
      </c>
      <c r="C462" s="892" t="s">
        <v>1806</v>
      </c>
      <c r="D462" s="911">
        <v>-477724361</v>
      </c>
      <c r="E462" s="906">
        <v>-477724361</v>
      </c>
      <c r="F462" s="880">
        <v>0</v>
      </c>
      <c r="G462" s="880">
        <v>0</v>
      </c>
      <c r="H462" s="880">
        <v>0</v>
      </c>
      <c r="I462" s="912"/>
      <c r="J462" s="893" t="s">
        <v>2675</v>
      </c>
    </row>
    <row r="463" spans="1:11">
      <c r="A463" s="432">
        <f>+A462+1</f>
        <v>52</v>
      </c>
      <c r="B463" s="892">
        <v>282611</v>
      </c>
      <c r="C463" s="892" t="s">
        <v>3234</v>
      </c>
      <c r="D463" s="911">
        <v>0</v>
      </c>
      <c r="E463" s="906">
        <v>0</v>
      </c>
      <c r="F463" s="880">
        <v>0</v>
      </c>
      <c r="G463" s="880">
        <v>0</v>
      </c>
      <c r="H463" s="880">
        <v>0</v>
      </c>
      <c r="I463" s="912"/>
      <c r="J463" s="893" t="s">
        <v>2675</v>
      </c>
    </row>
    <row r="464" spans="1:11">
      <c r="A464" s="432"/>
      <c r="B464" s="826"/>
      <c r="C464" s="826"/>
      <c r="D464" s="827"/>
      <c r="E464" s="828"/>
      <c r="F464" s="829"/>
      <c r="G464" s="829"/>
      <c r="H464" s="829"/>
      <c r="I464" s="830"/>
      <c r="J464" s="837"/>
    </row>
    <row r="465" spans="1:11">
      <c r="A465" s="200">
        <f>+A463+1</f>
        <v>53</v>
      </c>
      <c r="C465" s="26" t="s">
        <v>2300</v>
      </c>
      <c r="D465" s="896">
        <f>+SUM(D410:D463)</f>
        <v>771734269.99999952</v>
      </c>
      <c r="E465" s="31">
        <f>+SUM(E410:E463)</f>
        <v>143368521.96000004</v>
      </c>
      <c r="F465" s="31">
        <f>+SUM(F410:F463)</f>
        <v>552304683.33999991</v>
      </c>
      <c r="G465" s="357">
        <f>+SUM(G410:G463)</f>
        <v>76479927.584000021</v>
      </c>
      <c r="H465" s="357">
        <f>+SUM(H409:H463)</f>
        <v>-418862.91</v>
      </c>
      <c r="I465" s="357"/>
      <c r="J465" s="29"/>
      <c r="K465" s="31"/>
    </row>
    <row r="466" spans="1:11">
      <c r="A466" s="200">
        <f>A465+1</f>
        <v>54</v>
      </c>
      <c r="C466" s="26" t="s">
        <v>503</v>
      </c>
      <c r="G466" s="357"/>
      <c r="H466" s="357"/>
      <c r="J466" s="29"/>
    </row>
    <row r="467" spans="1:11">
      <c r="A467" s="200">
        <f>A466+1</f>
        <v>55</v>
      </c>
      <c r="C467" s="26" t="s">
        <v>504</v>
      </c>
      <c r="G467" s="357"/>
      <c r="H467" s="357"/>
      <c r="J467" s="29"/>
    </row>
    <row r="468" spans="1:11">
      <c r="A468" s="200">
        <f>A467+1</f>
        <v>56</v>
      </c>
      <c r="C468" s="26" t="s">
        <v>464</v>
      </c>
      <c r="D468" s="357">
        <f>D465-D466-D467</f>
        <v>771734269.99999952</v>
      </c>
      <c r="E468" s="357">
        <f>E465-E466-E467</f>
        <v>143368521.96000004</v>
      </c>
      <c r="F468" s="357">
        <f>F465-F466-F467</f>
        <v>552304683.33999991</v>
      </c>
      <c r="G468" s="357">
        <f>G465-G466-G467</f>
        <v>76479927.584000021</v>
      </c>
      <c r="H468" s="357">
        <f>H465-H466-H467</f>
        <v>-418862.91</v>
      </c>
      <c r="I468" s="357" t="s">
        <v>472</v>
      </c>
      <c r="J468" s="29"/>
    </row>
    <row r="469" spans="1:11" ht="17.5" customHeight="1">
      <c r="A469" s="200">
        <f>A468+1</f>
        <v>57</v>
      </c>
      <c r="B469" s="370"/>
      <c r="C469" s="26" t="s">
        <v>2301</v>
      </c>
      <c r="D469" s="357"/>
      <c r="E469" s="366">
        <f>E389</f>
        <v>0</v>
      </c>
      <c r="F469" s="366">
        <f>F389</f>
        <v>1</v>
      </c>
      <c r="G469" s="366">
        <f>G389</f>
        <v>0.48433285114142643</v>
      </c>
      <c r="H469" s="366">
        <f>H389</f>
        <v>0.73449844622913152</v>
      </c>
      <c r="J469" s="29"/>
    </row>
    <row r="470" spans="1:11">
      <c r="A470" s="200">
        <f>A469+1</f>
        <v>58</v>
      </c>
      <c r="C470" s="26" t="s">
        <v>464</v>
      </c>
      <c r="E470" s="357">
        <f>E468*E469</f>
        <v>0</v>
      </c>
      <c r="F470" s="357">
        <f>F468*F469</f>
        <v>552304683.33999991</v>
      </c>
      <c r="G470" s="357">
        <f>G468*G469</f>
        <v>37041741.381848559</v>
      </c>
      <c r="H470" s="357">
        <f>H468*H469</f>
        <v>-307654.15657801251</v>
      </c>
      <c r="I470" s="367">
        <f>SUM(E470:H470)</f>
        <v>589038770.56527042</v>
      </c>
      <c r="J470" s="26" t="s">
        <v>24</v>
      </c>
    </row>
    <row r="471" spans="1:11" ht="20">
      <c r="A471" s="1262" t="s">
        <v>2966</v>
      </c>
      <c r="B471" s="1262"/>
      <c r="C471" s="1263"/>
      <c r="D471" s="1263"/>
      <c r="E471" s="1263"/>
      <c r="F471" s="1263"/>
      <c r="G471" s="1263"/>
      <c r="H471" s="1263"/>
      <c r="I471" s="1263"/>
      <c r="J471" s="1263"/>
    </row>
    <row r="472" spans="1:11" ht="19">
      <c r="A472" s="1264" t="str">
        <f>A2</f>
        <v>For Contract Year Beginning June 1, 2026, Based on 2025 Data</v>
      </c>
      <c r="B472" s="1264"/>
      <c r="C472" s="1265"/>
      <c r="D472" s="1265"/>
      <c r="E472" s="1265"/>
      <c r="F472" s="1265"/>
      <c r="G472" s="1265"/>
      <c r="H472" s="1265"/>
      <c r="I472" s="1265"/>
      <c r="J472" s="1265"/>
    </row>
    <row r="473" spans="1:11" ht="15">
      <c r="A473" s="349"/>
      <c r="B473" s="349"/>
      <c r="C473" s="371"/>
      <c r="D473" s="371"/>
      <c r="E473" s="371"/>
      <c r="F473" s="371"/>
      <c r="G473" s="371"/>
      <c r="H473" s="371"/>
      <c r="I473" s="371"/>
      <c r="J473" s="371"/>
    </row>
    <row r="474" spans="1:11" ht="15">
      <c r="C474" s="362"/>
      <c r="D474" s="349" t="s">
        <v>476</v>
      </c>
      <c r="E474" s="349" t="s">
        <v>477</v>
      </c>
      <c r="F474" s="349" t="s">
        <v>478</v>
      </c>
      <c r="G474" s="349" t="s">
        <v>479</v>
      </c>
      <c r="H474" s="349" t="s">
        <v>480</v>
      </c>
      <c r="I474" s="349" t="s">
        <v>874</v>
      </c>
      <c r="J474" s="349" t="s">
        <v>481</v>
      </c>
    </row>
    <row r="475" spans="1:11" ht="15">
      <c r="D475" s="349"/>
      <c r="E475" s="349" t="str">
        <f t="shared" ref="E475:F477" si="41">E395</f>
        <v>100%</v>
      </c>
      <c r="F475" s="349" t="str">
        <f t="shared" si="41"/>
        <v>100%</v>
      </c>
      <c r="G475" s="349"/>
      <c r="H475" s="349"/>
      <c r="I475" s="349" t="str">
        <f t="shared" ref="I475:J477" si="42">I395</f>
        <v>Total</v>
      </c>
      <c r="J475" s="349" t="str">
        <f t="shared" si="42"/>
        <v xml:space="preserve"> </v>
      </c>
    </row>
    <row r="476" spans="1:11" ht="15">
      <c r="D476" s="349" t="str">
        <f>D396</f>
        <v xml:space="preserve"> </v>
      </c>
      <c r="E476" s="349" t="str">
        <f t="shared" si="41"/>
        <v>NonGeneration</v>
      </c>
      <c r="F476" s="349" t="str">
        <f t="shared" si="41"/>
        <v>Generation</v>
      </c>
      <c r="G476" s="349" t="str">
        <f>G396</f>
        <v xml:space="preserve">Plant </v>
      </c>
      <c r="H476" s="349" t="str">
        <f>H396</f>
        <v>Labor</v>
      </c>
      <c r="I476" s="349" t="str">
        <f t="shared" si="42"/>
        <v>Added</v>
      </c>
      <c r="J476" s="349" t="str">
        <f t="shared" si="42"/>
        <v>Description</v>
      </c>
    </row>
    <row r="477" spans="1:11" ht="15">
      <c r="D477" s="349" t="str">
        <f>D397</f>
        <v>YE Balance</v>
      </c>
      <c r="E477" s="349" t="str">
        <f t="shared" si="41"/>
        <v>Related</v>
      </c>
      <c r="F477" s="349" t="str">
        <f t="shared" si="41"/>
        <v>Related</v>
      </c>
      <c r="G477" s="349" t="str">
        <f>G397</f>
        <v>Related</v>
      </c>
      <c r="H477" s="349" t="str">
        <f>H397</f>
        <v>Related</v>
      </c>
      <c r="I477" s="349" t="str">
        <f t="shared" si="42"/>
        <v>to Ratebase</v>
      </c>
      <c r="J477" s="349" t="str">
        <f t="shared" si="42"/>
        <v>and Justification</v>
      </c>
    </row>
    <row r="478" spans="1:11" ht="12.75" customHeight="1">
      <c r="D478" s="361"/>
      <c r="G478" s="361"/>
      <c r="H478" s="361"/>
      <c r="I478" s="361"/>
      <c r="J478" s="361"/>
    </row>
    <row r="479" spans="1:11" ht="12.75" customHeight="1">
      <c r="A479" s="358" t="s">
        <v>526</v>
      </c>
      <c r="B479" s="359" t="s">
        <v>1068</v>
      </c>
      <c r="C479" s="360" t="s">
        <v>870</v>
      </c>
      <c r="J479" s="372"/>
    </row>
    <row r="480" spans="1:11" ht="12.75" customHeight="1">
      <c r="A480" s="496"/>
      <c r="B480" s="495"/>
      <c r="C480" s="497" t="s">
        <v>1522</v>
      </c>
      <c r="D480" s="496"/>
      <c r="E480" s="496"/>
      <c r="F480" s="496"/>
      <c r="G480" s="496"/>
      <c r="H480" s="496"/>
      <c r="I480" s="496"/>
      <c r="J480" s="498"/>
    </row>
    <row r="481" spans="1:10">
      <c r="A481" s="432">
        <v>1</v>
      </c>
      <c r="B481" s="879">
        <v>283300</v>
      </c>
      <c r="C481" s="879" t="s">
        <v>3119</v>
      </c>
      <c r="D481" s="913">
        <v>-378772.09</v>
      </c>
      <c r="E481" s="880">
        <v>-378772.09</v>
      </c>
      <c r="F481" s="913">
        <v>0</v>
      </c>
      <c r="G481" s="913">
        <v>0</v>
      </c>
      <c r="H481" s="913">
        <v>0</v>
      </c>
      <c r="I481" s="913"/>
      <c r="J481" s="882" t="s">
        <v>3120</v>
      </c>
    </row>
    <row r="482" spans="1:10" ht="26">
      <c r="A482" s="432">
        <f>+A481+1</f>
        <v>2</v>
      </c>
      <c r="B482" s="879">
        <v>283300</v>
      </c>
      <c r="C482" s="879" t="s">
        <v>3243</v>
      </c>
      <c r="D482" s="913">
        <v>0</v>
      </c>
      <c r="E482" s="913">
        <v>0</v>
      </c>
      <c r="F482" s="913">
        <v>0</v>
      </c>
      <c r="G482" s="913">
        <v>0</v>
      </c>
      <c r="H482" s="913">
        <v>0</v>
      </c>
      <c r="I482" s="914"/>
      <c r="J482" s="882" t="s">
        <v>3251</v>
      </c>
    </row>
    <row r="483" spans="1:10">
      <c r="A483" s="432">
        <f t="shared" ref="A483:A507" si="43">A482+1</f>
        <v>3</v>
      </c>
      <c r="B483" s="879">
        <v>283300</v>
      </c>
      <c r="C483" s="879" t="s">
        <v>162</v>
      </c>
      <c r="D483" s="913">
        <v>-85260</v>
      </c>
      <c r="E483" s="913">
        <v>-85260</v>
      </c>
      <c r="F483" s="913">
        <v>0</v>
      </c>
      <c r="G483" s="913">
        <v>0</v>
      </c>
      <c r="H483" s="913">
        <v>0</v>
      </c>
      <c r="I483" s="914"/>
      <c r="J483" s="882" t="s">
        <v>777</v>
      </c>
    </row>
    <row r="484" spans="1:10" ht="16.399999999999999" customHeight="1">
      <c r="A484" s="432">
        <f t="shared" si="43"/>
        <v>4</v>
      </c>
      <c r="B484" s="879">
        <v>283300</v>
      </c>
      <c r="C484" s="879" t="s">
        <v>398</v>
      </c>
      <c r="D484" s="913">
        <v>11892855.24</v>
      </c>
      <c r="E484" s="880">
        <v>11892855.24</v>
      </c>
      <c r="F484" s="913">
        <v>0</v>
      </c>
      <c r="G484" s="913">
        <v>0</v>
      </c>
      <c r="H484" s="913">
        <v>0</v>
      </c>
      <c r="I484" s="914"/>
      <c r="J484" s="882" t="s">
        <v>569</v>
      </c>
    </row>
    <row r="485" spans="1:10" ht="26.5" customHeight="1">
      <c r="A485" s="432">
        <f t="shared" si="43"/>
        <v>5</v>
      </c>
      <c r="B485" s="879">
        <v>283300</v>
      </c>
      <c r="C485" s="882" t="s">
        <v>1567</v>
      </c>
      <c r="D485" s="915">
        <v>0</v>
      </c>
      <c r="E485" s="915">
        <v>0</v>
      </c>
      <c r="F485" s="915">
        <v>0</v>
      </c>
      <c r="G485" s="915">
        <v>0</v>
      </c>
      <c r="H485" s="915">
        <v>0</v>
      </c>
      <c r="I485" s="916"/>
      <c r="J485" s="882" t="s">
        <v>1566</v>
      </c>
    </row>
    <row r="486" spans="1:10" ht="26">
      <c r="A486" s="432">
        <f t="shared" si="43"/>
        <v>6</v>
      </c>
      <c r="B486" s="879">
        <v>283300</v>
      </c>
      <c r="C486" s="882" t="s">
        <v>570</v>
      </c>
      <c r="D486" s="915">
        <v>263490.27</v>
      </c>
      <c r="E486" s="915">
        <v>263490.27</v>
      </c>
      <c r="F486" s="915">
        <v>0</v>
      </c>
      <c r="G486" s="915">
        <v>0</v>
      </c>
      <c r="H486" s="915">
        <v>0</v>
      </c>
      <c r="I486" s="916"/>
      <c r="J486" s="882" t="s">
        <v>571</v>
      </c>
    </row>
    <row r="487" spans="1:10">
      <c r="A487" s="432">
        <f t="shared" si="43"/>
        <v>7</v>
      </c>
      <c r="B487" s="879">
        <v>283300</v>
      </c>
      <c r="C487" s="879" t="s">
        <v>572</v>
      </c>
      <c r="D487" s="915">
        <v>160101.04</v>
      </c>
      <c r="E487" s="915">
        <v>160101.04</v>
      </c>
      <c r="F487" s="915">
        <v>0</v>
      </c>
      <c r="G487" s="915">
        <v>0</v>
      </c>
      <c r="H487" s="915">
        <v>0</v>
      </c>
      <c r="I487" s="916"/>
      <c r="J487" s="882" t="s">
        <v>778</v>
      </c>
    </row>
    <row r="488" spans="1:10">
      <c r="A488" s="432">
        <f t="shared" si="43"/>
        <v>8</v>
      </c>
      <c r="B488" s="879">
        <v>283300</v>
      </c>
      <c r="C488" s="879" t="s">
        <v>3708</v>
      </c>
      <c r="D488" s="913">
        <v>1034445.8</v>
      </c>
      <c r="E488" s="913">
        <v>1034445.8</v>
      </c>
      <c r="F488" s="915">
        <v>0</v>
      </c>
      <c r="G488" s="915"/>
      <c r="H488" s="915"/>
      <c r="I488" s="916"/>
      <c r="J488" s="882" t="s">
        <v>3709</v>
      </c>
    </row>
    <row r="489" spans="1:10">
      <c r="A489" s="432">
        <f t="shared" si="43"/>
        <v>9</v>
      </c>
      <c r="B489" s="879">
        <v>283300</v>
      </c>
      <c r="C489" s="879" t="s">
        <v>3710</v>
      </c>
      <c r="D489" s="913">
        <v>-100714.15</v>
      </c>
      <c r="E489" s="913">
        <v>-100714.15</v>
      </c>
      <c r="F489" s="915"/>
      <c r="G489" s="915"/>
      <c r="H489" s="915"/>
      <c r="I489" s="916"/>
      <c r="J489" s="882" t="s">
        <v>3711</v>
      </c>
    </row>
    <row r="490" spans="1:10">
      <c r="A490" s="432">
        <f t="shared" si="43"/>
        <v>10</v>
      </c>
      <c r="B490" s="879">
        <v>283300</v>
      </c>
      <c r="C490" s="879" t="s">
        <v>3712</v>
      </c>
      <c r="D490" s="913">
        <v>1350474.86</v>
      </c>
      <c r="E490" s="913">
        <v>1350474.86</v>
      </c>
      <c r="F490" s="915"/>
      <c r="G490" s="915"/>
      <c r="H490" s="915"/>
      <c r="I490" s="916"/>
      <c r="J490" s="882" t="s">
        <v>3713</v>
      </c>
    </row>
    <row r="491" spans="1:10">
      <c r="A491" s="432">
        <f t="shared" si="43"/>
        <v>11</v>
      </c>
      <c r="B491" s="879">
        <v>283300</v>
      </c>
      <c r="C491" s="879" t="s">
        <v>3714</v>
      </c>
      <c r="D491" s="913">
        <v>184008.79</v>
      </c>
      <c r="E491" s="913">
        <v>184008.79</v>
      </c>
      <c r="F491" s="915"/>
      <c r="G491" s="915"/>
      <c r="H491" s="915"/>
      <c r="I491" s="916"/>
      <c r="J491" s="882" t="s">
        <v>3715</v>
      </c>
    </row>
    <row r="492" spans="1:10" ht="26">
      <c r="A492" s="432">
        <f t="shared" si="43"/>
        <v>12</v>
      </c>
      <c r="B492" s="879">
        <v>283300</v>
      </c>
      <c r="C492" s="879" t="s">
        <v>3716</v>
      </c>
      <c r="D492" s="913">
        <v>-79631.789999999994</v>
      </c>
      <c r="E492" s="913">
        <v>-79631.789999999994</v>
      </c>
      <c r="F492" s="915"/>
      <c r="G492" s="915"/>
      <c r="H492" s="915"/>
      <c r="I492" s="916"/>
      <c r="J492" s="882" t="s">
        <v>3717</v>
      </c>
    </row>
    <row r="493" spans="1:10">
      <c r="A493" s="432">
        <f t="shared" si="43"/>
        <v>13</v>
      </c>
      <c r="B493" s="879">
        <v>283300</v>
      </c>
      <c r="C493" s="917" t="s">
        <v>3121</v>
      </c>
      <c r="D493" s="915">
        <v>418256.24</v>
      </c>
      <c r="E493" s="915">
        <v>418256.24</v>
      </c>
      <c r="F493" s="915">
        <v>0</v>
      </c>
      <c r="G493" s="915">
        <v>0</v>
      </c>
      <c r="H493" s="915">
        <v>0</v>
      </c>
      <c r="I493" s="916"/>
      <c r="J493" s="904" t="s">
        <v>3122</v>
      </c>
    </row>
    <row r="494" spans="1:10" ht="26">
      <c r="A494" s="432">
        <f t="shared" si="43"/>
        <v>14</v>
      </c>
      <c r="B494" s="879">
        <v>283300</v>
      </c>
      <c r="C494" s="882" t="s">
        <v>630</v>
      </c>
      <c r="D494" s="915">
        <v>0</v>
      </c>
      <c r="E494" s="915">
        <v>0</v>
      </c>
      <c r="F494" s="915">
        <v>0</v>
      </c>
      <c r="G494" s="915">
        <v>0</v>
      </c>
      <c r="H494" s="915">
        <v>0</v>
      </c>
      <c r="I494" s="916"/>
      <c r="J494" s="882" t="s">
        <v>631</v>
      </c>
    </row>
    <row r="495" spans="1:10" ht="26">
      <c r="A495" s="432">
        <f t="shared" si="43"/>
        <v>15</v>
      </c>
      <c r="B495" s="879">
        <v>283300</v>
      </c>
      <c r="C495" s="882" t="s">
        <v>1776</v>
      </c>
      <c r="D495" s="915">
        <v>1205796.93</v>
      </c>
      <c r="E495" s="915">
        <v>1205796.93</v>
      </c>
      <c r="F495" s="915">
        <v>0</v>
      </c>
      <c r="G495" s="915">
        <v>0</v>
      </c>
      <c r="H495" s="915">
        <v>0</v>
      </c>
      <c r="I495" s="916"/>
      <c r="J495" s="882" t="s">
        <v>256</v>
      </c>
    </row>
    <row r="496" spans="1:10" ht="26">
      <c r="A496" s="432">
        <f t="shared" si="43"/>
        <v>16</v>
      </c>
      <c r="B496" s="879">
        <v>283300</v>
      </c>
      <c r="C496" s="882" t="s">
        <v>3549</v>
      </c>
      <c r="D496" s="915">
        <v>-3873459.1</v>
      </c>
      <c r="E496" s="915">
        <v>-3873459.1</v>
      </c>
      <c r="F496" s="915">
        <v>0</v>
      </c>
      <c r="G496" s="915">
        <v>0</v>
      </c>
      <c r="H496" s="915">
        <v>0</v>
      </c>
      <c r="I496" s="916"/>
      <c r="J496" s="882" t="s">
        <v>1758</v>
      </c>
    </row>
    <row r="497" spans="1:13">
      <c r="A497" s="432">
        <f t="shared" si="43"/>
        <v>17</v>
      </c>
      <c r="B497" s="879">
        <v>283300</v>
      </c>
      <c r="C497" s="882" t="s">
        <v>1774</v>
      </c>
      <c r="D497" s="915"/>
      <c r="E497" s="915">
        <v>0</v>
      </c>
      <c r="F497" s="915">
        <v>0</v>
      </c>
      <c r="G497" s="915">
        <v>0</v>
      </c>
      <c r="H497" s="915">
        <v>0</v>
      </c>
      <c r="I497" s="916"/>
      <c r="J497" s="882" t="s">
        <v>497</v>
      </c>
    </row>
    <row r="498" spans="1:13">
      <c r="A498" s="432">
        <f>+A497+1</f>
        <v>18</v>
      </c>
      <c r="B498" s="879">
        <v>283300</v>
      </c>
      <c r="C498" s="917" t="s">
        <v>1807</v>
      </c>
      <c r="D498" s="915"/>
      <c r="E498" s="915">
        <v>0</v>
      </c>
      <c r="F498" s="915">
        <v>0</v>
      </c>
      <c r="G498" s="915">
        <v>0</v>
      </c>
      <c r="H498" s="915">
        <v>0</v>
      </c>
      <c r="I498" s="916"/>
      <c r="J498" s="904" t="s">
        <v>1767</v>
      </c>
    </row>
    <row r="499" spans="1:13" ht="26">
      <c r="A499" s="432">
        <f>+A498+1</f>
        <v>19</v>
      </c>
      <c r="B499" s="879">
        <v>283300</v>
      </c>
      <c r="C499" s="917" t="s">
        <v>1808</v>
      </c>
      <c r="D499" s="915"/>
      <c r="E499" s="915">
        <v>0</v>
      </c>
      <c r="F499" s="913">
        <v>0</v>
      </c>
      <c r="G499" s="913">
        <v>0</v>
      </c>
      <c r="H499" s="913">
        <v>0</v>
      </c>
      <c r="I499" s="916"/>
      <c r="J499" s="904" t="s">
        <v>632</v>
      </c>
    </row>
    <row r="500" spans="1:13" ht="26">
      <c r="A500" s="432">
        <f t="shared" si="43"/>
        <v>20</v>
      </c>
      <c r="B500" s="879">
        <v>283300</v>
      </c>
      <c r="C500" s="917" t="s">
        <v>3244</v>
      </c>
      <c r="D500" s="915">
        <v>0</v>
      </c>
      <c r="E500" s="915">
        <v>0</v>
      </c>
      <c r="F500" s="913">
        <v>0</v>
      </c>
      <c r="G500" s="913">
        <v>0</v>
      </c>
      <c r="H500" s="913">
        <v>0</v>
      </c>
      <c r="I500" s="916"/>
      <c r="J500" s="904" t="s">
        <v>3252</v>
      </c>
    </row>
    <row r="501" spans="1:13" ht="26">
      <c r="A501" s="432">
        <f t="shared" si="43"/>
        <v>21</v>
      </c>
      <c r="B501" s="879">
        <v>283300</v>
      </c>
      <c r="C501" s="917" t="s">
        <v>633</v>
      </c>
      <c r="D501" s="915">
        <v>-1604736.79</v>
      </c>
      <c r="E501" s="915">
        <v>-1604736.79</v>
      </c>
      <c r="F501" s="915">
        <v>0</v>
      </c>
      <c r="G501" s="915">
        <v>0</v>
      </c>
      <c r="H501" s="915">
        <v>0</v>
      </c>
      <c r="I501" s="916"/>
      <c r="J501" s="904" t="s">
        <v>1615</v>
      </c>
    </row>
    <row r="502" spans="1:13">
      <c r="A502" s="432">
        <f t="shared" si="43"/>
        <v>22</v>
      </c>
      <c r="B502" s="879">
        <v>283300</v>
      </c>
      <c r="C502" s="917" t="s">
        <v>3718</v>
      </c>
      <c r="D502" s="915">
        <v>271167.98</v>
      </c>
      <c r="E502" s="915">
        <v>271167.98</v>
      </c>
      <c r="F502" s="915"/>
      <c r="G502" s="915"/>
      <c r="H502" s="915"/>
      <c r="I502" s="916"/>
      <c r="J502" s="904" t="s">
        <v>3719</v>
      </c>
    </row>
    <row r="503" spans="1:13" ht="26">
      <c r="A503" s="432">
        <f t="shared" si="43"/>
        <v>23</v>
      </c>
      <c r="B503" s="879">
        <v>283300</v>
      </c>
      <c r="C503" s="917" t="s">
        <v>1766</v>
      </c>
      <c r="D503" s="915">
        <v>0</v>
      </c>
      <c r="E503" s="915">
        <v>0</v>
      </c>
      <c r="F503" s="913">
        <v>0</v>
      </c>
      <c r="G503" s="913">
        <v>0</v>
      </c>
      <c r="H503" s="913">
        <v>0</v>
      </c>
      <c r="I503" s="916"/>
      <c r="J503" s="904" t="s">
        <v>634</v>
      </c>
    </row>
    <row r="504" spans="1:13" ht="26">
      <c r="A504" s="432">
        <f>+A503+1</f>
        <v>24</v>
      </c>
      <c r="B504" s="879">
        <v>283300</v>
      </c>
      <c r="C504" s="917" t="s">
        <v>635</v>
      </c>
      <c r="D504" s="915"/>
      <c r="E504" s="915">
        <v>0</v>
      </c>
      <c r="F504" s="913">
        <v>0</v>
      </c>
      <c r="G504" s="913">
        <v>0</v>
      </c>
      <c r="H504" s="913">
        <v>0</v>
      </c>
      <c r="I504" s="916"/>
      <c r="J504" s="904" t="s">
        <v>636</v>
      </c>
    </row>
    <row r="505" spans="1:13" ht="26">
      <c r="A505" s="432">
        <f>+A504+1</f>
        <v>25</v>
      </c>
      <c r="B505" s="879">
        <v>283300</v>
      </c>
      <c r="C505" s="917" t="s">
        <v>3245</v>
      </c>
      <c r="D505" s="915">
        <v>0</v>
      </c>
      <c r="E505" s="915">
        <v>0</v>
      </c>
      <c r="F505" s="913">
        <v>0</v>
      </c>
      <c r="G505" s="913">
        <v>0</v>
      </c>
      <c r="H505" s="913">
        <v>0</v>
      </c>
      <c r="I505" s="916"/>
      <c r="J505" s="904" t="s">
        <v>3253</v>
      </c>
    </row>
    <row r="506" spans="1:13" ht="14.15" customHeight="1">
      <c r="A506" s="432">
        <f t="shared" si="43"/>
        <v>26</v>
      </c>
      <c r="B506" s="879">
        <v>283300</v>
      </c>
      <c r="C506" s="879" t="s">
        <v>3246</v>
      </c>
      <c r="D506" s="915">
        <v>0</v>
      </c>
      <c r="E506" s="915">
        <v>0</v>
      </c>
      <c r="F506" s="913">
        <v>0</v>
      </c>
      <c r="G506" s="913">
        <v>0</v>
      </c>
      <c r="H506" s="913">
        <v>0</v>
      </c>
      <c r="I506" s="881"/>
      <c r="J506" s="882" t="s">
        <v>3254</v>
      </c>
    </row>
    <row r="507" spans="1:13">
      <c r="A507" s="432">
        <f t="shared" si="43"/>
        <v>27</v>
      </c>
      <c r="B507" s="879">
        <v>283300</v>
      </c>
      <c r="C507" s="918" t="s">
        <v>2830</v>
      </c>
      <c r="D507" s="913">
        <v>1338825.83</v>
      </c>
      <c r="E507" s="880">
        <v>1338825.83</v>
      </c>
      <c r="F507" s="913">
        <v>0</v>
      </c>
      <c r="G507" s="913">
        <v>0</v>
      </c>
      <c r="H507" s="913">
        <v>0</v>
      </c>
      <c r="I507" s="881"/>
      <c r="J507" s="919" t="s">
        <v>2831</v>
      </c>
    </row>
    <row r="508" spans="1:13">
      <c r="A508" s="432">
        <f>+A507+1</f>
        <v>28</v>
      </c>
      <c r="B508" s="879">
        <v>283300</v>
      </c>
      <c r="C508" s="918" t="s">
        <v>3247</v>
      </c>
      <c r="D508" s="913">
        <v>0</v>
      </c>
      <c r="E508" s="880">
        <v>0</v>
      </c>
      <c r="F508" s="913">
        <v>0</v>
      </c>
      <c r="G508" s="913">
        <v>0</v>
      </c>
      <c r="H508" s="913">
        <v>0</v>
      </c>
      <c r="I508" s="881"/>
      <c r="J508" s="919" t="s">
        <v>3255</v>
      </c>
      <c r="K508" s="865"/>
      <c r="L508" s="866"/>
      <c r="M508" s="504"/>
    </row>
    <row r="509" spans="1:13" ht="26">
      <c r="A509" s="432">
        <f>+A508+1</f>
        <v>29</v>
      </c>
      <c r="B509" s="879">
        <v>283300</v>
      </c>
      <c r="C509" s="918" t="s">
        <v>2572</v>
      </c>
      <c r="D509" s="913">
        <v>704220.56</v>
      </c>
      <c r="E509" s="880">
        <v>704220.56</v>
      </c>
      <c r="F509" s="913">
        <v>0</v>
      </c>
      <c r="G509" s="913">
        <v>0</v>
      </c>
      <c r="H509" s="913">
        <v>0</v>
      </c>
      <c r="I509" s="881"/>
      <c r="J509" s="919" t="s">
        <v>2573</v>
      </c>
      <c r="K509" s="865"/>
    </row>
    <row r="510" spans="1:13">
      <c r="A510" s="432">
        <f t="shared" ref="A510:A511" si="44">+A509+1</f>
        <v>30</v>
      </c>
      <c r="B510" s="879">
        <v>283300</v>
      </c>
      <c r="C510" s="918" t="s">
        <v>4219</v>
      </c>
      <c r="D510" s="913">
        <v>3677.02</v>
      </c>
      <c r="E510" s="880">
        <v>3677.02</v>
      </c>
      <c r="F510" s="913"/>
      <c r="G510" s="913"/>
      <c r="H510" s="913"/>
      <c r="I510" s="881"/>
      <c r="J510" s="919" t="s">
        <v>4220</v>
      </c>
      <c r="K510" s="865"/>
    </row>
    <row r="511" spans="1:13">
      <c r="A511" s="432">
        <f t="shared" si="44"/>
        <v>31</v>
      </c>
      <c r="B511" s="879">
        <v>283300</v>
      </c>
      <c r="C511" s="918" t="s">
        <v>3454</v>
      </c>
      <c r="D511" s="913">
        <v>2675051.0099999998</v>
      </c>
      <c r="E511" s="880">
        <v>2675051.0099999998</v>
      </c>
      <c r="F511" s="913">
        <v>0</v>
      </c>
      <c r="G511" s="913">
        <v>0</v>
      </c>
      <c r="H511" s="913">
        <v>0</v>
      </c>
      <c r="I511" s="881"/>
      <c r="J511" s="919" t="s">
        <v>3455</v>
      </c>
      <c r="K511" s="865"/>
    </row>
    <row r="512" spans="1:13">
      <c r="A512" s="432">
        <f t="shared" ref="A512:A524" si="45">+A511+1</f>
        <v>32</v>
      </c>
      <c r="B512" s="879">
        <v>283300</v>
      </c>
      <c r="C512" s="918" t="s">
        <v>3720</v>
      </c>
      <c r="D512" s="913">
        <v>9379891.9700000007</v>
      </c>
      <c r="E512" s="880">
        <v>9379891.9700000007</v>
      </c>
      <c r="F512" s="913"/>
      <c r="G512" s="913"/>
      <c r="H512" s="913"/>
      <c r="I512" s="881"/>
      <c r="J512" s="919" t="s">
        <v>3721</v>
      </c>
      <c r="K512" s="865"/>
    </row>
    <row r="513" spans="1:11">
      <c r="A513" s="432">
        <f t="shared" si="45"/>
        <v>33</v>
      </c>
      <c r="B513" s="879">
        <v>283300</v>
      </c>
      <c r="C513" s="918" t="s">
        <v>3456</v>
      </c>
      <c r="D513" s="913">
        <v>512536.26</v>
      </c>
      <c r="E513" s="880">
        <v>512536.26</v>
      </c>
      <c r="F513" s="913"/>
      <c r="G513" s="913"/>
      <c r="H513" s="913"/>
      <c r="I513" s="881"/>
      <c r="J513" s="920" t="s">
        <v>3457</v>
      </c>
      <c r="K513" s="865"/>
    </row>
    <row r="514" spans="1:11">
      <c r="A514" s="432">
        <f t="shared" si="45"/>
        <v>34</v>
      </c>
      <c r="B514" s="879">
        <v>283300</v>
      </c>
      <c r="C514" s="918" t="s">
        <v>3458</v>
      </c>
      <c r="D514" s="913">
        <v>597367.89</v>
      </c>
      <c r="E514" s="880"/>
      <c r="F514" s="913"/>
      <c r="G514" s="913">
        <v>0</v>
      </c>
      <c r="H514" s="913">
        <v>597367.89</v>
      </c>
      <c r="I514" s="881"/>
      <c r="J514" s="919" t="s">
        <v>3459</v>
      </c>
      <c r="K514" s="865"/>
    </row>
    <row r="515" spans="1:11">
      <c r="A515" s="432">
        <f t="shared" si="45"/>
        <v>35</v>
      </c>
      <c r="B515" s="879">
        <v>283300</v>
      </c>
      <c r="C515" s="918" t="s">
        <v>3460</v>
      </c>
      <c r="D515" s="913">
        <v>-36244.11</v>
      </c>
      <c r="E515" s="880">
        <v>-36244.11</v>
      </c>
      <c r="F515" s="913"/>
      <c r="G515" s="913"/>
      <c r="H515" s="913"/>
      <c r="I515" s="881"/>
      <c r="J515" s="919" t="s">
        <v>3461</v>
      </c>
      <c r="K515" s="865"/>
    </row>
    <row r="516" spans="1:11" ht="26">
      <c r="A516" s="432">
        <f t="shared" si="45"/>
        <v>36</v>
      </c>
      <c r="B516" s="879">
        <v>283300</v>
      </c>
      <c r="C516" s="918" t="s">
        <v>3462</v>
      </c>
      <c r="D516" s="913">
        <v>71301.509999999995</v>
      </c>
      <c r="E516" s="880">
        <v>71301.509999999995</v>
      </c>
      <c r="F516" s="913"/>
      <c r="G516" s="913"/>
      <c r="H516" s="913"/>
      <c r="I516" s="881"/>
      <c r="J516" s="919" t="s">
        <v>3463</v>
      </c>
      <c r="K516" s="865"/>
    </row>
    <row r="517" spans="1:11">
      <c r="A517" s="432">
        <f t="shared" si="45"/>
        <v>37</v>
      </c>
      <c r="B517" s="879">
        <v>283300</v>
      </c>
      <c r="C517" s="918" t="s">
        <v>3464</v>
      </c>
      <c r="D517" s="913">
        <v>200778.27</v>
      </c>
      <c r="E517" s="880">
        <v>200778.27</v>
      </c>
      <c r="F517" s="913"/>
      <c r="G517" s="913"/>
      <c r="H517" s="913"/>
      <c r="I517" s="881"/>
      <c r="J517" s="920" t="s">
        <v>3465</v>
      </c>
      <c r="K517" s="865"/>
    </row>
    <row r="518" spans="1:11">
      <c r="A518" s="432">
        <f t="shared" si="45"/>
        <v>38</v>
      </c>
      <c r="B518" s="879">
        <v>283300</v>
      </c>
      <c r="C518" s="918" t="s">
        <v>3248</v>
      </c>
      <c r="D518" s="913">
        <v>0</v>
      </c>
      <c r="E518" s="913">
        <v>0</v>
      </c>
      <c r="F518" s="913">
        <v>0</v>
      </c>
      <c r="G518" s="913">
        <v>0</v>
      </c>
      <c r="H518" s="913">
        <v>0</v>
      </c>
      <c r="I518" s="885"/>
      <c r="J518" s="920" t="s">
        <v>3256</v>
      </c>
      <c r="K518" s="865"/>
    </row>
    <row r="519" spans="1:11" ht="26">
      <c r="A519" s="432">
        <f t="shared" si="45"/>
        <v>39</v>
      </c>
      <c r="B519" s="879">
        <v>283300</v>
      </c>
      <c r="C519" s="918" t="s">
        <v>1617</v>
      </c>
      <c r="D519" s="913"/>
      <c r="E519" s="913">
        <v>0</v>
      </c>
      <c r="F519" s="913">
        <v>0</v>
      </c>
      <c r="G519" s="913">
        <v>0</v>
      </c>
      <c r="H519" s="913">
        <v>0</v>
      </c>
      <c r="I519" s="879"/>
      <c r="J519" s="919" t="s">
        <v>1616</v>
      </c>
      <c r="K519" s="865"/>
    </row>
    <row r="520" spans="1:11" ht="13.4" customHeight="1">
      <c r="A520" s="432">
        <f t="shared" si="45"/>
        <v>40</v>
      </c>
      <c r="B520" s="879">
        <v>283300</v>
      </c>
      <c r="C520" s="918" t="s">
        <v>1759</v>
      </c>
      <c r="D520" s="899">
        <v>9047757.7799999993</v>
      </c>
      <c r="E520" s="899">
        <v>9047757.7799999993</v>
      </c>
      <c r="F520" s="913">
        <v>0</v>
      </c>
      <c r="G520" s="913">
        <v>0</v>
      </c>
      <c r="H520" s="913">
        <v>0</v>
      </c>
      <c r="I520" s="879"/>
      <c r="J520" s="919" t="s">
        <v>1761</v>
      </c>
      <c r="K520" s="865"/>
    </row>
    <row r="521" spans="1:11" ht="13.4" customHeight="1">
      <c r="A521" s="432">
        <f t="shared" si="45"/>
        <v>41</v>
      </c>
      <c r="B521" s="879">
        <v>283300</v>
      </c>
      <c r="C521" s="918" t="s">
        <v>2574</v>
      </c>
      <c r="D521" s="899">
        <v>0.01</v>
      </c>
      <c r="E521" s="913">
        <v>0.01</v>
      </c>
      <c r="F521" s="913">
        <v>0</v>
      </c>
      <c r="G521" s="913">
        <v>0</v>
      </c>
      <c r="H521" s="913">
        <v>0</v>
      </c>
      <c r="I521" s="879"/>
      <c r="J521" s="919" t="s">
        <v>2577</v>
      </c>
      <c r="K521" s="865"/>
    </row>
    <row r="522" spans="1:11" ht="13.4" customHeight="1">
      <c r="A522" s="432">
        <f t="shared" si="45"/>
        <v>42</v>
      </c>
      <c r="B522" s="879">
        <v>283300</v>
      </c>
      <c r="C522" s="918" t="s">
        <v>2575</v>
      </c>
      <c r="D522" s="899">
        <v>583245.44999999995</v>
      </c>
      <c r="E522" s="913">
        <v>583245.44999999995</v>
      </c>
      <c r="F522" s="913">
        <v>0</v>
      </c>
      <c r="G522" s="913">
        <v>0</v>
      </c>
      <c r="H522" s="913">
        <v>0</v>
      </c>
      <c r="I522" s="879"/>
      <c r="J522" s="919" t="s">
        <v>2578</v>
      </c>
      <c r="K522" s="865"/>
    </row>
    <row r="523" spans="1:11" ht="13.4" customHeight="1">
      <c r="A523" s="432">
        <f t="shared" si="45"/>
        <v>43</v>
      </c>
      <c r="B523" s="879">
        <v>283300</v>
      </c>
      <c r="C523" s="918" t="s">
        <v>2576</v>
      </c>
      <c r="D523" s="899">
        <v>318546.03000000003</v>
      </c>
      <c r="E523" s="913">
        <v>318546.03000000003</v>
      </c>
      <c r="F523" s="913">
        <v>0</v>
      </c>
      <c r="G523" s="913">
        <v>0</v>
      </c>
      <c r="H523" s="913">
        <v>0</v>
      </c>
      <c r="I523" s="879"/>
      <c r="J523" s="919" t="s">
        <v>2579</v>
      </c>
      <c r="K523" s="865"/>
    </row>
    <row r="524" spans="1:11" ht="13.4" customHeight="1">
      <c r="A524" s="432">
        <f t="shared" si="45"/>
        <v>44</v>
      </c>
      <c r="B524" s="879">
        <v>283300</v>
      </c>
      <c r="C524" s="918" t="s">
        <v>3249</v>
      </c>
      <c r="D524" s="899">
        <v>-445436.17</v>
      </c>
      <c r="E524" s="913">
        <v>-445436.17</v>
      </c>
      <c r="F524" s="913">
        <v>0</v>
      </c>
      <c r="G524" s="913">
        <v>0</v>
      </c>
      <c r="H524" s="913">
        <v>0</v>
      </c>
      <c r="I524" s="879"/>
      <c r="J524" s="919" t="s">
        <v>3257</v>
      </c>
      <c r="K524" s="865"/>
    </row>
    <row r="525" spans="1:11" ht="13.4" customHeight="1">
      <c r="A525" s="432">
        <f t="shared" ref="A525:A528" si="46">+A524+1</f>
        <v>45</v>
      </c>
      <c r="B525" s="879">
        <v>283300</v>
      </c>
      <c r="C525" s="918" t="s">
        <v>2931</v>
      </c>
      <c r="D525" s="899">
        <v>4308797</v>
      </c>
      <c r="E525" s="913">
        <v>4308797</v>
      </c>
      <c r="F525" s="913">
        <v>0</v>
      </c>
      <c r="G525" s="913">
        <v>0</v>
      </c>
      <c r="H525" s="913">
        <v>0</v>
      </c>
      <c r="I525" s="879"/>
      <c r="J525" s="919" t="s">
        <v>2933</v>
      </c>
      <c r="K525" s="865"/>
    </row>
    <row r="526" spans="1:11" ht="21" customHeight="1">
      <c r="A526" s="432"/>
      <c r="B526" s="879"/>
      <c r="C526" s="889" t="s">
        <v>3250</v>
      </c>
      <c r="D526" s="913"/>
      <c r="E526" s="913" t="s">
        <v>472</v>
      </c>
      <c r="F526" s="913"/>
      <c r="G526" s="913"/>
      <c r="H526" s="913"/>
      <c r="I526" s="879"/>
      <c r="J526" s="919"/>
      <c r="K526" s="865"/>
    </row>
    <row r="527" spans="1:11" ht="13.4" customHeight="1">
      <c r="A527" s="432">
        <f>+A525+1</f>
        <v>46</v>
      </c>
      <c r="B527" s="879">
        <v>283300</v>
      </c>
      <c r="C527" s="918" t="s">
        <v>3123</v>
      </c>
      <c r="D527" s="899">
        <v>5275442.5199999996</v>
      </c>
      <c r="E527" s="913">
        <v>6054704.4500000002</v>
      </c>
      <c r="F527" s="913">
        <v>12202.81</v>
      </c>
      <c r="G527" s="913">
        <v>-21136.3</v>
      </c>
      <c r="H527" s="913">
        <v>-770327.9</v>
      </c>
      <c r="I527" s="879"/>
      <c r="J527" s="919" t="s">
        <v>3124</v>
      </c>
      <c r="K527" s="865"/>
    </row>
    <row r="528" spans="1:11" ht="13.4" customHeight="1">
      <c r="A528" s="432">
        <f t="shared" si="46"/>
        <v>47</v>
      </c>
      <c r="B528" s="879">
        <v>283300</v>
      </c>
      <c r="C528" s="918" t="s">
        <v>3125</v>
      </c>
      <c r="D528" s="899">
        <v>31624370.91</v>
      </c>
      <c r="E528" s="913">
        <v>31624370.91</v>
      </c>
      <c r="F528" s="913">
        <v>0</v>
      </c>
      <c r="G528" s="913">
        <v>0</v>
      </c>
      <c r="H528" s="913"/>
      <c r="I528" s="879"/>
      <c r="J528" s="919" t="s">
        <v>3126</v>
      </c>
      <c r="K528" s="865"/>
    </row>
    <row r="529" spans="1:10" ht="20">
      <c r="A529" s="1262" t="str">
        <f>A471</f>
        <v>WORKSHEET A (EKC), ADIT ACCOUNT 283</v>
      </c>
      <c r="B529" s="1262"/>
      <c r="C529" s="1262"/>
      <c r="D529" s="1262"/>
      <c r="E529" s="1262"/>
      <c r="F529" s="1262"/>
      <c r="G529" s="1262"/>
      <c r="H529" s="1262"/>
      <c r="I529" s="1262"/>
      <c r="J529" s="1262"/>
    </row>
    <row r="530" spans="1:10" ht="19">
      <c r="A530" s="1264" t="str">
        <f>A2</f>
        <v>For Contract Year Beginning June 1, 2026, Based on 2025 Data</v>
      </c>
      <c r="B530" s="1264"/>
      <c r="C530" s="1265"/>
      <c r="D530" s="1265"/>
      <c r="E530" s="1265"/>
      <c r="F530" s="1265"/>
      <c r="G530" s="1265"/>
      <c r="H530" s="1265"/>
      <c r="I530" s="1265"/>
      <c r="J530" s="1265"/>
    </row>
    <row r="531" spans="1:10" ht="15">
      <c r="A531" s="349"/>
      <c r="B531" s="349"/>
      <c r="C531" s="371"/>
      <c r="D531" s="371"/>
      <c r="E531" s="371"/>
      <c r="F531" s="371"/>
      <c r="G531" s="371"/>
      <c r="H531" s="371"/>
      <c r="I531" s="371"/>
      <c r="J531" s="371"/>
    </row>
    <row r="532" spans="1:10" ht="15">
      <c r="C532" s="362"/>
      <c r="D532" s="349" t="s">
        <v>476</v>
      </c>
      <c r="E532" s="349" t="s">
        <v>477</v>
      </c>
      <c r="F532" s="349" t="s">
        <v>478</v>
      </c>
      <c r="G532" s="349" t="s">
        <v>479</v>
      </c>
      <c r="H532" s="349" t="s">
        <v>480</v>
      </c>
      <c r="I532" s="349" t="s">
        <v>874</v>
      </c>
      <c r="J532" s="349" t="s">
        <v>481</v>
      </c>
    </row>
    <row r="533" spans="1:10" ht="15">
      <c r="D533" s="349"/>
      <c r="E533" s="349" t="str">
        <f t="shared" ref="E533:F535" si="47">E475</f>
        <v>100%</v>
      </c>
      <c r="F533" s="349" t="str">
        <f t="shared" si="47"/>
        <v>100%</v>
      </c>
      <c r="G533" s="349"/>
      <c r="H533" s="349"/>
      <c r="I533" s="349" t="str">
        <f t="shared" ref="I533:J535" si="48">I475</f>
        <v>Total</v>
      </c>
      <c r="J533" s="349" t="str">
        <f t="shared" si="48"/>
        <v xml:space="preserve"> </v>
      </c>
    </row>
    <row r="534" spans="1:10" ht="15">
      <c r="D534" s="349"/>
      <c r="E534" s="349" t="str">
        <f t="shared" si="47"/>
        <v>NonGeneration</v>
      </c>
      <c r="F534" s="349" t="str">
        <f t="shared" si="47"/>
        <v>Generation</v>
      </c>
      <c r="G534" s="349" t="str">
        <f>G476</f>
        <v xml:space="preserve">Plant </v>
      </c>
      <c r="H534" s="349" t="str">
        <f>H476</f>
        <v>Labor</v>
      </c>
      <c r="I534" s="349" t="str">
        <f t="shared" si="48"/>
        <v>Added</v>
      </c>
      <c r="J534" s="349" t="str">
        <f t="shared" si="48"/>
        <v>Description</v>
      </c>
    </row>
    <row r="535" spans="1:10" ht="15">
      <c r="D535" s="349" t="str">
        <f>D477</f>
        <v>YE Balance</v>
      </c>
      <c r="E535" s="349" t="str">
        <f t="shared" si="47"/>
        <v>Related</v>
      </c>
      <c r="F535" s="349" t="str">
        <f t="shared" si="47"/>
        <v>Related</v>
      </c>
      <c r="G535" s="349" t="str">
        <f>G477</f>
        <v>Related</v>
      </c>
      <c r="H535" s="349" t="str">
        <f>H477</f>
        <v>Related</v>
      </c>
      <c r="I535" s="349" t="str">
        <f t="shared" si="48"/>
        <v>to Ratebase</v>
      </c>
      <c r="J535" s="349" t="str">
        <f t="shared" si="48"/>
        <v>and Justification</v>
      </c>
    </row>
    <row r="536" spans="1:10" ht="13.5">
      <c r="D536" s="361"/>
      <c r="G536" s="361"/>
      <c r="H536" s="361"/>
      <c r="I536" s="361"/>
      <c r="J536" s="361"/>
    </row>
    <row r="537" spans="1:10">
      <c r="A537" s="358" t="s">
        <v>526</v>
      </c>
      <c r="B537" s="359" t="s">
        <v>1068</v>
      </c>
      <c r="C537" s="360" t="s">
        <v>870</v>
      </c>
      <c r="J537" s="372"/>
    </row>
    <row r="538" spans="1:10">
      <c r="A538" s="495"/>
      <c r="B538" s="921"/>
      <c r="C538" s="922" t="s">
        <v>1220</v>
      </c>
      <c r="D538" s="876"/>
      <c r="E538" s="923"/>
      <c r="F538" s="876"/>
      <c r="G538" s="876"/>
      <c r="H538" s="876"/>
      <c r="I538" s="876"/>
      <c r="J538" s="877"/>
    </row>
    <row r="539" spans="1:10">
      <c r="A539" s="432">
        <f>+A528+1</f>
        <v>48</v>
      </c>
      <c r="B539" s="892">
        <v>283310</v>
      </c>
      <c r="C539" s="892" t="s">
        <v>3210</v>
      </c>
      <c r="D539" s="924">
        <v>9282104.5199999996</v>
      </c>
      <c r="E539" s="924">
        <v>9282104.5199999996</v>
      </c>
      <c r="F539" s="924">
        <v>0</v>
      </c>
      <c r="G539" s="924">
        <v>0</v>
      </c>
      <c r="H539" s="924">
        <v>0</v>
      </c>
      <c r="I539" s="925"/>
      <c r="J539" s="892" t="s">
        <v>1398</v>
      </c>
    </row>
    <row r="540" spans="1:10">
      <c r="A540" s="432">
        <f>+A539+1</f>
        <v>49</v>
      </c>
      <c r="B540" s="892">
        <v>283321</v>
      </c>
      <c r="C540" s="892" t="s">
        <v>1809</v>
      </c>
      <c r="D540" s="924">
        <v>74431.960000000006</v>
      </c>
      <c r="E540" s="924">
        <v>74431.960000000006</v>
      </c>
      <c r="F540" s="924">
        <v>0</v>
      </c>
      <c r="G540" s="924">
        <v>0</v>
      </c>
      <c r="H540" s="924">
        <v>0</v>
      </c>
      <c r="I540" s="925"/>
      <c r="J540" s="892" t="s">
        <v>1398</v>
      </c>
    </row>
    <row r="541" spans="1:10">
      <c r="A541" s="432">
        <f>+A540+1</f>
        <v>50</v>
      </c>
      <c r="B541" s="892">
        <v>283321</v>
      </c>
      <c r="C541" s="892" t="s">
        <v>1810</v>
      </c>
      <c r="D541" s="924">
        <v>-546132.19999999995</v>
      </c>
      <c r="E541" s="924">
        <v>-546132.19999999995</v>
      </c>
      <c r="F541" s="913"/>
      <c r="G541" s="913">
        <v>0</v>
      </c>
      <c r="H541" s="913">
        <v>0</v>
      </c>
      <c r="I541" s="925"/>
      <c r="J541" s="892" t="s">
        <v>1398</v>
      </c>
    </row>
    <row r="542" spans="1:10">
      <c r="A542" s="432">
        <f>+A541+1</f>
        <v>51</v>
      </c>
      <c r="B542" s="892">
        <v>283350</v>
      </c>
      <c r="C542" s="892" t="s">
        <v>3550</v>
      </c>
      <c r="D542" s="924">
        <v>-713896.46</v>
      </c>
      <c r="E542" s="924">
        <v>-713896.46</v>
      </c>
      <c r="F542" s="913"/>
      <c r="G542" s="913">
        <v>0</v>
      </c>
      <c r="H542" s="913">
        <v>0</v>
      </c>
      <c r="I542" s="925"/>
      <c r="J542" s="892" t="s">
        <v>1398</v>
      </c>
    </row>
    <row r="543" spans="1:10">
      <c r="A543" s="432"/>
      <c r="B543" s="921"/>
      <c r="C543" s="877"/>
      <c r="D543" s="876"/>
      <c r="E543" s="876"/>
      <c r="F543" s="876"/>
      <c r="G543" s="876"/>
      <c r="H543" s="876"/>
      <c r="I543" s="876"/>
      <c r="J543" s="877"/>
    </row>
    <row r="544" spans="1:10">
      <c r="A544" s="432"/>
      <c r="B544" s="926"/>
      <c r="C544" s="927" t="s">
        <v>2713</v>
      </c>
      <c r="D544" s="869"/>
      <c r="E544" s="871"/>
      <c r="F544" s="871"/>
      <c r="G544" s="871"/>
      <c r="H544" s="871"/>
      <c r="I544" s="870"/>
      <c r="J544" s="926"/>
    </row>
    <row r="545" spans="1:11">
      <c r="A545" s="432">
        <f>+A542+1</f>
        <v>52</v>
      </c>
      <c r="B545" s="928">
        <v>283601</v>
      </c>
      <c r="C545" s="929" t="s">
        <v>3127</v>
      </c>
      <c r="D545" s="930">
        <v>2783345.82</v>
      </c>
      <c r="E545" s="930">
        <v>2783345.82</v>
      </c>
      <c r="F545" s="924">
        <v>0</v>
      </c>
      <c r="G545" s="924">
        <v>0</v>
      </c>
      <c r="H545" s="924">
        <v>0</v>
      </c>
      <c r="I545" s="931"/>
      <c r="J545" s="928" t="s">
        <v>2675</v>
      </c>
    </row>
    <row r="546" spans="1:11">
      <c r="A546" s="432">
        <f>+A545+1</f>
        <v>53</v>
      </c>
      <c r="B546" s="928">
        <v>283602</v>
      </c>
      <c r="C546" s="929" t="s">
        <v>3128</v>
      </c>
      <c r="D546" s="930">
        <v>-36899811.009999998</v>
      </c>
      <c r="E546" s="930">
        <v>-36899811.009999998</v>
      </c>
      <c r="F546" s="924">
        <v>0</v>
      </c>
      <c r="G546" s="924">
        <v>0</v>
      </c>
      <c r="H546" s="924">
        <v>0</v>
      </c>
      <c r="I546" s="931"/>
      <c r="J546" s="928" t="s">
        <v>2675</v>
      </c>
    </row>
    <row r="547" spans="1:11">
      <c r="A547" s="432">
        <f>+A546+1</f>
        <v>54</v>
      </c>
      <c r="B547" s="928">
        <v>283603</v>
      </c>
      <c r="C547" s="929" t="s">
        <v>3115</v>
      </c>
      <c r="D547" s="930">
        <v>5271825.78</v>
      </c>
      <c r="E547" s="930">
        <v>5271825.78</v>
      </c>
      <c r="F547" s="924">
        <v>0</v>
      </c>
      <c r="G547" s="924">
        <v>0</v>
      </c>
      <c r="H547" s="924">
        <v>0</v>
      </c>
      <c r="I547" s="931"/>
      <c r="J547" s="928" t="s">
        <v>2675</v>
      </c>
    </row>
    <row r="548" spans="1:11">
      <c r="A548" s="432">
        <f>+A547+1</f>
        <v>55</v>
      </c>
      <c r="B548" s="928">
        <v>283604</v>
      </c>
      <c r="C548" s="929" t="s">
        <v>3128</v>
      </c>
      <c r="D548" s="930"/>
      <c r="E548" s="930">
        <v>0</v>
      </c>
      <c r="F548" s="924">
        <v>0</v>
      </c>
      <c r="G548" s="924">
        <v>0</v>
      </c>
      <c r="H548" s="924">
        <v>0</v>
      </c>
      <c r="I548" s="931"/>
      <c r="J548" s="928" t="s">
        <v>2675</v>
      </c>
    </row>
    <row r="549" spans="1:11">
      <c r="A549" s="432">
        <f>+A548+1</f>
        <v>56</v>
      </c>
      <c r="B549" s="928">
        <v>283300</v>
      </c>
      <c r="C549" s="929" t="s">
        <v>3258</v>
      </c>
      <c r="D549" s="930">
        <v>0</v>
      </c>
      <c r="E549" s="930">
        <v>0</v>
      </c>
      <c r="F549" s="924">
        <v>0</v>
      </c>
      <c r="G549" s="924">
        <v>0</v>
      </c>
      <c r="H549" s="924">
        <v>0</v>
      </c>
      <c r="I549" s="931"/>
      <c r="J549" s="928" t="s">
        <v>2675</v>
      </c>
    </row>
    <row r="550" spans="1:11" ht="12.75" customHeight="1">
      <c r="A550" s="245"/>
      <c r="B550" s="26"/>
      <c r="D550" s="31"/>
      <c r="E550" s="31"/>
      <c r="F550" s="31"/>
      <c r="G550" s="31"/>
      <c r="H550" s="31"/>
      <c r="I550" s="31"/>
    </row>
    <row r="551" spans="1:11" ht="12.75" customHeight="1">
      <c r="A551" s="200">
        <f>+A549+1</f>
        <v>57</v>
      </c>
      <c r="C551" s="26" t="s">
        <v>2275</v>
      </c>
      <c r="D551" s="896">
        <f>SUM(D480:D549)</f>
        <v>56070021.379999988</v>
      </c>
      <c r="E551" s="31">
        <f>SUM(E480:E549)</f>
        <v>56251915.419999994</v>
      </c>
      <c r="F551" s="31">
        <f>SUM(F480:F549)</f>
        <v>12202.81</v>
      </c>
      <c r="G551" s="373">
        <f>SUM(G480:G549)</f>
        <v>-21136.3</v>
      </c>
      <c r="H551" s="373">
        <f>SUM(H480:H549)</f>
        <v>-172960.01</v>
      </c>
      <c r="I551" s="31"/>
      <c r="K551" s="31"/>
    </row>
    <row r="552" spans="1:11" ht="12.75" customHeight="1">
      <c r="A552" s="200">
        <f>A551+1</f>
        <v>58</v>
      </c>
      <c r="C552" s="26" t="s">
        <v>503</v>
      </c>
      <c r="D552" s="31"/>
      <c r="E552" s="31"/>
      <c r="F552" s="31"/>
      <c r="G552" s="373"/>
      <c r="H552" s="373"/>
      <c r="I552" s="31"/>
    </row>
    <row r="553" spans="1:11" ht="12.75" customHeight="1">
      <c r="A553" s="200">
        <f>A552+1</f>
        <v>59</v>
      </c>
      <c r="C553" s="26" t="s">
        <v>504</v>
      </c>
      <c r="D553" s="31"/>
      <c r="E553" s="31"/>
      <c r="F553" s="31"/>
      <c r="G553" s="373"/>
      <c r="H553" s="373"/>
      <c r="I553" s="31"/>
    </row>
    <row r="554" spans="1:11" ht="12.75" customHeight="1">
      <c r="A554" s="200">
        <f>A553+1</f>
        <v>60</v>
      </c>
      <c r="C554" s="26" t="s">
        <v>464</v>
      </c>
      <c r="D554" s="373">
        <f>D551-D552-D553</f>
        <v>56070021.379999988</v>
      </c>
      <c r="E554" s="373">
        <f>E551-E552-E553</f>
        <v>56251915.419999994</v>
      </c>
      <c r="F554" s="373">
        <f>F551-F552-F553</f>
        <v>12202.81</v>
      </c>
      <c r="G554" s="373">
        <f>G551-G552-G553</f>
        <v>-21136.3</v>
      </c>
      <c r="H554" s="373">
        <f>H551-H552-H553</f>
        <v>-172960.01</v>
      </c>
      <c r="I554" s="31"/>
    </row>
    <row r="555" spans="1:11" ht="12.75" customHeight="1">
      <c r="A555" s="200">
        <f>A554+1</f>
        <v>61</v>
      </c>
      <c r="C555" s="26" t="s">
        <v>2301</v>
      </c>
      <c r="D555" s="357"/>
      <c r="E555" s="366">
        <f>E470</f>
        <v>0</v>
      </c>
      <c r="F555" s="366">
        <v>1</v>
      </c>
      <c r="G555" s="366">
        <f>G469</f>
        <v>0.48433285114142643</v>
      </c>
      <c r="H555" s="366">
        <f>H469</f>
        <v>0.73449844622913152</v>
      </c>
    </row>
    <row r="556" spans="1:11" ht="12.75" customHeight="1">
      <c r="A556" s="200">
        <f>A555+1</f>
        <v>62</v>
      </c>
      <c r="C556" s="26" t="s">
        <v>464</v>
      </c>
      <c r="E556" s="357">
        <f>E554*E555</f>
        <v>0</v>
      </c>
      <c r="F556" s="357">
        <f>F554*F555</f>
        <v>12202.81</v>
      </c>
      <c r="G556" s="357">
        <f>G554*G555</f>
        <v>-10237.004441580531</v>
      </c>
      <c r="H556" s="357">
        <f>H554*H555</f>
        <v>-127038.85860477506</v>
      </c>
      <c r="I556" s="367">
        <f>SUM(E556:H556)</f>
        <v>-125073.05304635559</v>
      </c>
      <c r="J556" s="26" t="s">
        <v>24</v>
      </c>
    </row>
    <row r="557" spans="1:11" ht="20">
      <c r="A557" s="1262" t="s">
        <v>2967</v>
      </c>
      <c r="B557" s="1262"/>
      <c r="C557" s="1263"/>
      <c r="D557" s="1263"/>
      <c r="E557" s="1263"/>
      <c r="F557" s="1263"/>
      <c r="G557" s="1263"/>
      <c r="H557" s="1263"/>
      <c r="I557" s="1263"/>
      <c r="J557" s="1263"/>
    </row>
    <row r="558" spans="1:11" ht="19">
      <c r="A558" s="1264" t="str">
        <f>A2</f>
        <v>For Contract Year Beginning June 1, 2026, Based on 2025 Data</v>
      </c>
      <c r="B558" s="1264"/>
      <c r="C558" s="1265"/>
      <c r="D558" s="1265"/>
      <c r="E558" s="1265"/>
      <c r="F558" s="1265"/>
      <c r="G558" s="1265"/>
      <c r="H558" s="1265"/>
      <c r="I558" s="1265"/>
      <c r="J558" s="1265"/>
    </row>
    <row r="559" spans="1:11" ht="15">
      <c r="A559" s="349"/>
      <c r="B559" s="349"/>
      <c r="C559" s="371"/>
      <c r="D559" s="371"/>
      <c r="E559" s="371"/>
      <c r="F559" s="371"/>
      <c r="G559" s="371"/>
      <c r="H559" s="371"/>
      <c r="I559" s="371"/>
      <c r="J559" s="371"/>
    </row>
    <row r="560" spans="1:11" ht="15">
      <c r="C560" s="362"/>
      <c r="D560" s="349" t="s">
        <v>476</v>
      </c>
      <c r="E560" s="349" t="s">
        <v>477</v>
      </c>
      <c r="F560" s="349" t="s">
        <v>478</v>
      </c>
      <c r="G560" s="349" t="s">
        <v>479</v>
      </c>
      <c r="H560" s="349" t="s">
        <v>480</v>
      </c>
      <c r="I560" s="349" t="s">
        <v>874</v>
      </c>
      <c r="J560" s="349"/>
    </row>
    <row r="561" spans="1:10" ht="15">
      <c r="D561" s="349"/>
      <c r="E561" s="349" t="s">
        <v>779</v>
      </c>
      <c r="F561" s="349" t="s">
        <v>779</v>
      </c>
      <c r="G561" s="349" t="s">
        <v>472</v>
      </c>
      <c r="H561" s="349" t="s">
        <v>472</v>
      </c>
      <c r="I561" s="349" t="s">
        <v>464</v>
      </c>
      <c r="J561" s="349"/>
    </row>
    <row r="562" spans="1:10" ht="15">
      <c r="D562" s="349" t="s">
        <v>472</v>
      </c>
      <c r="E562" s="349" t="s">
        <v>1221</v>
      </c>
      <c r="F562" s="349" t="s">
        <v>1222</v>
      </c>
      <c r="G562" s="349" t="s">
        <v>473</v>
      </c>
      <c r="H562" s="349" t="s">
        <v>474</v>
      </c>
      <c r="I562" s="349" t="s">
        <v>1069</v>
      </c>
      <c r="J562" s="349" t="s">
        <v>482</v>
      </c>
    </row>
    <row r="563" spans="1:10" ht="15">
      <c r="D563" s="349" t="s">
        <v>483</v>
      </c>
      <c r="E563" s="349" t="s">
        <v>475</v>
      </c>
      <c r="F563" s="349" t="s">
        <v>475</v>
      </c>
      <c r="G563" s="349" t="s">
        <v>475</v>
      </c>
      <c r="H563" s="349" t="s">
        <v>475</v>
      </c>
      <c r="I563" s="349" t="s">
        <v>296</v>
      </c>
      <c r="J563" s="349" t="s">
        <v>297</v>
      </c>
    </row>
    <row r="564" spans="1:10" ht="12.75" customHeight="1">
      <c r="D564" s="361"/>
      <c r="G564" s="361"/>
      <c r="H564" s="361"/>
      <c r="I564" s="361"/>
      <c r="J564" s="361"/>
    </row>
    <row r="565" spans="1:10" ht="12.75" customHeight="1">
      <c r="A565" s="358" t="s">
        <v>526</v>
      </c>
      <c r="B565" s="359" t="s">
        <v>1068</v>
      </c>
      <c r="C565" s="360" t="s">
        <v>870</v>
      </c>
      <c r="J565" s="372"/>
    </row>
    <row r="566" spans="1:10" ht="12.75" customHeight="1">
      <c r="A566" s="432">
        <v>1</v>
      </c>
      <c r="B566" s="932">
        <v>228100</v>
      </c>
      <c r="C566" s="933" t="s">
        <v>2310</v>
      </c>
      <c r="D566" s="934">
        <v>1978643.65</v>
      </c>
      <c r="E566" s="935">
        <v>0</v>
      </c>
      <c r="F566" s="935">
        <v>0</v>
      </c>
      <c r="G566" s="935">
        <v>0</v>
      </c>
      <c r="H566" s="935">
        <v>1978643.65</v>
      </c>
      <c r="I566" s="913">
        <v>0</v>
      </c>
      <c r="J566" s="933" t="s">
        <v>3267</v>
      </c>
    </row>
    <row r="567" spans="1:10" ht="12.75" customHeight="1">
      <c r="A567" s="432">
        <f>A566+1</f>
        <v>2</v>
      </c>
      <c r="B567" s="932">
        <v>228200</v>
      </c>
      <c r="C567" s="933" t="s">
        <v>3528</v>
      </c>
      <c r="D567" s="937">
        <v>5106026</v>
      </c>
      <c r="E567" s="938"/>
      <c r="F567" s="938"/>
      <c r="G567" s="938"/>
      <c r="H567" s="937">
        <v>5106026</v>
      </c>
      <c r="I567" s="913">
        <v>0</v>
      </c>
      <c r="J567" s="933" t="s">
        <v>3268</v>
      </c>
    </row>
    <row r="568" spans="1:10" ht="12.75" customHeight="1">
      <c r="A568" s="432">
        <f t="shared" ref="A568:A589" si="49">A567+1</f>
        <v>3</v>
      </c>
      <c r="B568" s="932">
        <v>228201</v>
      </c>
      <c r="C568" s="933" t="s">
        <v>3259</v>
      </c>
      <c r="D568" s="937">
        <v>3173873</v>
      </c>
      <c r="E568" s="938">
        <v>0</v>
      </c>
      <c r="F568" s="938">
        <v>0</v>
      </c>
      <c r="G568" s="938">
        <v>0</v>
      </c>
      <c r="H568" s="937">
        <v>3173873</v>
      </c>
      <c r="I568" s="913">
        <v>0</v>
      </c>
      <c r="J568" s="933" t="s">
        <v>3268</v>
      </c>
    </row>
    <row r="569" spans="1:10" ht="12.75" customHeight="1">
      <c r="A569" s="432">
        <f t="shared" si="49"/>
        <v>4</v>
      </c>
      <c r="B569" s="932">
        <v>228203</v>
      </c>
      <c r="C569" s="933" t="s">
        <v>3602</v>
      </c>
      <c r="D569" s="937">
        <v>1880229.76</v>
      </c>
      <c r="E569" s="938">
        <v>0</v>
      </c>
      <c r="F569" s="938">
        <v>0</v>
      </c>
      <c r="G569" s="938">
        <v>0</v>
      </c>
      <c r="H569" s="937">
        <v>1880229.76</v>
      </c>
      <c r="I569" s="913">
        <v>0</v>
      </c>
      <c r="J569" s="933" t="s">
        <v>3602</v>
      </c>
    </row>
    <row r="570" spans="1:10" ht="12.75" customHeight="1">
      <c r="A570" s="432">
        <f t="shared" si="49"/>
        <v>5</v>
      </c>
      <c r="B570" s="932">
        <v>228206</v>
      </c>
      <c r="C570" s="933" t="s">
        <v>3260</v>
      </c>
      <c r="D570" s="937">
        <v>0</v>
      </c>
      <c r="E570" s="938">
        <v>0</v>
      </c>
      <c r="F570" s="938">
        <v>0</v>
      </c>
      <c r="G570" s="938">
        <v>0</v>
      </c>
      <c r="H570" s="937">
        <v>0</v>
      </c>
      <c r="I570" s="913">
        <v>0</v>
      </c>
      <c r="J570" s="933" t="s">
        <v>3260</v>
      </c>
    </row>
    <row r="571" spans="1:10" ht="12.75" customHeight="1">
      <c r="A571" s="432">
        <f>+A570+1</f>
        <v>6</v>
      </c>
      <c r="B571" s="932">
        <v>228410</v>
      </c>
      <c r="C571" s="933" t="s">
        <v>3261</v>
      </c>
      <c r="D571" s="937">
        <v>1960619.96</v>
      </c>
      <c r="E571" s="938">
        <v>0</v>
      </c>
      <c r="F571" s="938">
        <v>0</v>
      </c>
      <c r="G571" s="938">
        <v>0</v>
      </c>
      <c r="H571" s="937">
        <v>1960619.96</v>
      </c>
      <c r="I571" s="913">
        <v>0</v>
      </c>
      <c r="J571" s="933" t="s">
        <v>3270</v>
      </c>
    </row>
    <row r="572" spans="1:10" ht="12.75" customHeight="1">
      <c r="A572" s="432">
        <f t="shared" si="49"/>
        <v>7</v>
      </c>
      <c r="B572" s="932">
        <v>242900</v>
      </c>
      <c r="C572" s="933" t="s">
        <v>3262</v>
      </c>
      <c r="D572" s="937">
        <v>0</v>
      </c>
      <c r="E572" s="938">
        <v>0</v>
      </c>
      <c r="F572" s="938">
        <v>0</v>
      </c>
      <c r="G572" s="938">
        <v>0</v>
      </c>
      <c r="H572" s="937">
        <v>0</v>
      </c>
      <c r="I572" s="913">
        <v>0</v>
      </c>
      <c r="J572" s="940" t="s">
        <v>2673</v>
      </c>
    </row>
    <row r="573" spans="1:10" ht="12.75" customHeight="1">
      <c r="A573" s="432">
        <f t="shared" si="49"/>
        <v>8</v>
      </c>
      <c r="B573" s="941">
        <v>242901</v>
      </c>
      <c r="C573" s="940" t="s">
        <v>3263</v>
      </c>
      <c r="D573" s="937">
        <v>14869787.539999999</v>
      </c>
      <c r="E573" s="938">
        <v>0</v>
      </c>
      <c r="F573" s="938">
        <v>0</v>
      </c>
      <c r="G573" s="938">
        <v>0</v>
      </c>
      <c r="H573" s="935">
        <v>14869787.539999999</v>
      </c>
      <c r="I573" s="913">
        <v>0</v>
      </c>
      <c r="J573" s="940" t="s">
        <v>2673</v>
      </c>
    </row>
    <row r="574" spans="1:10" ht="12.75" customHeight="1">
      <c r="A574" s="432">
        <f t="shared" si="49"/>
        <v>9</v>
      </c>
      <c r="B574" s="941">
        <v>242902</v>
      </c>
      <c r="C574" s="940" t="s">
        <v>3264</v>
      </c>
      <c r="D574" s="937">
        <v>-14730276.18</v>
      </c>
      <c r="E574" s="938">
        <v>0</v>
      </c>
      <c r="F574" s="938">
        <v>0</v>
      </c>
      <c r="G574" s="938">
        <v>0</v>
      </c>
      <c r="H574" s="935">
        <v>-14730276.18</v>
      </c>
      <c r="I574" s="913">
        <v>0</v>
      </c>
      <c r="J574" s="940" t="s">
        <v>2673</v>
      </c>
    </row>
    <row r="575" spans="1:10" ht="12.75" customHeight="1">
      <c r="A575" s="432">
        <f t="shared" si="49"/>
        <v>10</v>
      </c>
      <c r="B575" s="941">
        <v>242904</v>
      </c>
      <c r="C575" s="940" t="s">
        <v>3265</v>
      </c>
      <c r="D575" s="937">
        <v>3038846.18</v>
      </c>
      <c r="E575" s="938">
        <v>0</v>
      </c>
      <c r="F575" s="938">
        <v>0</v>
      </c>
      <c r="G575" s="938">
        <v>0</v>
      </c>
      <c r="H575" s="935">
        <v>3038846.18</v>
      </c>
      <c r="I575" s="913">
        <v>0</v>
      </c>
      <c r="J575" s="940" t="s">
        <v>2673</v>
      </c>
    </row>
    <row r="576" spans="1:10" ht="12.75" customHeight="1">
      <c r="A576" s="432">
        <f t="shared" si="49"/>
        <v>11</v>
      </c>
      <c r="B576" s="941">
        <v>242909</v>
      </c>
      <c r="C576" s="942" t="s">
        <v>3266</v>
      </c>
      <c r="D576" s="937">
        <v>4798041.0199999996</v>
      </c>
      <c r="E576" s="938">
        <v>0</v>
      </c>
      <c r="F576" s="938">
        <v>0</v>
      </c>
      <c r="G576" s="938">
        <v>0</v>
      </c>
      <c r="H576" s="935">
        <v>4798041.0199999996</v>
      </c>
      <c r="I576" s="913">
        <v>0</v>
      </c>
      <c r="J576" s="943" t="s">
        <v>2673</v>
      </c>
    </row>
    <row r="577" spans="1:10" ht="12.75" customHeight="1">
      <c r="A577" s="432">
        <f>+A576+1</f>
        <v>12</v>
      </c>
      <c r="B577" s="941">
        <v>236501</v>
      </c>
      <c r="C577" s="940" t="s">
        <v>3135</v>
      </c>
      <c r="D577" s="937">
        <v>887928.87</v>
      </c>
      <c r="E577" s="938">
        <v>0</v>
      </c>
      <c r="F577" s="938">
        <v>0</v>
      </c>
      <c r="G577" s="938">
        <v>0</v>
      </c>
      <c r="H577" s="935">
        <v>887928.87</v>
      </c>
      <c r="I577" s="913">
        <v>0</v>
      </c>
      <c r="J577" s="940" t="s">
        <v>3135</v>
      </c>
    </row>
    <row r="578" spans="1:10" ht="12.75" customHeight="1">
      <c r="A578" s="432">
        <f>+A577+1</f>
        <v>13</v>
      </c>
      <c r="B578" s="834"/>
      <c r="C578" s="428"/>
      <c r="D578" s="428"/>
      <c r="E578" s="428"/>
      <c r="F578" s="428"/>
      <c r="G578" s="428"/>
      <c r="H578" s="428"/>
      <c r="I578" s="428"/>
      <c r="J578" s="428"/>
    </row>
    <row r="579" spans="1:10" ht="12.75" customHeight="1">
      <c r="A579" s="432">
        <f t="shared" si="49"/>
        <v>14</v>
      </c>
      <c r="B579" s="381"/>
      <c r="C579" s="384"/>
      <c r="D579" s="385"/>
      <c r="E579" s="385"/>
      <c r="F579" s="385"/>
      <c r="G579" s="385"/>
      <c r="H579" s="385"/>
      <c r="I579" s="386"/>
      <c r="J579" s="384"/>
    </row>
    <row r="580" spans="1:10" ht="12.75" customHeight="1">
      <c r="A580" s="432">
        <f t="shared" si="49"/>
        <v>15</v>
      </c>
      <c r="B580" s="381"/>
      <c r="C580" s="384"/>
      <c r="D580" s="385"/>
      <c r="E580" s="385"/>
      <c r="F580" s="385"/>
      <c r="G580" s="385"/>
      <c r="H580" s="385"/>
      <c r="I580" s="386"/>
      <c r="J580" s="384"/>
    </row>
    <row r="581" spans="1:10" ht="12.75" customHeight="1">
      <c r="A581" s="432">
        <f t="shared" si="49"/>
        <v>16</v>
      </c>
      <c r="B581" s="381"/>
      <c r="C581" s="384"/>
      <c r="D581" s="385"/>
      <c r="E581" s="385"/>
      <c r="F581" s="385"/>
      <c r="G581" s="385"/>
      <c r="H581" s="385"/>
      <c r="I581" s="386"/>
      <c r="J581" s="384"/>
    </row>
    <row r="582" spans="1:10" ht="12.75" customHeight="1">
      <c r="A582" s="432">
        <f>A581+1</f>
        <v>17</v>
      </c>
      <c r="B582" s="381"/>
      <c r="C582" s="387"/>
      <c r="D582" s="385"/>
      <c r="E582" s="385"/>
      <c r="F582" s="385"/>
      <c r="G582" s="385"/>
      <c r="H582" s="385"/>
      <c r="I582" s="386"/>
      <c r="J582" s="388"/>
    </row>
    <row r="583" spans="1:10" ht="12.75" customHeight="1">
      <c r="A583" s="432">
        <f>A582+1</f>
        <v>18</v>
      </c>
      <c r="B583" s="381"/>
      <c r="C583" s="388"/>
      <c r="D583" s="385"/>
      <c r="E583" s="385"/>
      <c r="F583" s="385"/>
      <c r="G583" s="385"/>
      <c r="H583" s="385"/>
      <c r="I583" s="386"/>
      <c r="J583" s="384"/>
    </row>
    <row r="584" spans="1:10" ht="12.75" customHeight="1">
      <c r="A584" s="432">
        <f>+A583+1</f>
        <v>19</v>
      </c>
      <c r="B584" s="381"/>
      <c r="C584" s="389"/>
      <c r="D584" s="385"/>
      <c r="E584" s="385"/>
      <c r="F584" s="385"/>
      <c r="G584" s="385"/>
      <c r="H584" s="385"/>
      <c r="I584" s="386"/>
      <c r="J584" s="388"/>
    </row>
    <row r="585" spans="1:10" ht="12.75" customHeight="1">
      <c r="A585" s="432">
        <f>+A584+1</f>
        <v>20</v>
      </c>
      <c r="B585" s="381"/>
      <c r="C585" s="387"/>
      <c r="D585" s="385"/>
      <c r="E585" s="385"/>
      <c r="F585" s="385"/>
      <c r="G585" s="385"/>
      <c r="H585" s="385"/>
      <c r="I585" s="386"/>
      <c r="J585" s="388"/>
    </row>
    <row r="586" spans="1:10" ht="12.75" customHeight="1">
      <c r="A586" s="432">
        <f>+A585+1</f>
        <v>21</v>
      </c>
      <c r="B586" s="381"/>
      <c r="C586" s="387"/>
      <c r="D586" s="385"/>
      <c r="E586" s="385"/>
      <c r="F586" s="385"/>
      <c r="G586" s="385"/>
      <c r="H586" s="385"/>
      <c r="I586" s="386"/>
      <c r="J586" s="388"/>
    </row>
    <row r="587" spans="1:10" ht="12.75" customHeight="1">
      <c r="A587" s="432">
        <f>+A586+1</f>
        <v>22</v>
      </c>
      <c r="B587" s="381"/>
      <c r="C587" s="384"/>
      <c r="D587" s="385"/>
      <c r="E587" s="385"/>
      <c r="F587" s="385"/>
      <c r="G587" s="385"/>
      <c r="H587" s="385"/>
      <c r="I587" s="386"/>
      <c r="J587" s="384"/>
    </row>
    <row r="588" spans="1:10" ht="12.75" customHeight="1">
      <c r="A588" s="432">
        <f t="shared" si="49"/>
        <v>23</v>
      </c>
      <c r="B588" s="381"/>
      <c r="C588" s="384"/>
      <c r="D588" s="390"/>
      <c r="E588" s="385"/>
      <c r="F588" s="385"/>
      <c r="G588" s="390"/>
      <c r="H588" s="385"/>
      <c r="I588" s="386"/>
      <c r="J588" s="384"/>
    </row>
    <row r="589" spans="1:10" ht="12.75" customHeight="1">
      <c r="A589" s="432">
        <f t="shared" si="49"/>
        <v>24</v>
      </c>
      <c r="B589" s="381"/>
      <c r="C589" s="384"/>
      <c r="D589" s="390"/>
      <c r="E589" s="385"/>
      <c r="F589" s="385"/>
      <c r="G589" s="390"/>
      <c r="H589" s="385"/>
      <c r="I589" s="386"/>
      <c r="J589" s="384"/>
    </row>
    <row r="590" spans="1:10">
      <c r="A590" s="200"/>
      <c r="B590" s="26"/>
      <c r="D590" s="31"/>
      <c r="E590" s="31"/>
      <c r="F590" s="31"/>
      <c r="G590" s="31"/>
      <c r="H590" s="31"/>
      <c r="I590" s="31"/>
    </row>
    <row r="591" spans="1:10">
      <c r="A591" s="200">
        <f>+A589+1</f>
        <v>25</v>
      </c>
      <c r="C591" s="26" t="s">
        <v>2275</v>
      </c>
      <c r="D591" s="31">
        <f>SUM(D566:D589)</f>
        <v>22963719.800000001</v>
      </c>
      <c r="E591" s="31">
        <f>SUM(E566:E589)</f>
        <v>0</v>
      </c>
      <c r="F591" s="31">
        <f>SUM(F566:F589)</f>
        <v>0</v>
      </c>
      <c r="G591" s="373">
        <f>SUM(G566:G589)</f>
        <v>0</v>
      </c>
      <c r="H591" s="373">
        <f>SUM(H566:H589)</f>
        <v>22963719.800000001</v>
      </c>
      <c r="I591" s="31"/>
    </row>
    <row r="592" spans="1:10">
      <c r="A592" s="200">
        <f>A591+1</f>
        <v>26</v>
      </c>
      <c r="C592" s="26" t="s">
        <v>503</v>
      </c>
      <c r="D592" s="31"/>
      <c r="E592" s="31"/>
      <c r="F592" s="31"/>
      <c r="G592" s="373"/>
      <c r="H592" s="373"/>
      <c r="I592" s="31"/>
    </row>
    <row r="593" spans="1:10">
      <c r="A593" s="200">
        <f>A592+1</f>
        <v>27</v>
      </c>
      <c r="C593" s="26" t="s">
        <v>504</v>
      </c>
      <c r="D593" s="31"/>
      <c r="E593" s="31"/>
      <c r="F593" s="31"/>
      <c r="G593" s="373"/>
      <c r="H593" s="373"/>
      <c r="I593" s="31"/>
    </row>
    <row r="594" spans="1:10">
      <c r="A594" s="200">
        <f>A593+1</f>
        <v>28</v>
      </c>
      <c r="C594" s="26" t="s">
        <v>464</v>
      </c>
      <c r="D594" s="373">
        <f>D591-D592-D593</f>
        <v>22963719.800000001</v>
      </c>
      <c r="E594" s="373">
        <f>E591-E592-E593</f>
        <v>0</v>
      </c>
      <c r="F594" s="373">
        <f>F591-F592-F593</f>
        <v>0</v>
      </c>
      <c r="G594" s="373">
        <f>G591-G592-G593</f>
        <v>0</v>
      </c>
      <c r="H594" s="373">
        <f>H591-H592-H593</f>
        <v>22963719.800000001</v>
      </c>
      <c r="I594" s="31"/>
    </row>
    <row r="595" spans="1:10">
      <c r="A595" s="200">
        <f>A594+1</f>
        <v>29</v>
      </c>
      <c r="C595" s="26" t="s">
        <v>2301</v>
      </c>
      <c r="D595" s="357"/>
      <c r="E595" s="366">
        <f>E556</f>
        <v>0</v>
      </c>
      <c r="F595" s="366">
        <v>1</v>
      </c>
      <c r="G595" s="366">
        <f>G555</f>
        <v>0.48433285114142643</v>
      </c>
      <c r="H595" s="366">
        <f>H555</f>
        <v>0.73449844622913152</v>
      </c>
    </row>
    <row r="596" spans="1:10" ht="12.75" customHeight="1">
      <c r="A596" s="200">
        <f>A595+1</f>
        <v>30</v>
      </c>
      <c r="C596" s="26" t="s">
        <v>464</v>
      </c>
      <c r="E596" s="357">
        <f>E594*E595</f>
        <v>0</v>
      </c>
      <c r="F596" s="357">
        <f>F594*F595</f>
        <v>0</v>
      </c>
      <c r="G596" s="357">
        <f>G594*G595</f>
        <v>0</v>
      </c>
      <c r="H596" s="357">
        <f>H594*H595</f>
        <v>16866816.512741145</v>
      </c>
      <c r="I596" s="367">
        <f>SUM(E596:H596)</f>
        <v>16866816.512741145</v>
      </c>
      <c r="J596" s="26" t="s">
        <v>24</v>
      </c>
    </row>
    <row r="597" spans="1:10">
      <c r="A597" s="26"/>
      <c r="B597" s="26"/>
    </row>
    <row r="598" spans="1:10">
      <c r="A598" s="26"/>
      <c r="B598" s="26"/>
    </row>
    <row r="599" spans="1:10">
      <c r="A599" s="26"/>
      <c r="B599" s="26"/>
    </row>
    <row r="600" spans="1:10">
      <c r="A600" s="26"/>
      <c r="B600" s="26"/>
    </row>
    <row r="601" spans="1:10">
      <c r="A601" s="26"/>
      <c r="B601" s="26"/>
    </row>
    <row r="602" spans="1:10">
      <c r="A602" s="26"/>
      <c r="B602" s="26"/>
    </row>
    <row r="603" spans="1:10">
      <c r="A603" s="26"/>
      <c r="B603" s="26"/>
    </row>
    <row r="604" spans="1:10">
      <c r="A604" s="26"/>
      <c r="B604" s="26"/>
    </row>
    <row r="605" spans="1:10">
      <c r="A605" s="26"/>
      <c r="B605" s="26"/>
    </row>
    <row r="606" spans="1:10">
      <c r="A606" s="26"/>
      <c r="B606" s="26"/>
    </row>
    <row r="607" spans="1:10">
      <c r="A607" s="26"/>
      <c r="B607" s="26"/>
    </row>
    <row r="608" spans="1:10">
      <c r="A608" s="26"/>
      <c r="B608" s="26"/>
    </row>
    <row r="609" s="26" customFormat="1"/>
    <row r="610" s="26" customFormat="1" ht="21.75" customHeight="1"/>
    <row r="611" s="26" customFormat="1"/>
    <row r="612" s="26" customFormat="1"/>
    <row r="613" s="26" customFormat="1"/>
    <row r="614" s="26" customFormat="1"/>
    <row r="615" s="26" customFormat="1"/>
    <row r="616" s="26" customFormat="1"/>
    <row r="617" s="26" customFormat="1"/>
    <row r="618" s="26" customFormat="1"/>
    <row r="619" s="26" customFormat="1"/>
    <row r="620" s="26" customFormat="1"/>
    <row r="621" s="26" customFormat="1"/>
    <row r="622" s="26" customFormat="1"/>
    <row r="623" s="26" customFormat="1"/>
    <row r="624" s="26" customFormat="1"/>
    <row r="625" s="26" customFormat="1"/>
    <row r="626" s="26" customFormat="1"/>
    <row r="627" s="26" customFormat="1"/>
    <row r="628" s="26" customFormat="1"/>
    <row r="629" s="26" customFormat="1"/>
    <row r="630" s="26" customFormat="1"/>
    <row r="631" s="26" customFormat="1" ht="12.75" customHeight="1"/>
    <row r="632" s="26" customFormat="1"/>
    <row r="633" s="26" customFormat="1"/>
    <row r="634" s="26" customFormat="1"/>
    <row r="635" s="26" customFormat="1"/>
    <row r="636" s="26" customFormat="1" ht="25.5" customHeight="1"/>
    <row r="637" s="26" customFormat="1"/>
    <row r="638" s="26" customFormat="1"/>
    <row r="639" s="26" customFormat="1"/>
    <row r="640" s="26" customFormat="1"/>
    <row r="641" s="26" customFormat="1"/>
    <row r="642" s="26" customFormat="1"/>
    <row r="643" s="26" customFormat="1"/>
    <row r="644" s="26" customFormat="1"/>
    <row r="645" s="26" customFormat="1"/>
    <row r="646" s="26" customFormat="1"/>
    <row r="647" s="26" customFormat="1"/>
    <row r="648" s="26" customFormat="1"/>
    <row r="649" s="26" customFormat="1"/>
    <row r="650" s="26" customFormat="1"/>
    <row r="651" s="26" customFormat="1"/>
    <row r="652" s="26" customFormat="1"/>
    <row r="653" s="26" customFormat="1"/>
    <row r="654" s="26" customFormat="1"/>
    <row r="655" s="26" customFormat="1"/>
    <row r="656" s="26" customFormat="1"/>
    <row r="657" s="26" customFormat="1"/>
    <row r="658" s="26" customFormat="1"/>
    <row r="659" s="26" customFormat="1"/>
    <row r="660" s="26" customFormat="1"/>
    <row r="661" s="26" customFormat="1"/>
    <row r="662" s="26" customFormat="1"/>
    <row r="663" s="26" customFormat="1"/>
    <row r="664" s="26" customFormat="1"/>
    <row r="665" s="26" customFormat="1"/>
    <row r="666" s="26" customFormat="1"/>
    <row r="667" s="26" customFormat="1"/>
    <row r="668" s="26" customFormat="1"/>
    <row r="669" s="26" customFormat="1"/>
    <row r="670" s="26" customFormat="1"/>
    <row r="671" s="26" customFormat="1"/>
    <row r="672" s="26" customFormat="1"/>
    <row r="673" s="26" customFormat="1"/>
    <row r="674" s="26" customFormat="1"/>
    <row r="675" s="26" customFormat="1" ht="12.75" customHeight="1"/>
    <row r="676" s="26" customFormat="1" ht="25.5" customHeight="1"/>
    <row r="677" s="26" customFormat="1" ht="12.75" customHeight="1"/>
    <row r="678" s="26" customFormat="1"/>
    <row r="679" s="26" customFormat="1"/>
    <row r="680" s="26" customFormat="1"/>
    <row r="681" s="26" customFormat="1"/>
    <row r="682" s="26" customFormat="1"/>
    <row r="683" s="26" customFormat="1" ht="25.5" customHeight="1"/>
    <row r="684" s="26" customFormat="1"/>
    <row r="685" s="26" customFormat="1"/>
    <row r="686" s="26" customFormat="1"/>
    <row r="687" s="26" customFormat="1"/>
    <row r="688" s="26" customFormat="1"/>
    <row r="689" s="26" customFormat="1"/>
    <row r="690" s="26" customFormat="1"/>
    <row r="691" s="26" customFormat="1"/>
    <row r="692" s="26" customFormat="1"/>
    <row r="693" s="26" customFormat="1"/>
    <row r="694" s="26" customFormat="1"/>
    <row r="695" s="26" customFormat="1"/>
    <row r="696" s="26" customFormat="1"/>
    <row r="697" s="26" customFormat="1"/>
    <row r="698" s="26" customFormat="1"/>
    <row r="699" s="26" customFormat="1"/>
    <row r="700" s="26" customFormat="1"/>
    <row r="701" s="26" customFormat="1"/>
    <row r="702" s="26" customFormat="1"/>
    <row r="703" s="26" customFormat="1"/>
    <row r="704" s="26" customFormat="1"/>
    <row r="705" s="26" customFormat="1"/>
    <row r="706" s="26" customFormat="1"/>
    <row r="707" s="26" customFormat="1"/>
    <row r="708" s="26" customFormat="1"/>
    <row r="709" s="26" customFormat="1"/>
    <row r="710" s="26" customFormat="1"/>
    <row r="711" s="26" customFormat="1"/>
    <row r="712" s="26" customFormat="1"/>
    <row r="713" s="26" customFormat="1"/>
    <row r="714" s="26" customFormat="1"/>
    <row r="715" s="26" customFormat="1"/>
    <row r="716" s="26" customFormat="1"/>
    <row r="717" s="26" customFormat="1"/>
    <row r="718" s="26" customFormat="1"/>
    <row r="719" s="26" customFormat="1"/>
    <row r="720" s="26" customFormat="1"/>
    <row r="721" s="26" customFormat="1"/>
    <row r="722" s="26" customFormat="1"/>
    <row r="723" s="26" customFormat="1"/>
    <row r="724" s="26" customFormat="1"/>
    <row r="725" s="26" customFormat="1"/>
    <row r="726" s="26" customFormat="1"/>
    <row r="727" s="26" customFormat="1"/>
    <row r="728" s="26" customFormat="1"/>
    <row r="729" s="26" customFormat="1"/>
    <row r="730" s="26" customFormat="1"/>
    <row r="731" s="26" customFormat="1"/>
    <row r="732" s="26" customFormat="1"/>
    <row r="733" s="26" customFormat="1"/>
    <row r="734" s="26" customFormat="1"/>
    <row r="735" s="26" customFormat="1"/>
    <row r="736" s="26" customFormat="1"/>
    <row r="737" s="26" customFormat="1"/>
    <row r="738" s="26" customFormat="1"/>
    <row r="739" s="26" customFormat="1"/>
    <row r="740" s="26" customFormat="1"/>
    <row r="741" s="26" customFormat="1"/>
    <row r="742" s="26" customFormat="1"/>
    <row r="743" s="26" customFormat="1"/>
    <row r="744" s="26" customFormat="1"/>
    <row r="745" s="26" customFormat="1"/>
    <row r="746" s="26" customFormat="1"/>
    <row r="747" s="26" customFormat="1"/>
    <row r="748" s="26" customFormat="1"/>
    <row r="749" s="26" customFormat="1"/>
    <row r="750" s="26" customFormat="1"/>
    <row r="751" s="26" customFormat="1"/>
  </sheetData>
  <sheetProtection sheet="1" objects="1" scenarios="1"/>
  <mergeCells count="22">
    <mergeCell ref="A557:J557"/>
    <mergeCell ref="A558:J558"/>
    <mergeCell ref="A391:J391"/>
    <mergeCell ref="A530:J530"/>
    <mergeCell ref="A529:J529"/>
    <mergeCell ref="A160:J160"/>
    <mergeCell ref="A320:J320"/>
    <mergeCell ref="A472:J472"/>
    <mergeCell ref="A471:J471"/>
    <mergeCell ref="A392:J392"/>
    <mergeCell ref="A280:J280"/>
    <mergeCell ref="A279:J279"/>
    <mergeCell ref="A216:J216"/>
    <mergeCell ref="A217:J217"/>
    <mergeCell ref="A161:J161"/>
    <mergeCell ref="A321:J321"/>
    <mergeCell ref="A1:J1"/>
    <mergeCell ref="A52:J52"/>
    <mergeCell ref="A51:J51"/>
    <mergeCell ref="A102:J102"/>
    <mergeCell ref="A101:J101"/>
    <mergeCell ref="A2:J2"/>
  </mergeCells>
  <phoneticPr fontId="0" type="noConversion"/>
  <printOptions horizontalCentered="1"/>
  <pageMargins left="0.25" right="0.25" top="0.84" bottom="1" header="0.5" footer="0.49"/>
  <pageSetup scale="55" fitToHeight="0" orientation="landscape" r:id="rId1"/>
  <headerFooter alignWithMargins="0">
    <oddHeader>&amp;C&amp;"Times New Roman,Bold"&amp;16ATTACHMENT D Page &amp;P of &amp;N
EVERGY</oddHeader>
    <oddFooter>&amp;R&amp;1#&amp;"Calibri"&amp;10&amp;KA80000Internal Use Only</oddFooter>
  </headerFooter>
  <rowBreaks count="12" manualBreakCount="12">
    <brk id="50" max="9" man="1"/>
    <brk id="100" max="9" man="1"/>
    <brk id="159" max="9" man="1"/>
    <brk id="215" max="9" man="1"/>
    <brk id="278" max="9" man="1"/>
    <brk id="318" max="9" man="1"/>
    <brk id="390" max="9" man="1"/>
    <brk id="470" max="9" man="1"/>
    <brk id="528" max="9" man="1"/>
    <brk id="556" max="9" man="1"/>
    <brk id="658" max="16383" man="1"/>
    <brk id="69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715"/>
  <sheetViews>
    <sheetView view="pageBreakPreview" topLeftCell="A348" zoomScale="80" zoomScaleNormal="75" zoomScaleSheetLayoutView="80" workbookViewId="0">
      <selection activeCell="C367" sqref="C367"/>
    </sheetView>
  </sheetViews>
  <sheetFormatPr defaultColWidth="9.1796875" defaultRowHeight="13"/>
  <cols>
    <col min="1" max="2" width="9.453125" style="199" customWidth="1"/>
    <col min="3" max="3" width="46" style="26" customWidth="1"/>
    <col min="4" max="4" width="14.81640625" style="26" bestFit="1" customWidth="1"/>
    <col min="5" max="5" width="16.81640625" style="26" customWidth="1"/>
    <col min="6" max="9" width="15.1796875" style="26" customWidth="1"/>
    <col min="10" max="10" width="50.54296875" style="26" customWidth="1"/>
    <col min="11" max="11" width="13.81640625" style="26" customWidth="1"/>
    <col min="12" max="12" width="11.54296875" style="26" bestFit="1" customWidth="1"/>
    <col min="13" max="13" width="11" style="26" bestFit="1" customWidth="1"/>
    <col min="14" max="14" width="10.81640625" style="26" customWidth="1"/>
    <col min="15" max="16384" width="9.1796875" style="26"/>
  </cols>
  <sheetData>
    <row r="1" spans="1:10" ht="20">
      <c r="A1" s="1262" t="s">
        <v>2968</v>
      </c>
      <c r="B1" s="1262"/>
      <c r="C1" s="1263"/>
      <c r="D1" s="1263"/>
      <c r="E1" s="1263"/>
      <c r="F1" s="1263"/>
      <c r="G1" s="1263"/>
      <c r="H1" s="1263"/>
      <c r="I1" s="1263"/>
      <c r="J1" s="1263"/>
    </row>
    <row r="2" spans="1:10" ht="19">
      <c r="A2" s="1264" t="str">
        <f>'Item 2,  Demand Chg. Calc.'!A2:G2</f>
        <v>For Contract Year Beginning June 1, 2026, Based on 2025 Data</v>
      </c>
      <c r="B2" s="1264"/>
      <c r="C2" s="1265"/>
      <c r="D2" s="1265"/>
      <c r="E2" s="1265"/>
      <c r="F2" s="1265"/>
      <c r="G2" s="1265"/>
      <c r="H2" s="1265"/>
      <c r="I2" s="1265"/>
      <c r="J2" s="1265"/>
    </row>
    <row r="3" spans="1:10">
      <c r="A3" s="346"/>
      <c r="B3" s="346"/>
      <c r="C3" s="347"/>
      <c r="D3" s="347"/>
      <c r="E3" s="347"/>
      <c r="F3" s="347"/>
      <c r="G3" s="347"/>
      <c r="H3" s="348"/>
      <c r="I3" s="347"/>
      <c r="J3" s="347"/>
    </row>
    <row r="4" spans="1:10">
      <c r="A4" s="346"/>
      <c r="B4" s="346"/>
      <c r="C4" s="348"/>
      <c r="D4" s="499" t="s">
        <v>476</v>
      </c>
      <c r="E4" s="499" t="s">
        <v>477</v>
      </c>
      <c r="F4" s="499" t="s">
        <v>478</v>
      </c>
      <c r="G4" s="499" t="s">
        <v>479</v>
      </c>
      <c r="H4" s="499" t="s">
        <v>480</v>
      </c>
      <c r="I4" s="499" t="s">
        <v>874</v>
      </c>
      <c r="J4" s="499" t="s">
        <v>481</v>
      </c>
    </row>
    <row r="5" spans="1:10">
      <c r="A5" s="346"/>
      <c r="B5" s="346"/>
      <c r="C5" s="347"/>
      <c r="D5" s="499" t="s">
        <v>1534</v>
      </c>
      <c r="E5" s="500" t="s">
        <v>1565</v>
      </c>
      <c r="F5" s="501"/>
      <c r="G5" s="501" t="s">
        <v>779</v>
      </c>
      <c r="H5" s="500">
        <v>0.5</v>
      </c>
      <c r="I5" s="499" t="s">
        <v>464</v>
      </c>
      <c r="J5" s="499" t="s">
        <v>472</v>
      </c>
    </row>
    <row r="6" spans="1:10">
      <c r="A6" s="346"/>
      <c r="B6" s="346"/>
      <c r="C6" s="347"/>
      <c r="D6" s="499" t="s">
        <v>1557</v>
      </c>
      <c r="E6" s="499" t="s">
        <v>1570</v>
      </c>
      <c r="F6" s="499"/>
      <c r="G6" s="499" t="s">
        <v>116</v>
      </c>
      <c r="H6" s="499" t="s">
        <v>116</v>
      </c>
      <c r="I6" s="499" t="s">
        <v>1069</v>
      </c>
      <c r="J6" s="499" t="s">
        <v>15</v>
      </c>
    </row>
    <row r="7" spans="1:10">
      <c r="A7" s="346"/>
      <c r="B7" s="346"/>
      <c r="C7" s="347"/>
      <c r="D7" s="499" t="s">
        <v>1558</v>
      </c>
      <c r="E7" s="499" t="s">
        <v>219</v>
      </c>
      <c r="F7" s="499"/>
      <c r="G7" s="499" t="s">
        <v>1571</v>
      </c>
      <c r="H7" s="499" t="s">
        <v>1572</v>
      </c>
      <c r="I7" s="499" t="s">
        <v>296</v>
      </c>
      <c r="J7" s="499"/>
    </row>
    <row r="8" spans="1:10">
      <c r="A8" s="346"/>
      <c r="B8" s="346"/>
      <c r="C8" s="363"/>
      <c r="D8" s="499" t="s">
        <v>1929</v>
      </c>
      <c r="E8" s="355"/>
      <c r="F8" s="357"/>
      <c r="I8" s="347"/>
      <c r="J8" s="347"/>
    </row>
    <row r="9" spans="1:10">
      <c r="A9" s="346"/>
      <c r="B9" s="346"/>
      <c r="C9" s="363"/>
      <c r="D9" s="355"/>
      <c r="E9" s="356"/>
      <c r="F9" s="357"/>
      <c r="G9" s="502"/>
      <c r="H9" s="502"/>
      <c r="I9" s="347"/>
      <c r="J9" s="347"/>
    </row>
    <row r="10" spans="1:10">
      <c r="A10" s="358" t="s">
        <v>526</v>
      </c>
      <c r="B10" s="359" t="s">
        <v>1068</v>
      </c>
      <c r="C10" s="360" t="s">
        <v>1067</v>
      </c>
      <c r="D10" s="31"/>
      <c r="E10" s="31"/>
      <c r="F10" s="31"/>
      <c r="G10" s="31"/>
      <c r="H10" s="31"/>
      <c r="I10" s="31"/>
    </row>
    <row r="11" spans="1:10">
      <c r="A11" s="432">
        <v>1</v>
      </c>
      <c r="B11" s="374" t="str">
        <f>'Wrksht. H, CWIP Desc. EKS'!B11</f>
        <v>1070002</v>
      </c>
      <c r="C11" s="375" t="str">
        <f>'Wrksht. H, CWIP Desc. EKS'!C11</f>
        <v>JEC0605973</v>
      </c>
      <c r="D11" s="376">
        <f>'Wrksht. I, CWIP AFUDC Cre. EKS'!I12</f>
        <v>0</v>
      </c>
      <c r="E11" s="377" t="str">
        <f>'Wrksht. H, CWIP Desc. EKS'!E11</f>
        <v>PC</v>
      </c>
      <c r="F11" s="376"/>
      <c r="G11" s="376">
        <f t="shared" ref="G11:G34" si="0">IF(H11=0,D11,0)</f>
        <v>0</v>
      </c>
      <c r="H11" s="376">
        <v>0</v>
      </c>
      <c r="I11" s="376"/>
      <c r="J11" s="385" t="str">
        <f>'Wrksht. H, CWIP Desc. EKS'!F11</f>
        <v>JEC2 SCRUBBERS, ENGINEER</v>
      </c>
    </row>
    <row r="12" spans="1:10">
      <c r="A12" s="432">
        <f>A11+1</f>
        <v>2</v>
      </c>
      <c r="B12" s="374" t="str">
        <f>'Wrksht. H, CWIP Desc. EKS'!B12</f>
        <v>1070002</v>
      </c>
      <c r="C12" s="375" t="str">
        <f>'Wrksht. H, CWIP Desc. EKS'!C12</f>
        <v>JEC0605975</v>
      </c>
      <c r="D12" s="376">
        <f>'Wrksht. I, CWIP AFUDC Cre. EKS'!I13</f>
        <v>0</v>
      </c>
      <c r="E12" s="377" t="str">
        <f>'Wrksht. H, CWIP Desc. EKS'!E12</f>
        <v>PC</v>
      </c>
      <c r="F12" s="376"/>
      <c r="G12" s="376">
        <f t="shared" si="0"/>
        <v>0</v>
      </c>
      <c r="H12" s="376">
        <v>0</v>
      </c>
      <c r="I12" s="376"/>
      <c r="J12" s="385" t="str">
        <f>'Wrksht. H, CWIP Desc. EKS'!F12</f>
        <v>JEC3 SCRUBBERS, ENGINEER</v>
      </c>
    </row>
    <row r="13" spans="1:10" ht="26">
      <c r="A13" s="432">
        <f t="shared" ref="A13:A56" si="1">A12+1</f>
        <v>3</v>
      </c>
      <c r="B13" s="374" t="str">
        <f>'Wrksht. H, CWIP Desc. EKS'!B13</f>
        <v>1070002</v>
      </c>
      <c r="C13" s="375" t="str">
        <f>'Wrksht. H, CWIP Desc. EKS'!C13</f>
        <v>JEC0605977</v>
      </c>
      <c r="D13" s="376">
        <f>'Wrksht. I, CWIP AFUDC Cre. EKS'!I14</f>
        <v>0</v>
      </c>
      <c r="E13" s="377" t="str">
        <f>'Wrksht. H, CWIP Desc. EKS'!E13</f>
        <v>PC</v>
      </c>
      <c r="F13" s="376"/>
      <c r="G13" s="376">
        <f t="shared" si="0"/>
        <v>0</v>
      </c>
      <c r="H13" s="376">
        <v>0</v>
      </c>
      <c r="I13" s="379"/>
      <c r="J13" s="380" t="str">
        <f>'Wrksht. H, CWIP Desc. EKS'!F13</f>
        <v>JEC COMMON - ENG SERV FOR DESIGN/UPGR FGD FACILITIES</v>
      </c>
    </row>
    <row r="14" spans="1:10">
      <c r="A14" s="432">
        <f t="shared" si="1"/>
        <v>4</v>
      </c>
      <c r="B14" s="374" t="str">
        <f>'Wrksht. H, CWIP Desc. EKS'!B14</f>
        <v>1070002</v>
      </c>
      <c r="C14" s="375" t="str">
        <f>'Wrksht. H, CWIP Desc. EKS'!C14</f>
        <v>JEC0610127</v>
      </c>
      <c r="D14" s="376">
        <f>'Wrksht. I, CWIP AFUDC Cre. EKS'!I15</f>
        <v>0</v>
      </c>
      <c r="E14" s="377" t="str">
        <f>'Wrksht. H, CWIP Desc. EKS'!E14</f>
        <v>PC</v>
      </c>
      <c r="F14" s="376"/>
      <c r="G14" s="376">
        <f t="shared" si="0"/>
        <v>0</v>
      </c>
      <c r="H14" s="376">
        <v>0</v>
      </c>
      <c r="I14" s="379"/>
      <c r="J14" s="380" t="str">
        <f>'Wrksht. H, CWIP Desc. EKS'!F14</f>
        <v>JEC2 SCRUBBERS, DESIGN AND</v>
      </c>
    </row>
    <row r="15" spans="1:10">
      <c r="A15" s="432">
        <f t="shared" si="1"/>
        <v>5</v>
      </c>
      <c r="B15" s="374" t="str">
        <f>'Wrksht. H, CWIP Desc. EKS'!B15</f>
        <v>1070002</v>
      </c>
      <c r="C15" s="375" t="str">
        <f>'Wrksht. H, CWIP Desc. EKS'!C15</f>
        <v>JEC0611677</v>
      </c>
      <c r="D15" s="376">
        <f>'Wrksht. I, CWIP AFUDC Cre. EKS'!I16</f>
        <v>0</v>
      </c>
      <c r="E15" s="377" t="str">
        <f>'Wrksht. H, CWIP Desc. EKS'!E15</f>
        <v>O</v>
      </c>
      <c r="F15" s="376"/>
      <c r="G15" s="376">
        <f t="shared" si="0"/>
        <v>0</v>
      </c>
      <c r="H15" s="376">
        <f t="shared" ref="H15:H25" si="2">D15*0.5</f>
        <v>0</v>
      </c>
      <c r="I15" s="379"/>
      <c r="J15" s="380" t="str">
        <f>'Wrksht. H, CWIP Desc. EKS'!F15</f>
        <v>J1 HOT REHEAT PIPING INSPECTION</v>
      </c>
    </row>
    <row r="16" spans="1:10">
      <c r="A16" s="432">
        <f t="shared" si="1"/>
        <v>6</v>
      </c>
      <c r="B16" s="374" t="str">
        <f>'Wrksht. H, CWIP Desc. EKS'!B16</f>
        <v>1070002</v>
      </c>
      <c r="C16" s="375" t="str">
        <f>'Wrksht. H, CWIP Desc. EKS'!C16</f>
        <v>JEC0700624</v>
      </c>
      <c r="D16" s="376">
        <f>'Wrksht. I, CWIP AFUDC Cre. EKS'!I17</f>
        <v>0</v>
      </c>
      <c r="E16" s="377" t="str">
        <f>'Wrksht. H, CWIP Desc. EKS'!E16</f>
        <v>PC</v>
      </c>
      <c r="F16" s="376"/>
      <c r="G16" s="376">
        <f t="shared" si="0"/>
        <v>0</v>
      </c>
      <c r="H16" s="376">
        <v>0</v>
      </c>
      <c r="I16" s="379"/>
      <c r="J16" s="380" t="str">
        <f>'Wrksht. H, CWIP Desc. EKS'!F16</f>
        <v>J2 FLY ASH SYSTEM REPLACEMENT</v>
      </c>
    </row>
    <row r="17" spans="1:10">
      <c r="A17" s="432">
        <f t="shared" si="1"/>
        <v>7</v>
      </c>
      <c r="B17" s="374" t="str">
        <f>'Wrksht. H, CWIP Desc. EKS'!B17</f>
        <v>1070002</v>
      </c>
      <c r="C17" s="375" t="str">
        <f>'Wrksht. H, CWIP Desc. EKS'!C17</f>
        <v>JEC0701131</v>
      </c>
      <c r="D17" s="376">
        <f>'Wrksht. I, CWIP AFUDC Cre. EKS'!I18</f>
        <v>0</v>
      </c>
      <c r="E17" s="377" t="str">
        <f>'Wrksht. H, CWIP Desc. EKS'!E17</f>
        <v>PC</v>
      </c>
      <c r="F17" s="376"/>
      <c r="G17" s="376">
        <f t="shared" si="0"/>
        <v>0</v>
      </c>
      <c r="H17" s="376">
        <v>0</v>
      </c>
      <c r="I17" s="379"/>
      <c r="J17" s="380" t="str">
        <f>'Wrksht. H, CWIP Desc. EKS'!F17</f>
        <v>JEC1 ELECTROSTATIC PRECIPITATOR REBUILD PH 1</v>
      </c>
    </row>
    <row r="18" spans="1:10">
      <c r="A18" s="432">
        <f t="shared" si="1"/>
        <v>8</v>
      </c>
      <c r="B18" s="374" t="str">
        <f>'Wrksht. H, CWIP Desc. EKS'!B18</f>
        <v>1070002</v>
      </c>
      <c r="C18" s="375" t="str">
        <f>'Wrksht. H, CWIP Desc. EKS'!C18</f>
        <v>JEC0701132</v>
      </c>
      <c r="D18" s="376">
        <f>'Wrksht. I, CWIP AFUDC Cre. EKS'!I19</f>
        <v>0</v>
      </c>
      <c r="E18" s="377" t="str">
        <f>'Wrksht. H, CWIP Desc. EKS'!E18</f>
        <v>PC</v>
      </c>
      <c r="F18" s="376"/>
      <c r="G18" s="376">
        <f t="shared" si="0"/>
        <v>0</v>
      </c>
      <c r="H18" s="376">
        <v>0</v>
      </c>
      <c r="I18" s="379"/>
      <c r="J18" s="380" t="str">
        <f>'Wrksht. H, CWIP Desc. EKS'!F18</f>
        <v>JEC2 ELECTROSTATIC PRECIPITATOR REBUILD PH 1</v>
      </c>
    </row>
    <row r="19" spans="1:10">
      <c r="A19" s="432">
        <f t="shared" si="1"/>
        <v>9</v>
      </c>
      <c r="B19" s="374" t="str">
        <f>'Wrksht. H, CWIP Desc. EKS'!B19</f>
        <v>1070002</v>
      </c>
      <c r="C19" s="375" t="str">
        <f>'Wrksht. H, CWIP Desc. EKS'!C19</f>
        <v>JEC0704255</v>
      </c>
      <c r="D19" s="376">
        <f>'Wrksht. I, CWIP AFUDC Cre. EKS'!I20</f>
        <v>0</v>
      </c>
      <c r="E19" s="377" t="str">
        <f>'Wrksht. H, CWIP Desc. EKS'!E19</f>
        <v>O</v>
      </c>
      <c r="F19" s="376"/>
      <c r="G19" s="376">
        <f t="shared" si="0"/>
        <v>0</v>
      </c>
      <c r="H19" s="376">
        <f t="shared" si="2"/>
        <v>0</v>
      </c>
      <c r="I19" s="379"/>
      <c r="J19" s="380" t="str">
        <f>'Wrksht. H, CWIP Desc. EKS'!F19</f>
        <v>JEC3 CIRC WATER PIPE</v>
      </c>
    </row>
    <row r="20" spans="1:10">
      <c r="A20" s="432">
        <f t="shared" si="1"/>
        <v>10</v>
      </c>
      <c r="B20" s="374" t="str">
        <f>'Wrksht. H, CWIP Desc. EKS'!B20</f>
        <v>1070002</v>
      </c>
      <c r="C20" s="375" t="str">
        <f>'Wrksht. H, CWIP Desc. EKS'!C20</f>
        <v>JEC0704873</v>
      </c>
      <c r="D20" s="376">
        <f>'Wrksht. I, CWIP AFUDC Cre. EKS'!I21</f>
        <v>0</v>
      </c>
      <c r="E20" s="377" t="str">
        <f>'Wrksht. H, CWIP Desc. EKS'!E20</f>
        <v>O</v>
      </c>
      <c r="F20" s="376"/>
      <c r="G20" s="376">
        <f t="shared" si="0"/>
        <v>0</v>
      </c>
      <c r="H20" s="376">
        <f t="shared" si="2"/>
        <v>0</v>
      </c>
      <c r="I20" s="379"/>
      <c r="J20" s="380" t="str">
        <f>'Wrksht. H, CWIP Desc. EKS'!F20</f>
        <v>J3 COAL SILO 301 BEAM SLOPING</v>
      </c>
    </row>
    <row r="21" spans="1:10">
      <c r="A21" s="432">
        <f t="shared" si="1"/>
        <v>11</v>
      </c>
      <c r="B21" s="374" t="str">
        <f>'Wrksht. H, CWIP Desc. EKS'!B21</f>
        <v>1070002</v>
      </c>
      <c r="C21" s="375" t="str">
        <f>'Wrksht. H, CWIP Desc. EKS'!C21</f>
        <v>JEC0706539</v>
      </c>
      <c r="D21" s="376">
        <f>'Wrksht. I, CWIP AFUDC Cre. EKS'!I22</f>
        <v>0</v>
      </c>
      <c r="E21" s="377" t="str">
        <f>'Wrksht. H, CWIP Desc. EKS'!E21</f>
        <v>O</v>
      </c>
      <c r="F21" s="376"/>
      <c r="G21" s="376">
        <f t="shared" si="0"/>
        <v>0</v>
      </c>
      <c r="H21" s="376">
        <f t="shared" si="2"/>
        <v>0</v>
      </c>
      <c r="I21" s="379"/>
      <c r="J21" s="380" t="str">
        <f>'Wrksht. H, CWIP Desc. EKS'!F21</f>
        <v>JCOM TRANSFER HOPPER 2 BEAM SLOPING</v>
      </c>
    </row>
    <row r="22" spans="1:10">
      <c r="A22" s="432">
        <f t="shared" si="1"/>
        <v>12</v>
      </c>
      <c r="B22" s="374" t="str">
        <f>'Wrksht. H, CWIP Desc. EKS'!B22</f>
        <v>1070002</v>
      </c>
      <c r="C22" s="375" t="str">
        <f>'Wrksht. H, CWIP Desc. EKS'!C22</f>
        <v>JEC0706838</v>
      </c>
      <c r="D22" s="376">
        <f>'Wrksht. I, CWIP AFUDC Cre. EKS'!I23</f>
        <v>0</v>
      </c>
      <c r="E22" s="377" t="str">
        <f>'Wrksht. H, CWIP Desc. EKS'!E22</f>
        <v>O</v>
      </c>
      <c r="F22" s="376"/>
      <c r="G22" s="376">
        <f t="shared" si="0"/>
        <v>0</v>
      </c>
      <c r="H22" s="376">
        <f t="shared" si="2"/>
        <v>0</v>
      </c>
      <c r="I22" s="379"/>
      <c r="J22" s="380" t="str">
        <f>'Wrksht. H, CWIP Desc. EKS'!F22</f>
        <v>JCOM REBUILD #22 DEEPWELL</v>
      </c>
    </row>
    <row r="23" spans="1:10">
      <c r="A23" s="432">
        <f t="shared" si="1"/>
        <v>13</v>
      </c>
      <c r="B23" s="374" t="str">
        <f>'Wrksht. H, CWIP Desc. EKS'!B23</f>
        <v>1070002</v>
      </c>
      <c r="C23" s="375" t="str">
        <f>'Wrksht. H, CWIP Desc. EKS'!C23</f>
        <v>JEC0707476</v>
      </c>
      <c r="D23" s="376">
        <f>'Wrksht. I, CWIP AFUDC Cre. EKS'!I24</f>
        <v>0</v>
      </c>
      <c r="E23" s="377" t="str">
        <f>'Wrksht. H, CWIP Desc. EKS'!E23</f>
        <v>O</v>
      </c>
      <c r="F23" s="376"/>
      <c r="G23" s="376">
        <f t="shared" si="0"/>
        <v>0</v>
      </c>
      <c r="H23" s="376">
        <f t="shared" si="2"/>
        <v>0</v>
      </c>
      <c r="I23" s="379"/>
      <c r="J23" s="380" t="str">
        <f>'Wrksht. H, CWIP Desc. EKS'!F23</f>
        <v>JCOM SIMULATOR HYBRID CONVERSION</v>
      </c>
    </row>
    <row r="24" spans="1:10">
      <c r="A24" s="432">
        <f t="shared" si="1"/>
        <v>14</v>
      </c>
      <c r="B24" s="374" t="str">
        <f>'Wrksht. H, CWIP Desc. EKS'!B24</f>
        <v>1070002</v>
      </c>
      <c r="C24" s="375" t="str">
        <f>'Wrksht. H, CWIP Desc. EKS'!C24</f>
        <v>JEC0709637</v>
      </c>
      <c r="D24" s="376">
        <f>'Wrksht. I, CWIP AFUDC Cre. EKS'!I25</f>
        <v>0</v>
      </c>
      <c r="E24" s="377" t="str">
        <f>'Wrksht. H, CWIP Desc. EKS'!E24</f>
        <v>PC</v>
      </c>
      <c r="F24" s="376"/>
      <c r="G24" s="376">
        <f t="shared" si="0"/>
        <v>0</v>
      </c>
      <c r="H24" s="376">
        <v>0</v>
      </c>
      <c r="I24" s="379"/>
      <c r="J24" s="380" t="str">
        <f>'Wrksht. H, CWIP Desc. EKS'!F24</f>
        <v>JEC1 LOW NOX &amp; SOFA UPGRADE PHASE 1</v>
      </c>
    </row>
    <row r="25" spans="1:10">
      <c r="A25" s="432">
        <f t="shared" si="1"/>
        <v>15</v>
      </c>
      <c r="B25" s="374" t="str">
        <f>'Wrksht. H, CWIP Desc. EKS'!B25</f>
        <v>1070002</v>
      </c>
      <c r="C25" s="375" t="str">
        <f>'Wrksht. H, CWIP Desc. EKS'!C25</f>
        <v>JEC0713055</v>
      </c>
      <c r="D25" s="376">
        <f>'Wrksht. I, CWIP AFUDC Cre. EKS'!I26</f>
        <v>0</v>
      </c>
      <c r="E25" s="377" t="str">
        <f>'Wrksht. H, CWIP Desc. EKS'!E25</f>
        <v>O</v>
      </c>
      <c r="F25" s="376"/>
      <c r="G25" s="376">
        <f t="shared" si="0"/>
        <v>0</v>
      </c>
      <c r="H25" s="376">
        <f t="shared" si="2"/>
        <v>0</v>
      </c>
      <c r="I25" s="379"/>
      <c r="J25" s="380" t="str">
        <f>'Wrksht. H, CWIP Desc. EKS'!F25</f>
        <v>J2 BOILER CIRCULATING PUMP FILTERS</v>
      </c>
    </row>
    <row r="26" spans="1:10">
      <c r="A26" s="432">
        <f t="shared" si="1"/>
        <v>16</v>
      </c>
      <c r="B26" s="374" t="str">
        <f>'Wrksht. H, CWIP Desc. EKS'!B26</f>
        <v>1070002</v>
      </c>
      <c r="C26" s="375" t="str">
        <f>'Wrksht. H, CWIP Desc. EKS'!C26</f>
        <v>JEC0713521</v>
      </c>
      <c r="D26" s="376">
        <f>'Wrksht. I, CWIP AFUDC Cre. EKS'!I27</f>
        <v>0</v>
      </c>
      <c r="E26" s="377" t="str">
        <f>'Wrksht. H, CWIP Desc. EKS'!E26</f>
        <v>O</v>
      </c>
      <c r="F26" s="376"/>
      <c r="G26" s="376">
        <f t="shared" si="0"/>
        <v>0</v>
      </c>
      <c r="H26" s="376">
        <f>D26*0.5</f>
        <v>0</v>
      </c>
      <c r="I26" s="379"/>
      <c r="J26" s="380" t="str">
        <f>'Wrksht. H, CWIP Desc. EKS'!F26</f>
        <v>J3 BOILER  CIRCULATING PUMPS</v>
      </c>
    </row>
    <row r="27" spans="1:10">
      <c r="A27" s="432">
        <f t="shared" si="1"/>
        <v>17</v>
      </c>
      <c r="B27" s="374" t="str">
        <f>'Wrksht. H, CWIP Desc. EKS'!B27</f>
        <v>1070002</v>
      </c>
      <c r="C27" s="375" t="str">
        <f>'Wrksht. H, CWIP Desc. EKS'!C27</f>
        <v>JEC0713578</v>
      </c>
      <c r="D27" s="376">
        <f>'Wrksht. I, CWIP AFUDC Cre. EKS'!I28</f>
        <v>0</v>
      </c>
      <c r="E27" s="377" t="str">
        <f>'Wrksht. H, CWIP Desc. EKS'!E27</f>
        <v>O</v>
      </c>
      <c r="F27" s="376"/>
      <c r="G27" s="376">
        <f t="shared" si="0"/>
        <v>0</v>
      </c>
      <c r="H27" s="376">
        <f>D27*0.5</f>
        <v>0</v>
      </c>
      <c r="I27" s="379"/>
      <c r="J27" s="380" t="str">
        <f>'Wrksht. H, CWIP Desc. EKS'!F27</f>
        <v>J2 HRH ACOUSTIC INSPECTION SYSTEM</v>
      </c>
    </row>
    <row r="28" spans="1:10">
      <c r="A28" s="432">
        <f t="shared" si="1"/>
        <v>18</v>
      </c>
      <c r="B28" s="374" t="str">
        <f>'Wrksht. H, CWIP Desc. EKS'!B28</f>
        <v>1070002</v>
      </c>
      <c r="C28" s="375" t="str">
        <f>'Wrksht. H, CWIP Desc. EKS'!C28</f>
        <v>JEC0719212</v>
      </c>
      <c r="D28" s="376">
        <f>'Wrksht. I, CWIP AFUDC Cre. EKS'!I29</f>
        <v>0</v>
      </c>
      <c r="E28" s="377" t="str">
        <f>'Wrksht. H, CWIP Desc. EKS'!E28</f>
        <v>O</v>
      </c>
      <c r="F28" s="376"/>
      <c r="G28" s="376">
        <f t="shared" si="0"/>
        <v>0</v>
      </c>
      <c r="H28" s="376">
        <f t="shared" ref="H28:H34" si="3">D28*0.5</f>
        <v>0</v>
      </c>
      <c r="I28" s="379"/>
      <c r="J28" s="380" t="str">
        <f>'Wrksht. H, CWIP Desc. EKS'!F28</f>
        <v>J3 INTELLIGENT SOOTBLOWERS UPGRADE</v>
      </c>
    </row>
    <row r="29" spans="1:10">
      <c r="A29" s="432">
        <f t="shared" si="1"/>
        <v>19</v>
      </c>
      <c r="B29" s="374" t="str">
        <f>'Wrksht. H, CWIP Desc. EKS'!B29</f>
        <v>1070002</v>
      </c>
      <c r="C29" s="375" t="str">
        <f>'Wrksht. H, CWIP Desc. EKS'!C29</f>
        <v>JEC0719280</v>
      </c>
      <c r="D29" s="376">
        <f>'Wrksht. I, CWIP AFUDC Cre. EKS'!I30</f>
        <v>0</v>
      </c>
      <c r="E29" s="377" t="str">
        <f>'Wrksht. H, CWIP Desc. EKS'!E29</f>
        <v>O</v>
      </c>
      <c r="F29" s="376"/>
      <c r="G29" s="376">
        <f t="shared" si="0"/>
        <v>0</v>
      </c>
      <c r="H29" s="376">
        <f t="shared" si="3"/>
        <v>0</v>
      </c>
      <c r="I29" s="379"/>
      <c r="J29" s="380" t="str">
        <f>'Wrksht. H, CWIP Desc. EKS'!F29</f>
        <v>J1 REPLACE INVERTER POWER SUPPLIES</v>
      </c>
    </row>
    <row r="30" spans="1:10">
      <c r="A30" s="432">
        <f t="shared" si="1"/>
        <v>20</v>
      </c>
      <c r="B30" s="374" t="str">
        <f>'Wrksht. H, CWIP Desc. EKS'!B30</f>
        <v>1070002</v>
      </c>
      <c r="C30" s="375" t="str">
        <f>'Wrksht. H, CWIP Desc. EKS'!C30</f>
        <v>JEC0720833</v>
      </c>
      <c r="D30" s="376">
        <f>'Wrksht. I, CWIP AFUDC Cre. EKS'!I31</f>
        <v>0</v>
      </c>
      <c r="E30" s="377" t="str">
        <f>'Wrksht. H, CWIP Desc. EKS'!E30</f>
        <v>O</v>
      </c>
      <c r="F30" s="376"/>
      <c r="G30" s="376">
        <f t="shared" si="0"/>
        <v>0</v>
      </c>
      <c r="H30" s="376">
        <f t="shared" si="3"/>
        <v>0</v>
      </c>
      <c r="I30" s="379"/>
      <c r="J30" s="380" t="str">
        <f>'Wrksht. H, CWIP Desc. EKS'!F30</f>
        <v>J3 UPGRADE 6.9 KV SWITCHGEAR TO DCS</v>
      </c>
    </row>
    <row r="31" spans="1:10">
      <c r="A31" s="432">
        <f t="shared" si="1"/>
        <v>21</v>
      </c>
      <c r="B31" s="374" t="str">
        <f>'Wrksht. H, CWIP Desc. EKS'!B31</f>
        <v>1070002</v>
      </c>
      <c r="C31" s="375" t="str">
        <f>'Wrksht. H, CWIP Desc. EKS'!C31</f>
        <v>JEC0800819</v>
      </c>
      <c r="D31" s="376">
        <f>'Wrksht. I, CWIP AFUDC Cre. EKS'!I32</f>
        <v>0</v>
      </c>
      <c r="E31" s="377" t="str">
        <f>'Wrksht. H, CWIP Desc. EKS'!E31</f>
        <v>O</v>
      </c>
      <c r="F31" s="376"/>
      <c r="G31" s="376">
        <f t="shared" si="0"/>
        <v>0</v>
      </c>
      <c r="H31" s="376">
        <f t="shared" si="3"/>
        <v>0</v>
      </c>
      <c r="I31" s="379"/>
      <c r="J31" s="380" t="str">
        <f>'Wrksht. H, CWIP Desc. EKS'!F31</f>
        <v>JCOM MAGNETIC SEPARATORS</v>
      </c>
    </row>
    <row r="32" spans="1:10">
      <c r="A32" s="432">
        <f t="shared" si="1"/>
        <v>22</v>
      </c>
      <c r="B32" s="374" t="str">
        <f>'Wrksht. H, CWIP Desc. EKS'!B32</f>
        <v>1070002</v>
      </c>
      <c r="C32" s="375" t="str">
        <f>'Wrksht. H, CWIP Desc. EKS'!C32</f>
        <v>JEC0800940</v>
      </c>
      <c r="D32" s="376">
        <f>'Wrksht. I, CWIP AFUDC Cre. EKS'!I33</f>
        <v>0</v>
      </c>
      <c r="E32" s="377" t="str">
        <f>'Wrksht. H, CWIP Desc. EKS'!E32</f>
        <v>O</v>
      </c>
      <c r="F32" s="376"/>
      <c r="G32" s="376">
        <f t="shared" si="0"/>
        <v>0</v>
      </c>
      <c r="H32" s="376">
        <f t="shared" si="3"/>
        <v>0</v>
      </c>
      <c r="I32" s="379"/>
      <c r="J32" s="380" t="str">
        <f>'Wrksht. H, CWIP Desc. EKS'!F32</f>
        <v>JCOM COAL FIRE PROTECTION</v>
      </c>
    </row>
    <row r="33" spans="1:10">
      <c r="A33" s="432">
        <f t="shared" si="1"/>
        <v>23</v>
      </c>
      <c r="B33" s="374" t="str">
        <f>'Wrksht. H, CWIP Desc. EKS'!B33</f>
        <v>1070002</v>
      </c>
      <c r="C33" s="375" t="str">
        <f>'Wrksht. H, CWIP Desc. EKS'!C33</f>
        <v>JEC0801636</v>
      </c>
      <c r="D33" s="376">
        <f>'Wrksht. I, CWIP AFUDC Cre. EKS'!I34</f>
        <v>0</v>
      </c>
      <c r="E33" s="377" t="str">
        <f>'Wrksht. H, CWIP Desc. EKS'!E33</f>
        <v>PC</v>
      </c>
      <c r="F33" s="376"/>
      <c r="G33" s="376">
        <f t="shared" si="0"/>
        <v>0</v>
      </c>
      <c r="H33" s="376">
        <v>0</v>
      </c>
      <c r="I33" s="379"/>
      <c r="J33" s="380" t="str">
        <f>'Wrksht. H, CWIP Desc. EKS'!F33</f>
        <v>J3 FLY ASH SYSTEM REPLACEMENT</v>
      </c>
    </row>
    <row r="34" spans="1:10">
      <c r="A34" s="432">
        <f t="shared" si="1"/>
        <v>24</v>
      </c>
      <c r="B34" s="374" t="str">
        <f>'Wrksht. H, CWIP Desc. EKS'!B34</f>
        <v>1070002</v>
      </c>
      <c r="C34" s="375" t="str">
        <f>'Wrksht. H, CWIP Desc. EKS'!C34</f>
        <v>JEC0802554</v>
      </c>
      <c r="D34" s="376">
        <f>'Wrksht. I, CWIP AFUDC Cre. EKS'!I35</f>
        <v>0</v>
      </c>
      <c r="E34" s="377" t="str">
        <f>'Wrksht. H, CWIP Desc. EKS'!E34</f>
        <v>O</v>
      </c>
      <c r="F34" s="376"/>
      <c r="G34" s="376">
        <f t="shared" si="0"/>
        <v>0</v>
      </c>
      <c r="H34" s="376">
        <f t="shared" si="3"/>
        <v>0</v>
      </c>
      <c r="I34" s="379"/>
      <c r="J34" s="380" t="str">
        <f>'Wrksht. H, CWIP Desc. EKS'!F34</f>
        <v>JCOM 6.9 KV BREAKER REMOTE RACKING JEC #1</v>
      </c>
    </row>
    <row r="35" spans="1:10">
      <c r="A35" s="432">
        <f>A34+1</f>
        <v>25</v>
      </c>
      <c r="B35" s="374" t="str">
        <f>'Wrksht. H, CWIP Desc. EKS'!B35</f>
        <v>1070002</v>
      </c>
      <c r="C35" s="375" t="str">
        <f>'Wrksht. H, CWIP Desc. EKS'!C35</f>
        <v>JEC0802555</v>
      </c>
      <c r="D35" s="376">
        <f>'Wrksht. I, CWIP AFUDC Cre. EKS'!I36</f>
        <v>0</v>
      </c>
      <c r="E35" s="377" t="str">
        <f>'Wrksht. H, CWIP Desc. EKS'!E35</f>
        <v>O</v>
      </c>
      <c r="F35" s="376"/>
      <c r="G35" s="376">
        <f t="shared" ref="G35:G56" si="4">IF(H35=0,D35,0)</f>
        <v>0</v>
      </c>
      <c r="H35" s="376">
        <f>D35*0.5</f>
        <v>0</v>
      </c>
      <c r="I35" s="379"/>
      <c r="J35" s="380" t="str">
        <f>'Wrksht. H, CWIP Desc. EKS'!F35</f>
        <v>JCOM 6.9 KV BREAKER REMOTE RACKING JEC #3</v>
      </c>
    </row>
    <row r="36" spans="1:10">
      <c r="A36" s="432">
        <f t="shared" si="1"/>
        <v>26</v>
      </c>
      <c r="B36" s="374" t="str">
        <f>'Wrksht. H, CWIP Desc. EKS'!B36</f>
        <v>1070002</v>
      </c>
      <c r="C36" s="375" t="str">
        <f>'Wrksht. H, CWIP Desc. EKS'!C36</f>
        <v>JEC0802916</v>
      </c>
      <c r="D36" s="376">
        <f>'Wrksht. I, CWIP AFUDC Cre. EKS'!I37</f>
        <v>0</v>
      </c>
      <c r="E36" s="377" t="str">
        <f>'Wrksht. H, CWIP Desc. EKS'!E36</f>
        <v>PC</v>
      </c>
      <c r="F36" s="376"/>
      <c r="G36" s="376">
        <f t="shared" si="4"/>
        <v>0</v>
      </c>
      <c r="H36" s="376">
        <v>0</v>
      </c>
      <c r="I36" s="379"/>
      <c r="J36" s="380" t="str">
        <f>'Wrksht. H, CWIP Desc. EKS'!F36</f>
        <v>J2 ESP REBUILD PHASE 1</v>
      </c>
    </row>
    <row r="37" spans="1:10">
      <c r="A37" s="432">
        <f t="shared" si="1"/>
        <v>27</v>
      </c>
      <c r="B37" s="374" t="str">
        <f>'Wrksht. H, CWIP Desc. EKS'!B37</f>
        <v>1070002</v>
      </c>
      <c r="C37" s="375" t="str">
        <f>'Wrksht. H, CWIP Desc. EKS'!C37</f>
        <v>JEC0806089</v>
      </c>
      <c r="D37" s="376">
        <f>'Wrksht. I, CWIP AFUDC Cre. EKS'!I38</f>
        <v>0</v>
      </c>
      <c r="E37" s="377" t="str">
        <f>'Wrksht. H, CWIP Desc. EKS'!E37</f>
        <v>PC</v>
      </c>
      <c r="F37" s="376"/>
      <c r="G37" s="376">
        <f t="shared" si="4"/>
        <v>0</v>
      </c>
      <c r="H37" s="376">
        <v>0</v>
      </c>
      <c r="I37" s="379"/>
      <c r="J37" s="380" t="str">
        <f>'Wrksht. H, CWIP Desc. EKS'!F37</f>
        <v>J2 LOW NOX &amp; SOFA UPGRD PH1</v>
      </c>
    </row>
    <row r="38" spans="1:10" ht="26">
      <c r="A38" s="432">
        <f t="shared" si="1"/>
        <v>28</v>
      </c>
      <c r="B38" s="374" t="str">
        <f>'Wrksht. H, CWIP Desc. EKS'!B38</f>
        <v>1070002</v>
      </c>
      <c r="C38" s="375" t="str">
        <f>'Wrksht. H, CWIP Desc. EKS'!C38</f>
        <v>JEC0806112</v>
      </c>
      <c r="D38" s="376">
        <f>'Wrksht. I, CWIP AFUDC Cre. EKS'!I39</f>
        <v>0</v>
      </c>
      <c r="E38" s="377" t="str">
        <f>'Wrksht. H, CWIP Desc. EKS'!E38</f>
        <v>O</v>
      </c>
      <c r="F38" s="376"/>
      <c r="G38" s="376">
        <f t="shared" si="4"/>
        <v>0</v>
      </c>
      <c r="H38" s="376">
        <f>D38*0.5</f>
        <v>0</v>
      </c>
      <c r="I38" s="379"/>
      <c r="J38" s="380" t="str">
        <f>'Wrksht. H, CWIP Desc. EKS'!F38</f>
        <v>J2 COOLING TOWER SUS BUILDING AND SWITCHGEAR REPLACEMENT</v>
      </c>
    </row>
    <row r="39" spans="1:10">
      <c r="A39" s="432">
        <f t="shared" si="1"/>
        <v>29</v>
      </c>
      <c r="B39" s="374" t="str">
        <f>'Wrksht. H, CWIP Desc. EKS'!B39</f>
        <v>1070002</v>
      </c>
      <c r="C39" s="375" t="str">
        <f>'Wrksht. H, CWIP Desc. EKS'!C39</f>
        <v>JEC0806127</v>
      </c>
      <c r="D39" s="376">
        <f>'Wrksht. I, CWIP AFUDC Cre. EKS'!I40</f>
        <v>0</v>
      </c>
      <c r="E39" s="377" t="str">
        <f>'Wrksht. H, CWIP Desc. EKS'!E39</f>
        <v>O</v>
      </c>
      <c r="F39" s="376"/>
      <c r="G39" s="376">
        <f t="shared" si="4"/>
        <v>0</v>
      </c>
      <c r="H39" s="376">
        <f>D39*0.5</f>
        <v>0</v>
      </c>
      <c r="I39" s="379"/>
      <c r="J39" s="380" t="str">
        <f>'Wrksht. H, CWIP Desc. EKS'!F39</f>
        <v>UNIT 3 - REPLACE THRISTOR VOLTAGE REGULATOR</v>
      </c>
    </row>
    <row r="40" spans="1:10">
      <c r="A40" s="432">
        <f t="shared" si="1"/>
        <v>30</v>
      </c>
      <c r="B40" s="374" t="str">
        <f>'Wrksht. H, CWIP Desc. EKS'!B40</f>
        <v>1070002</v>
      </c>
      <c r="C40" s="375" t="str">
        <f>'Wrksht. H, CWIP Desc. EKS'!C40</f>
        <v>JEC0806734</v>
      </c>
      <c r="D40" s="376">
        <f>'Wrksht. I, CWIP AFUDC Cre. EKS'!I41</f>
        <v>0</v>
      </c>
      <c r="E40" s="377" t="str">
        <f>'Wrksht. H, CWIP Desc. EKS'!E40</f>
        <v>O</v>
      </c>
      <c r="F40" s="376"/>
      <c r="G40" s="376">
        <f t="shared" si="4"/>
        <v>0</v>
      </c>
      <c r="H40" s="376">
        <f t="shared" ref="H40:H99" si="5">D40*0.5</f>
        <v>0</v>
      </c>
      <c r="I40" s="379"/>
      <c r="J40" s="380" t="str">
        <f>'Wrksht. H, CWIP Desc. EKS'!F40</f>
        <v>J3 RADIAL SEAL AND T-BAR REPLACEMENT</v>
      </c>
    </row>
    <row r="41" spans="1:10">
      <c r="A41" s="432">
        <f t="shared" si="1"/>
        <v>31</v>
      </c>
      <c r="B41" s="374" t="str">
        <f>'Wrksht. H, CWIP Desc. EKS'!B41</f>
        <v>1070002</v>
      </c>
      <c r="C41" s="375" t="str">
        <f>'Wrksht. H, CWIP Desc. EKS'!C41</f>
        <v>JEC0807532</v>
      </c>
      <c r="D41" s="376">
        <f>'Wrksht. I, CWIP AFUDC Cre. EKS'!I42</f>
        <v>0</v>
      </c>
      <c r="E41" s="377" t="str">
        <f>'Wrksht. H, CWIP Desc. EKS'!E41</f>
        <v>PC</v>
      </c>
      <c r="F41" s="376"/>
      <c r="G41" s="376">
        <f t="shared" si="4"/>
        <v>0</v>
      </c>
      <c r="H41" s="376">
        <v>0</v>
      </c>
      <c r="I41" s="379"/>
      <c r="J41" s="380" t="str">
        <f>'Wrksht. H, CWIP Desc. EKS'!F41</f>
        <v>J2 LOW NOX &amp; SOFA UPGRD PH1</v>
      </c>
    </row>
    <row r="42" spans="1:10">
      <c r="A42" s="432">
        <f t="shared" si="1"/>
        <v>32</v>
      </c>
      <c r="B42" s="374" t="str">
        <f>'Wrksht. H, CWIP Desc. EKS'!B42</f>
        <v>1070002</v>
      </c>
      <c r="C42" s="375" t="str">
        <f>'Wrksht. H, CWIP Desc. EKS'!C42</f>
        <v>JEC0809051</v>
      </c>
      <c r="D42" s="376">
        <f>'Wrksht. I, CWIP AFUDC Cre. EKS'!I43</f>
        <v>0</v>
      </c>
      <c r="E42" s="377" t="str">
        <f>'Wrksht. H, CWIP Desc. EKS'!E42</f>
        <v>O</v>
      </c>
      <c r="F42" s="376"/>
      <c r="G42" s="376">
        <f t="shared" si="4"/>
        <v>0</v>
      </c>
      <c r="H42" s="376">
        <f t="shared" si="5"/>
        <v>0</v>
      </c>
      <c r="I42" s="379"/>
      <c r="J42" s="380" t="str">
        <f>'Wrksht. H, CWIP Desc. EKS'!F42</f>
        <v>REPLACE TRANSFER BUILDING 1 WIRE ROPE HOIST</v>
      </c>
    </row>
    <row r="43" spans="1:10">
      <c r="A43" s="432">
        <f t="shared" si="1"/>
        <v>33</v>
      </c>
      <c r="B43" s="374" t="str">
        <f>'Wrksht. H, CWIP Desc. EKS'!B43</f>
        <v>1070002</v>
      </c>
      <c r="C43" s="375" t="str">
        <f>'Wrksht. H, CWIP Desc. EKS'!C43</f>
        <v>JEC0810415</v>
      </c>
      <c r="D43" s="376">
        <f>'Wrksht. I, CWIP AFUDC Cre. EKS'!I44</f>
        <v>0</v>
      </c>
      <c r="E43" s="377" t="str">
        <f>'Wrksht. H, CWIP Desc. EKS'!E43</f>
        <v>O</v>
      </c>
      <c r="F43" s="376"/>
      <c r="G43" s="376">
        <f t="shared" si="4"/>
        <v>0</v>
      </c>
      <c r="H43" s="376">
        <f t="shared" si="5"/>
        <v>0</v>
      </c>
      <c r="I43" s="379"/>
      <c r="J43" s="380" t="str">
        <f>'Wrksht. H, CWIP Desc. EKS'!F43</f>
        <v>ERGONOMIC CHAIRS</v>
      </c>
    </row>
    <row r="44" spans="1:10">
      <c r="A44" s="432">
        <f t="shared" si="1"/>
        <v>34</v>
      </c>
      <c r="B44" s="374" t="str">
        <f>'Wrksht. H, CWIP Desc. EKS'!B44</f>
        <v>1070002</v>
      </c>
      <c r="C44" s="375" t="str">
        <f>'Wrksht. H, CWIP Desc. EKS'!C44</f>
        <v>JEC0810709</v>
      </c>
      <c r="D44" s="376">
        <f>'Wrksht. I, CWIP AFUDC Cre. EKS'!I45</f>
        <v>0</v>
      </c>
      <c r="E44" s="377" t="str">
        <f>'Wrksht. H, CWIP Desc. EKS'!E44</f>
        <v>O</v>
      </c>
      <c r="F44" s="376"/>
      <c r="G44" s="376">
        <f t="shared" si="4"/>
        <v>0</v>
      </c>
      <c r="H44" s="376">
        <f t="shared" si="5"/>
        <v>0</v>
      </c>
      <c r="I44" s="379"/>
      <c r="J44" s="380" t="str">
        <f>'Wrksht. H, CWIP Desc. EKS'!F44</f>
        <v>JCOM DUMPER BUILDING HVAC IMPR</v>
      </c>
    </row>
    <row r="45" spans="1:10">
      <c r="A45" s="432">
        <f t="shared" si="1"/>
        <v>35</v>
      </c>
      <c r="B45" s="374" t="str">
        <f>'Wrksht. H, CWIP Desc. EKS'!B45</f>
        <v>1070002</v>
      </c>
      <c r="C45" s="375" t="str">
        <f>'Wrksht. H, CWIP Desc. EKS'!C45</f>
        <v>JEC0810728</v>
      </c>
      <c r="D45" s="376">
        <f>'Wrksht. I, CWIP AFUDC Cre. EKS'!I46</f>
        <v>0</v>
      </c>
      <c r="E45" s="377" t="str">
        <f>'Wrksht. H, CWIP Desc. EKS'!E45</f>
        <v>O</v>
      </c>
      <c r="F45" s="376"/>
      <c r="G45" s="376">
        <f t="shared" si="4"/>
        <v>0</v>
      </c>
      <c r="H45" s="376">
        <f t="shared" si="5"/>
        <v>0</v>
      </c>
      <c r="I45" s="379"/>
      <c r="J45" s="380" t="str">
        <f>'Wrksht. H, CWIP Desc. EKS'!F45</f>
        <v>3B CONVEYOR IDLER REPLACEMENT</v>
      </c>
    </row>
    <row r="46" spans="1:10">
      <c r="A46" s="432">
        <f t="shared" si="1"/>
        <v>36</v>
      </c>
      <c r="B46" s="374" t="str">
        <f>'Wrksht. H, CWIP Desc. EKS'!B46</f>
        <v>1070002</v>
      </c>
      <c r="C46" s="375" t="str">
        <f>'Wrksht. H, CWIP Desc. EKS'!C46</f>
        <v>JEC0812008</v>
      </c>
      <c r="D46" s="376">
        <f>'Wrksht. I, CWIP AFUDC Cre. EKS'!I47</f>
        <v>0</v>
      </c>
      <c r="E46" s="377" t="str">
        <f>'Wrksht. H, CWIP Desc. EKS'!E46</f>
        <v>O</v>
      </c>
      <c r="F46" s="376"/>
      <c r="G46" s="376">
        <f t="shared" si="4"/>
        <v>0</v>
      </c>
      <c r="H46" s="376">
        <f t="shared" si="5"/>
        <v>0</v>
      </c>
      <c r="I46" s="379"/>
      <c r="J46" s="380" t="str">
        <f>'Wrksht. H, CWIP Desc. EKS'!F46</f>
        <v>JCOM PLANT LIGHTING UPGRADE</v>
      </c>
    </row>
    <row r="47" spans="1:10">
      <c r="A47" s="432">
        <f t="shared" si="1"/>
        <v>37</v>
      </c>
      <c r="B47" s="374" t="str">
        <f>'Wrksht. H, CWIP Desc. EKS'!B47</f>
        <v>1070002</v>
      </c>
      <c r="C47" s="375" t="str">
        <f>'Wrksht. H, CWIP Desc. EKS'!C47</f>
        <v>JEC0812402</v>
      </c>
      <c r="D47" s="376">
        <f>'Wrksht. I, CWIP AFUDC Cre. EKS'!I48</f>
        <v>0</v>
      </c>
      <c r="E47" s="377" t="str">
        <f>'Wrksht. H, CWIP Desc. EKS'!E47</f>
        <v>PC</v>
      </c>
      <c r="F47" s="376"/>
      <c r="G47" s="376">
        <f t="shared" si="4"/>
        <v>0</v>
      </c>
      <c r="H47" s="376">
        <v>0</v>
      </c>
      <c r="I47" s="379"/>
      <c r="J47" s="380" t="str">
        <f>'Wrksht. H, CWIP Desc. EKS'!F47</f>
        <v>JCOM FUEL YARD DUST SURFACTANT UPGR</v>
      </c>
    </row>
    <row r="48" spans="1:10">
      <c r="A48" s="432">
        <f t="shared" si="1"/>
        <v>38</v>
      </c>
      <c r="B48" s="374" t="str">
        <f>'Wrksht. H, CWIP Desc. EKS'!B48</f>
        <v>1070002</v>
      </c>
      <c r="C48" s="375" t="str">
        <f>'Wrksht. H, CWIP Desc. EKS'!C48</f>
        <v>JEC0813049</v>
      </c>
      <c r="D48" s="376">
        <f>'Wrksht. I, CWIP AFUDC Cre. EKS'!I49</f>
        <v>0</v>
      </c>
      <c r="E48" s="377" t="str">
        <f>'Wrksht. H, CWIP Desc. EKS'!E48</f>
        <v>O</v>
      </c>
      <c r="F48" s="376"/>
      <c r="G48" s="376">
        <f t="shared" si="4"/>
        <v>0</v>
      </c>
      <c r="H48" s="376">
        <f t="shared" si="5"/>
        <v>0</v>
      </c>
      <c r="I48" s="379"/>
      <c r="J48" s="380" t="str">
        <f>'Wrksht. H, CWIP Desc. EKS'!F48</f>
        <v>J3 REA ARC FLASH PROTECTION PROJECT</v>
      </c>
    </row>
    <row r="49" spans="1:10">
      <c r="A49" s="432">
        <f t="shared" si="1"/>
        <v>39</v>
      </c>
      <c r="B49" s="374" t="str">
        <f>'Wrksht. H, CWIP Desc. EKS'!B49</f>
        <v>1070002</v>
      </c>
      <c r="C49" s="375" t="str">
        <f>'Wrksht. H, CWIP Desc. EKS'!C49</f>
        <v>JEC0814618</v>
      </c>
      <c r="D49" s="376">
        <f>'Wrksht. I, CWIP AFUDC Cre. EKS'!I50</f>
        <v>0</v>
      </c>
      <c r="E49" s="377" t="str">
        <f>'Wrksht. H, CWIP Desc. EKS'!E49</f>
        <v>O</v>
      </c>
      <c r="F49" s="376"/>
      <c r="G49" s="376">
        <f t="shared" si="4"/>
        <v>0</v>
      </c>
      <c r="H49" s="376">
        <f t="shared" si="5"/>
        <v>0</v>
      </c>
      <c r="I49" s="379"/>
      <c r="J49" s="380" t="str">
        <f>'Wrksht. H, CWIP Desc. EKS'!F49</f>
        <v>JCOM COAL CONVEYOR CHUTE UPGRADES</v>
      </c>
    </row>
    <row r="50" spans="1:10">
      <c r="A50" s="432">
        <f t="shared" si="1"/>
        <v>40</v>
      </c>
      <c r="B50" s="374" t="str">
        <f>'Wrksht. H, CWIP Desc. EKS'!B50</f>
        <v>1070002</v>
      </c>
      <c r="C50" s="375" t="str">
        <f>'Wrksht. H, CWIP Desc. EKS'!C50</f>
        <v>JEC0818019</v>
      </c>
      <c r="D50" s="376">
        <f>'Wrksht. I, CWIP AFUDC Cre. EKS'!I51</f>
        <v>0</v>
      </c>
      <c r="E50" s="377" t="str">
        <f>'Wrksht. H, CWIP Desc. EKS'!E50</f>
        <v>O</v>
      </c>
      <c r="F50" s="376"/>
      <c r="G50" s="376">
        <f t="shared" si="4"/>
        <v>0</v>
      </c>
      <c r="H50" s="376">
        <f t="shared" si="5"/>
        <v>0</v>
      </c>
      <c r="I50" s="379"/>
      <c r="J50" s="380" t="str">
        <f>'Wrksht. H, CWIP Desc. EKS'!F50</f>
        <v>JCOM COAL CONVEYOR BELT REPLACEMENT</v>
      </c>
    </row>
    <row r="51" spans="1:10">
      <c r="A51" s="432">
        <f>A50+1</f>
        <v>41</v>
      </c>
      <c r="B51" s="374" t="str">
        <f>'Wrksht. H, CWIP Desc. EKS'!B51</f>
        <v>1070002</v>
      </c>
      <c r="C51" s="375" t="str">
        <f>'Wrksht. H, CWIP Desc. EKS'!C51</f>
        <v>JEC0818640</v>
      </c>
      <c r="D51" s="376">
        <f>'Wrksht. I, CWIP AFUDC Cre. EKS'!I52</f>
        <v>0</v>
      </c>
      <c r="E51" s="377" t="str">
        <f>'Wrksht. H, CWIP Desc. EKS'!E51</f>
        <v>PC</v>
      </c>
      <c r="F51" s="376"/>
      <c r="G51" s="376">
        <f t="shared" si="4"/>
        <v>0</v>
      </c>
      <c r="H51" s="376">
        <v>0</v>
      </c>
      <c r="I51" s="379"/>
      <c r="J51" s="380" t="str">
        <f>'Wrksht. H, CWIP Desc. EKS'!F51</f>
        <v>JEC 123 FGD UPGRADE</v>
      </c>
    </row>
    <row r="52" spans="1:10">
      <c r="A52" s="432">
        <f t="shared" si="1"/>
        <v>42</v>
      </c>
      <c r="B52" s="374" t="str">
        <f>'Wrksht. H, CWIP Desc. EKS'!B52</f>
        <v>1070002</v>
      </c>
      <c r="C52" s="375" t="str">
        <f>'Wrksht. H, CWIP Desc. EKS'!C52</f>
        <v>JEC0818707</v>
      </c>
      <c r="D52" s="376">
        <f>'Wrksht. I, CWIP AFUDC Cre. EKS'!I53</f>
        <v>0</v>
      </c>
      <c r="E52" s="377" t="str">
        <f>'Wrksht. H, CWIP Desc. EKS'!E52</f>
        <v>PC</v>
      </c>
      <c r="F52" s="376"/>
      <c r="G52" s="376">
        <f t="shared" si="4"/>
        <v>0</v>
      </c>
      <c r="H52" s="376">
        <v>0</v>
      </c>
      <c r="I52" s="379"/>
      <c r="J52" s="380" t="str">
        <f>'Wrksht. H, CWIP Desc. EKS'!F52</f>
        <v>J3 ESP REBUILD PHASE 1</v>
      </c>
    </row>
    <row r="53" spans="1:10">
      <c r="A53" s="432">
        <f t="shared" si="1"/>
        <v>43</v>
      </c>
      <c r="B53" s="374" t="str">
        <f>'Wrksht. H, CWIP Desc. EKS'!B53</f>
        <v>1070002</v>
      </c>
      <c r="C53" s="375" t="str">
        <f>'Wrksht. H, CWIP Desc. EKS'!C53</f>
        <v>JEC0818835</v>
      </c>
      <c r="D53" s="376">
        <f>'Wrksht. I, CWIP AFUDC Cre. EKS'!I54</f>
        <v>0</v>
      </c>
      <c r="E53" s="377" t="str">
        <f>'Wrksht. H, CWIP Desc. EKS'!E53</f>
        <v>PC</v>
      </c>
      <c r="F53" s="376"/>
      <c r="G53" s="376">
        <f t="shared" si="4"/>
        <v>0</v>
      </c>
      <c r="H53" s="376">
        <v>0</v>
      </c>
      <c r="I53" s="379"/>
      <c r="J53" s="380" t="str">
        <f>'Wrksht. H, CWIP Desc. EKS'!F53</f>
        <v>J3 ESP REBUILD PHASE 1</v>
      </c>
    </row>
    <row r="54" spans="1:10">
      <c r="A54" s="432">
        <f t="shared" si="1"/>
        <v>44</v>
      </c>
      <c r="B54" s="374" t="str">
        <f>'Wrksht. H, CWIP Desc. EKS'!B54</f>
        <v>1070002</v>
      </c>
      <c r="C54" s="375" t="str">
        <f>'Wrksht. H, CWIP Desc. EKS'!C54</f>
        <v>JEC0819882</v>
      </c>
      <c r="D54" s="376">
        <f>'Wrksht. I, CWIP AFUDC Cre. EKS'!I55</f>
        <v>0</v>
      </c>
      <c r="E54" s="377" t="str">
        <f>'Wrksht. H, CWIP Desc. EKS'!E54</f>
        <v>PC</v>
      </c>
      <c r="F54" s="376"/>
      <c r="G54" s="376">
        <f t="shared" si="4"/>
        <v>0</v>
      </c>
      <c r="H54" s="376">
        <v>0</v>
      </c>
      <c r="I54" s="379"/>
      <c r="J54" s="380" t="str">
        <f>'Wrksht. H, CWIP Desc. EKS'!F54</f>
        <v>JEC 123 FGD UPGRADE</v>
      </c>
    </row>
    <row r="55" spans="1:10">
      <c r="A55" s="432">
        <f t="shared" si="1"/>
        <v>45</v>
      </c>
      <c r="B55" s="374" t="str">
        <f>'Wrksht. H, CWIP Desc. EKS'!B55</f>
        <v>1070002</v>
      </c>
      <c r="C55" s="375" t="str">
        <f>'Wrksht. H, CWIP Desc. EKS'!C55</f>
        <v>JEC0820631</v>
      </c>
      <c r="D55" s="376">
        <f>'Wrksht. I, CWIP AFUDC Cre. EKS'!I56</f>
        <v>0</v>
      </c>
      <c r="E55" s="377" t="str">
        <f>'Wrksht. H, CWIP Desc. EKS'!E55</f>
        <v>O</v>
      </c>
      <c r="F55" s="376"/>
      <c r="G55" s="376">
        <f t="shared" si="4"/>
        <v>0</v>
      </c>
      <c r="H55" s="376">
        <f t="shared" si="5"/>
        <v>0</v>
      </c>
      <c r="I55" s="379"/>
      <c r="J55" s="380" t="str">
        <f>'Wrksht. H, CWIP Desc. EKS'!F55</f>
        <v>CONTINUOUS PERFORMANCE MONITORING SYSTEM</v>
      </c>
    </row>
    <row r="56" spans="1:10">
      <c r="A56" s="432">
        <f t="shared" si="1"/>
        <v>46</v>
      </c>
      <c r="B56" s="374" t="str">
        <f>'Wrksht. H, CWIP Desc. EKS'!B56</f>
        <v>1070002</v>
      </c>
      <c r="C56" s="375" t="str">
        <f>'Wrksht. H, CWIP Desc. EKS'!C56</f>
        <v>A30042</v>
      </c>
      <c r="D56" s="376">
        <f>'Wrksht. I, CWIP AFUDC Cre. EKS'!I57</f>
        <v>0</v>
      </c>
      <c r="E56" s="377" t="str">
        <f>'Wrksht. H, CWIP Desc. EKS'!E56</f>
        <v>PC</v>
      </c>
      <c r="F56" s="376"/>
      <c r="G56" s="376">
        <f t="shared" si="4"/>
        <v>0</v>
      </c>
      <c r="H56" s="376">
        <v>0</v>
      </c>
      <c r="I56" s="379"/>
      <c r="J56" s="380" t="str">
        <f>'Wrksht. H, CWIP Desc. EKS'!F56</f>
        <v>ENVIRONMENTAL INSTRUMENTS</v>
      </c>
    </row>
    <row r="57" spans="1:10">
      <c r="A57" s="432">
        <f t="shared" ref="A57:A100" si="6">A56+1</f>
        <v>47</v>
      </c>
      <c r="B57" s="374" t="str">
        <f>'Wrksht. H, CWIP Desc. EKS'!B57</f>
        <v>1070002</v>
      </c>
      <c r="C57" s="375" t="str">
        <f>'Wrksht. H, CWIP Desc. EKS'!C57</f>
        <v>EEC0600757</v>
      </c>
      <c r="D57" s="376">
        <f>'Wrksht. I, CWIP AFUDC Cre. EKS'!I58</f>
        <v>0</v>
      </c>
      <c r="E57" s="377" t="str">
        <f>'Wrksht. H, CWIP Desc. EKS'!E57</f>
        <v>O</v>
      </c>
      <c r="F57" s="376"/>
      <c r="G57" s="376">
        <f t="shared" ref="G57:G100" si="7">IF(H57=0,D57,0)</f>
        <v>0</v>
      </c>
      <c r="H57" s="376">
        <f t="shared" si="5"/>
        <v>0</v>
      </c>
      <c r="I57" s="379"/>
      <c r="J57" s="380" t="str">
        <f>'Wrksht. H, CWIP Desc. EKS'!F57</f>
        <v>GENERATOR PREDICTIVE MAINTENANCE PR</v>
      </c>
    </row>
    <row r="58" spans="1:10">
      <c r="A58" s="432">
        <f t="shared" si="6"/>
        <v>48</v>
      </c>
      <c r="B58" s="374" t="str">
        <f>'Wrksht. H, CWIP Desc. EKS'!B58</f>
        <v>1070002</v>
      </c>
      <c r="C58" s="375" t="str">
        <f>'Wrksht. H, CWIP Desc. EKS'!C58</f>
        <v>EEC0600758</v>
      </c>
      <c r="D58" s="376">
        <f>'Wrksht. I, CWIP AFUDC Cre. EKS'!I59</f>
        <v>0</v>
      </c>
      <c r="E58" s="377" t="str">
        <f>'Wrksht. H, CWIP Desc. EKS'!E58</f>
        <v>O</v>
      </c>
      <c r="F58" s="376"/>
      <c r="G58" s="376">
        <f t="shared" si="7"/>
        <v>0</v>
      </c>
      <c r="H58" s="376">
        <f t="shared" si="5"/>
        <v>0</v>
      </c>
      <c r="I58" s="379"/>
      <c r="J58" s="380" t="str">
        <f>'Wrksht. H, CWIP Desc. EKS'!F58</f>
        <v>GENERATOR PREDICTIVE MAINTENANCE PR</v>
      </c>
    </row>
    <row r="59" spans="1:10">
      <c r="A59" s="432">
        <f t="shared" si="6"/>
        <v>49</v>
      </c>
      <c r="B59" s="374" t="str">
        <f>'Wrksht. H, CWIP Desc. EKS'!B59</f>
        <v>1070002</v>
      </c>
      <c r="C59" s="375" t="str">
        <f>'Wrksht. H, CWIP Desc. EKS'!C59</f>
        <v>EEC0705347</v>
      </c>
      <c r="D59" s="376">
        <f>'Wrksht. I, CWIP AFUDC Cre. EKS'!I60</f>
        <v>0</v>
      </c>
      <c r="E59" s="377" t="str">
        <f>'Wrksht. H, CWIP Desc. EKS'!E59</f>
        <v>O</v>
      </c>
      <c r="F59" s="376"/>
      <c r="G59" s="376">
        <f t="shared" si="7"/>
        <v>0</v>
      </c>
      <c r="H59" s="376">
        <f t="shared" si="5"/>
        <v>0</v>
      </c>
      <c r="I59" s="379"/>
      <c r="J59" s="380" t="str">
        <f>'Wrksht. H, CWIP Desc. EKS'!F59</f>
        <v xml:space="preserve">INSTALLATION OF ACCELEROMETERS   </v>
      </c>
    </row>
    <row r="60" spans="1:10">
      <c r="A60" s="432">
        <f t="shared" si="6"/>
        <v>50</v>
      </c>
      <c r="B60" s="374" t="str">
        <f>'Wrksht. H, CWIP Desc. EKS'!B60</f>
        <v>1070002</v>
      </c>
      <c r="C60" s="375" t="str">
        <f>'Wrksht. H, CWIP Desc. EKS'!C60</f>
        <v>EEC0707015</v>
      </c>
      <c r="D60" s="376">
        <f>'Wrksht. I, CWIP AFUDC Cre. EKS'!I61</f>
        <v>0</v>
      </c>
      <c r="E60" s="377" t="str">
        <f>'Wrksht. H, CWIP Desc. EKS'!E60</f>
        <v>O</v>
      </c>
      <c r="F60" s="376"/>
      <c r="G60" s="376">
        <f t="shared" si="7"/>
        <v>0</v>
      </c>
      <c r="H60" s="376">
        <f t="shared" si="5"/>
        <v>0</v>
      </c>
      <c r="I60" s="379"/>
      <c r="J60" s="380" t="str">
        <f>'Wrksht. H, CWIP Desc. EKS'!F60</f>
        <v>GEEC2 LP1 TURBINE BLADE REPLACEMENT</v>
      </c>
    </row>
    <row r="61" spans="1:10" ht="20">
      <c r="A61" s="1262" t="s">
        <v>2968</v>
      </c>
      <c r="B61" s="1262"/>
      <c r="C61" s="1263"/>
      <c r="D61" s="1263"/>
      <c r="E61" s="1263"/>
      <c r="F61" s="1263"/>
      <c r="G61" s="1263"/>
      <c r="H61" s="1263"/>
      <c r="I61" s="1263"/>
      <c r="J61" s="1263"/>
    </row>
    <row r="62" spans="1:10" ht="19">
      <c r="A62" s="1264" t="str">
        <f>A2</f>
        <v>For Contract Year Beginning June 1, 2026, Based on 2025 Data</v>
      </c>
      <c r="B62" s="1264"/>
      <c r="C62" s="1265"/>
      <c r="D62" s="1265"/>
      <c r="E62" s="1265"/>
      <c r="F62" s="1265"/>
      <c r="G62" s="1265"/>
      <c r="H62" s="1265"/>
      <c r="I62" s="1265"/>
      <c r="J62" s="1265"/>
    </row>
    <row r="63" spans="1:10">
      <c r="A63" s="346"/>
      <c r="B63" s="346"/>
      <c r="C63" s="347"/>
      <c r="D63" s="347"/>
      <c r="E63" s="347"/>
      <c r="F63" s="347"/>
      <c r="G63" s="347"/>
      <c r="H63" s="348"/>
      <c r="I63" s="347"/>
      <c r="J63" s="347"/>
    </row>
    <row r="64" spans="1:10">
      <c r="A64" s="346"/>
      <c r="B64" s="346"/>
      <c r="C64" s="348"/>
      <c r="D64" s="499" t="s">
        <v>476</v>
      </c>
      <c r="E64" s="499" t="s">
        <v>477</v>
      </c>
      <c r="F64" s="499" t="s">
        <v>478</v>
      </c>
      <c r="G64" s="499" t="s">
        <v>479</v>
      </c>
      <c r="H64" s="499" t="s">
        <v>480</v>
      </c>
      <c r="I64" s="499" t="s">
        <v>874</v>
      </c>
      <c r="J64" s="499" t="s">
        <v>481</v>
      </c>
    </row>
    <row r="65" spans="1:10">
      <c r="A65" s="346"/>
      <c r="B65" s="346"/>
      <c r="C65" s="347"/>
      <c r="D65" s="499" t="s">
        <v>1534</v>
      </c>
      <c r="E65" s="500" t="s">
        <v>1565</v>
      </c>
      <c r="F65" s="501"/>
      <c r="G65" s="501" t="s">
        <v>779</v>
      </c>
      <c r="H65" s="500">
        <v>0.5</v>
      </c>
      <c r="I65" s="499" t="s">
        <v>464</v>
      </c>
      <c r="J65" s="499" t="s">
        <v>472</v>
      </c>
    </row>
    <row r="66" spans="1:10">
      <c r="A66" s="346"/>
      <c r="B66" s="346"/>
      <c r="C66" s="347"/>
      <c r="D66" s="499" t="s">
        <v>1557</v>
      </c>
      <c r="E66" s="499" t="s">
        <v>1570</v>
      </c>
      <c r="F66" s="499"/>
      <c r="G66" s="499" t="s">
        <v>116</v>
      </c>
      <c r="H66" s="499" t="s">
        <v>116</v>
      </c>
      <c r="I66" s="499" t="s">
        <v>1069</v>
      </c>
      <c r="J66" s="499" t="s">
        <v>15</v>
      </c>
    </row>
    <row r="67" spans="1:10">
      <c r="A67" s="346"/>
      <c r="B67" s="346"/>
      <c r="C67" s="347"/>
      <c r="D67" s="499" t="s">
        <v>1558</v>
      </c>
      <c r="E67" s="499" t="s">
        <v>219</v>
      </c>
      <c r="F67" s="499"/>
      <c r="G67" s="499" t="s">
        <v>1571</v>
      </c>
      <c r="H67" s="499" t="s">
        <v>1572</v>
      </c>
      <c r="I67" s="499" t="s">
        <v>296</v>
      </c>
      <c r="J67" s="499"/>
    </row>
    <row r="68" spans="1:10">
      <c r="A68" s="346"/>
      <c r="B68" s="346"/>
      <c r="C68" s="363"/>
      <c r="D68" s="499" t="s">
        <v>1929</v>
      </c>
      <c r="E68" s="499"/>
      <c r="F68" s="504"/>
      <c r="G68" s="363"/>
      <c r="H68" s="363"/>
      <c r="I68" s="505"/>
      <c r="J68" s="505"/>
    </row>
    <row r="69" spans="1:10">
      <c r="A69" s="346"/>
      <c r="B69" s="346"/>
      <c r="C69" s="363"/>
      <c r="D69" s="355"/>
      <c r="E69" s="356"/>
      <c r="F69" s="357"/>
      <c r="G69" s="502"/>
      <c r="H69" s="502"/>
      <c r="I69" s="347"/>
      <c r="J69" s="347"/>
    </row>
    <row r="70" spans="1:10">
      <c r="A70" s="358" t="s">
        <v>526</v>
      </c>
      <c r="B70" s="359" t="s">
        <v>1068</v>
      </c>
      <c r="C70" s="360" t="s">
        <v>1067</v>
      </c>
      <c r="D70" s="31"/>
      <c r="E70" s="31"/>
      <c r="F70" s="31"/>
      <c r="G70" s="31"/>
      <c r="H70" s="31"/>
      <c r="I70" s="31"/>
    </row>
    <row r="71" spans="1:10">
      <c r="A71" s="432">
        <f>A60+1</f>
        <v>51</v>
      </c>
      <c r="B71" s="374" t="str">
        <f>'Wrksht. H, CWIP Desc. EKS'!B61</f>
        <v>1070002</v>
      </c>
      <c r="C71" s="375" t="str">
        <f>'Wrksht. H, CWIP Desc. EKS'!C61</f>
        <v>EEC0800120</v>
      </c>
      <c r="D71" s="376">
        <f>'Wrksht. I, CWIP AFUDC Cre. EKS'!I62</f>
        <v>0</v>
      </c>
      <c r="E71" s="377" t="str">
        <f>'Wrksht. H, CWIP Desc. EKS'!E61</f>
        <v>O</v>
      </c>
      <c r="F71" s="376"/>
      <c r="G71" s="376">
        <f t="shared" si="7"/>
        <v>0</v>
      </c>
      <c r="H71" s="376">
        <f t="shared" si="5"/>
        <v>0</v>
      </c>
      <c r="I71" s="379"/>
      <c r="J71" s="380" t="str">
        <f>'Wrksht. H, CWIP Desc. EKS'!F61</f>
        <v>GEEC E2 GENERATOR UPGRADE</v>
      </c>
    </row>
    <row r="72" spans="1:10" ht="14.15" customHeight="1">
      <c r="A72" s="432">
        <f t="shared" si="6"/>
        <v>52</v>
      </c>
      <c r="B72" s="374" t="str">
        <f>'Wrksht. H, CWIP Desc. EKS'!B62</f>
        <v>1070002</v>
      </c>
      <c r="C72" s="375" t="str">
        <f>'Wrksht. H, CWIP Desc. EKS'!C62</f>
        <v>EEC0800294</v>
      </c>
      <c r="D72" s="376">
        <f>'Wrksht. I, CWIP AFUDC Cre. EKS'!I63</f>
        <v>0</v>
      </c>
      <c r="E72" s="377" t="str">
        <f>'Wrksht. H, CWIP Desc. EKS'!E62</f>
        <v>O</v>
      </c>
      <c r="F72" s="376"/>
      <c r="G72" s="376">
        <f t="shared" si="7"/>
        <v>0</v>
      </c>
      <c r="H72" s="376">
        <f t="shared" si="5"/>
        <v>0</v>
      </c>
      <c r="I72" s="379"/>
      <c r="J72" s="380" t="str">
        <f>'Wrksht. H, CWIP Desc. EKS'!F62</f>
        <v>GEEC SOUTH PLANT MISC TOOLS AND SMALL PROJECTS</v>
      </c>
    </row>
    <row r="73" spans="1:10">
      <c r="A73" s="432">
        <f t="shared" si="6"/>
        <v>53</v>
      </c>
      <c r="B73" s="374" t="str">
        <f>'Wrksht. H, CWIP Desc. EKS'!B63</f>
        <v>1070002</v>
      </c>
      <c r="C73" s="375" t="str">
        <f>'Wrksht. H, CWIP Desc. EKS'!C63</f>
        <v>EEC0800491</v>
      </c>
      <c r="D73" s="376">
        <f>'Wrksht. I, CWIP AFUDC Cre. EKS'!I64</f>
        <v>0</v>
      </c>
      <c r="E73" s="377" t="str">
        <f>'Wrksht. H, CWIP Desc. EKS'!E63</f>
        <v>O</v>
      </c>
      <c r="F73" s="376"/>
      <c r="G73" s="376">
        <f t="shared" si="7"/>
        <v>0</v>
      </c>
      <c r="H73" s="376">
        <f t="shared" si="5"/>
        <v>0</v>
      </c>
      <c r="I73" s="379"/>
      <c r="J73" s="380" t="str">
        <f>'Wrksht. H, CWIP Desc. EKS'!F63</f>
        <v>GENERATOR PREDICTIVE MAINTENANCE</v>
      </c>
    </row>
    <row r="74" spans="1:10">
      <c r="A74" s="432">
        <f t="shared" si="6"/>
        <v>54</v>
      </c>
      <c r="B74" s="374" t="str">
        <f>'Wrksht. H, CWIP Desc. EKS'!B64</f>
        <v>1070002</v>
      </c>
      <c r="C74" s="375" t="str">
        <f>'Wrksht. H, CWIP Desc. EKS'!C64</f>
        <v>EEC0800569</v>
      </c>
      <c r="D74" s="376">
        <f>'Wrksht. I, CWIP AFUDC Cre. EKS'!I65</f>
        <v>0</v>
      </c>
      <c r="E74" s="377" t="str">
        <f>'Wrksht. H, CWIP Desc. EKS'!E64</f>
        <v>O</v>
      </c>
      <c r="F74" s="376"/>
      <c r="G74" s="376">
        <f t="shared" si="7"/>
        <v>0</v>
      </c>
      <c r="H74" s="376">
        <f t="shared" si="5"/>
        <v>0</v>
      </c>
      <c r="I74" s="379"/>
      <c r="J74" s="380" t="str">
        <f>'Wrksht. H, CWIP Desc. EKS'!F64</f>
        <v>ECOM RO MEMBRANE REPLACEMENT/UPGRAD</v>
      </c>
    </row>
    <row r="75" spans="1:10">
      <c r="A75" s="432">
        <f t="shared" si="6"/>
        <v>55</v>
      </c>
      <c r="B75" s="374" t="str">
        <f>'Wrksht. H, CWIP Desc. EKS'!B65</f>
        <v>1070002</v>
      </c>
      <c r="C75" s="375" t="str">
        <f>'Wrksht. H, CWIP Desc. EKS'!C65</f>
        <v>EEC0800914</v>
      </c>
      <c r="D75" s="376">
        <f>'Wrksht. I, CWIP AFUDC Cre. EKS'!I66</f>
        <v>0</v>
      </c>
      <c r="E75" s="377" t="str">
        <f>'Wrksht. H, CWIP Desc. EKS'!E65</f>
        <v>O</v>
      </c>
      <c r="F75" s="376"/>
      <c r="G75" s="376">
        <f t="shared" si="7"/>
        <v>0</v>
      </c>
      <c r="H75" s="376">
        <f t="shared" si="5"/>
        <v>0</v>
      </c>
      <c r="I75" s="379"/>
      <c r="J75" s="380" t="str">
        <f>'Wrksht. H, CWIP Desc. EKS'!F65</f>
        <v>E2 CONTROL VALVE UPGRADES</v>
      </c>
    </row>
    <row r="76" spans="1:10">
      <c r="A76" s="432">
        <f t="shared" si="6"/>
        <v>56</v>
      </c>
      <c r="B76" s="374" t="str">
        <f>'Wrksht. H, CWIP Desc. EKS'!B66</f>
        <v>1070002</v>
      </c>
      <c r="C76" s="375" t="str">
        <f>'Wrksht. H, CWIP Desc. EKS'!C66</f>
        <v>EEC0800947</v>
      </c>
      <c r="D76" s="376">
        <f>'Wrksht. I, CWIP AFUDC Cre. EKS'!I67</f>
        <v>0</v>
      </c>
      <c r="E76" s="377" t="str">
        <f>'Wrksht. H, CWIP Desc. EKS'!E66</f>
        <v>O</v>
      </c>
      <c r="F76" s="376"/>
      <c r="G76" s="376">
        <f t="shared" si="7"/>
        <v>0</v>
      </c>
      <c r="H76" s="376">
        <f t="shared" si="5"/>
        <v>0</v>
      </c>
      <c r="I76" s="379"/>
      <c r="J76" s="380" t="str">
        <f>'Wrksht. H, CWIP Desc. EKS'!F66</f>
        <v>ECOM BACKUP AIR COMPRESSOR UPGRADE</v>
      </c>
    </row>
    <row r="77" spans="1:10">
      <c r="A77" s="432">
        <f t="shared" si="6"/>
        <v>57</v>
      </c>
      <c r="B77" s="374" t="str">
        <f>'Wrksht. H, CWIP Desc. EKS'!B67</f>
        <v>1070002</v>
      </c>
      <c r="C77" s="375" t="str">
        <f>'Wrksht. H, CWIP Desc. EKS'!C67</f>
        <v>EEC0803796</v>
      </c>
      <c r="D77" s="376">
        <f>'Wrksht. I, CWIP AFUDC Cre. EKS'!I68</f>
        <v>0</v>
      </c>
      <c r="E77" s="377" t="str">
        <f>'Wrksht. H, CWIP Desc. EKS'!E67</f>
        <v>O</v>
      </c>
      <c r="F77" s="376"/>
      <c r="G77" s="376">
        <f t="shared" si="7"/>
        <v>0</v>
      </c>
      <c r="H77" s="376">
        <f t="shared" si="5"/>
        <v>0</v>
      </c>
      <c r="I77" s="379"/>
      <c r="J77" s="380" t="str">
        <f>'Wrksht. H, CWIP Desc. EKS'!F67</f>
        <v>E1 REHEAT REPLACEMENT</v>
      </c>
    </row>
    <row r="78" spans="1:10">
      <c r="A78" s="432">
        <f t="shared" si="6"/>
        <v>58</v>
      </c>
      <c r="B78" s="374" t="str">
        <f>'Wrksht. H, CWIP Desc. EKS'!B68</f>
        <v>1070002</v>
      </c>
      <c r="C78" s="375" t="str">
        <f>'Wrksht. H, CWIP Desc. EKS'!C68</f>
        <v>EEC0804389</v>
      </c>
      <c r="D78" s="376">
        <f>'Wrksht. I, CWIP AFUDC Cre. EKS'!I69</f>
        <v>0</v>
      </c>
      <c r="E78" s="377" t="str">
        <f>'Wrksht. H, CWIP Desc. EKS'!E68</f>
        <v>O</v>
      </c>
      <c r="F78" s="376"/>
      <c r="G78" s="376">
        <f t="shared" si="7"/>
        <v>0</v>
      </c>
      <c r="H78" s="376">
        <f t="shared" si="5"/>
        <v>0</v>
      </c>
      <c r="I78" s="379"/>
      <c r="J78" s="380" t="str">
        <f>'Wrksht. H, CWIP Desc. EKS'!F68</f>
        <v>E2 BOILER FLOOR REFRACTORY REPLACEMENT</v>
      </c>
    </row>
    <row r="79" spans="1:10" ht="26">
      <c r="A79" s="432">
        <f t="shared" si="6"/>
        <v>59</v>
      </c>
      <c r="B79" s="374" t="str">
        <f>'Wrksht. H, CWIP Desc. EKS'!B69</f>
        <v>1070002</v>
      </c>
      <c r="C79" s="375" t="str">
        <f>'Wrksht. H, CWIP Desc. EKS'!C69</f>
        <v>EEC0804390</v>
      </c>
      <c r="D79" s="376">
        <f>'Wrksht. I, CWIP AFUDC Cre. EKS'!I70</f>
        <v>0</v>
      </c>
      <c r="E79" s="377" t="str">
        <f>'Wrksht. H, CWIP Desc. EKS'!E69</f>
        <v>O</v>
      </c>
      <c r="F79" s="376"/>
      <c r="G79" s="376">
        <f t="shared" si="7"/>
        <v>0</v>
      </c>
      <c r="H79" s="376">
        <f t="shared" si="5"/>
        <v>0</v>
      </c>
      <c r="I79" s="379"/>
      <c r="J79" s="380" t="str">
        <f>'Wrksht. H, CWIP Desc. EKS'!F69</f>
        <v>SCARPELLI E2 ECONOMIZER ADJUSTABLE SUPPORT INSTALLATION</v>
      </c>
    </row>
    <row r="80" spans="1:10">
      <c r="A80" s="432">
        <f t="shared" si="6"/>
        <v>60</v>
      </c>
      <c r="B80" s="374" t="str">
        <f>'Wrksht. H, CWIP Desc. EKS'!B70</f>
        <v>1070002</v>
      </c>
      <c r="C80" s="375" t="str">
        <f>'Wrksht. H, CWIP Desc. EKS'!C70</f>
        <v>A30022</v>
      </c>
      <c r="D80" s="376">
        <f>'Wrksht. I, CWIP AFUDC Cre. EKS'!I71</f>
        <v>0</v>
      </c>
      <c r="E80" s="377" t="str">
        <f>'Wrksht. H, CWIP Desc. EKS'!E70</f>
        <v>PC</v>
      </c>
      <c r="F80" s="376"/>
      <c r="G80" s="376">
        <f t="shared" si="7"/>
        <v>0</v>
      </c>
      <c r="H80" s="376">
        <v>0</v>
      </c>
      <c r="I80" s="379"/>
      <c r="J80" s="380" t="str">
        <f>'Wrksht. H, CWIP Desc. EKS'!F70</f>
        <v>ENVIRONMENTAL INSTRUMENTATION</v>
      </c>
    </row>
    <row r="81" spans="1:10">
      <c r="A81" s="432">
        <f t="shared" si="6"/>
        <v>61</v>
      </c>
      <c r="B81" s="374" t="str">
        <f>'Wrksht. H, CWIP Desc. EKS'!B71</f>
        <v>1070002</v>
      </c>
      <c r="C81" s="375" t="str">
        <f>'Wrksht. H, CWIP Desc. EKS'!C71</f>
        <v>EEC0600760</v>
      </c>
      <c r="D81" s="376">
        <f>'Wrksht. I, CWIP AFUDC Cre. EKS'!I72</f>
        <v>0</v>
      </c>
      <c r="E81" s="377" t="str">
        <f>'Wrksht. H, CWIP Desc. EKS'!E71</f>
        <v>O</v>
      </c>
      <c r="F81" s="376"/>
      <c r="G81" s="376">
        <f t="shared" si="7"/>
        <v>0</v>
      </c>
      <c r="H81" s="376">
        <f t="shared" si="5"/>
        <v>0</v>
      </c>
      <c r="I81" s="379"/>
      <c r="J81" s="380" t="str">
        <f>'Wrksht. H, CWIP Desc. EKS'!F71</f>
        <v>INSTALL MG4 GENERATOR MONITORING EQUIPMENT</v>
      </c>
    </row>
    <row r="82" spans="1:10">
      <c r="A82" s="432">
        <f t="shared" si="6"/>
        <v>62</v>
      </c>
      <c r="B82" s="374" t="str">
        <f>'Wrksht. H, CWIP Desc. EKS'!B72</f>
        <v>1070002</v>
      </c>
      <c r="C82" s="375" t="str">
        <f>'Wrksht. H, CWIP Desc. EKS'!C72</f>
        <v>EEC0705349</v>
      </c>
      <c r="D82" s="376">
        <f>'Wrksht. I, CWIP AFUDC Cre. EKS'!I73</f>
        <v>0</v>
      </c>
      <c r="E82" s="377" t="str">
        <f>'Wrksht. H, CWIP Desc. EKS'!E72</f>
        <v>O</v>
      </c>
      <c r="F82" s="376"/>
      <c r="G82" s="376">
        <f t="shared" si="7"/>
        <v>0</v>
      </c>
      <c r="H82" s="376">
        <f t="shared" si="5"/>
        <v>0</v>
      </c>
      <c r="I82" s="379"/>
      <c r="J82" s="380" t="str">
        <f>'Wrksht. H, CWIP Desc. EKS'!F72</f>
        <v>ENERGY CENTER MISC TOOLS &amp; SMALL PR</v>
      </c>
    </row>
    <row r="83" spans="1:10">
      <c r="A83" s="432">
        <f t="shared" si="6"/>
        <v>63</v>
      </c>
      <c r="B83" s="374" t="str">
        <f>'Wrksht. H, CWIP Desc. EKS'!B73</f>
        <v>1070002</v>
      </c>
      <c r="C83" s="375" t="str">
        <f>'Wrksht. H, CWIP Desc. EKS'!C73</f>
        <v>EEC0800290</v>
      </c>
      <c r="D83" s="376">
        <f>'Wrksht. I, CWIP AFUDC Cre. EKS'!I74</f>
        <v>0</v>
      </c>
      <c r="E83" s="377" t="str">
        <f>'Wrksht. H, CWIP Desc. EKS'!E73</f>
        <v>O</v>
      </c>
      <c r="F83" s="376"/>
      <c r="G83" s="376">
        <f t="shared" si="7"/>
        <v>0</v>
      </c>
      <c r="H83" s="376">
        <f t="shared" si="5"/>
        <v>0</v>
      </c>
      <c r="I83" s="379"/>
      <c r="J83" s="380" t="str">
        <f>'Wrksht. H, CWIP Desc. EKS'!F73</f>
        <v>MISC TOOLS AND SMALL PROJECTS</v>
      </c>
    </row>
    <row r="84" spans="1:10">
      <c r="A84" s="432">
        <f t="shared" si="6"/>
        <v>64</v>
      </c>
      <c r="B84" s="374" t="str">
        <f>'Wrksht. H, CWIP Desc. EKS'!B74</f>
        <v>1070002</v>
      </c>
      <c r="C84" s="375" t="str">
        <f>'Wrksht. H, CWIP Desc. EKS'!C74</f>
        <v>EEC0800701</v>
      </c>
      <c r="D84" s="376">
        <f>'Wrksht. I, CWIP AFUDC Cre. EKS'!I75</f>
        <v>0</v>
      </c>
      <c r="E84" s="377" t="str">
        <f>'Wrksht. H, CWIP Desc. EKS'!E74</f>
        <v>PC</v>
      </c>
      <c r="F84" s="376"/>
      <c r="G84" s="376">
        <f t="shared" si="7"/>
        <v>0</v>
      </c>
      <c r="H84" s="376">
        <v>0</v>
      </c>
      <c r="I84" s="379"/>
      <c r="J84" s="380" t="str">
        <f>'Wrksht. H, CWIP Desc. EKS'!F74</f>
        <v>MGEC4 CEM REPLACEMENT PROJECT</v>
      </c>
    </row>
    <row r="85" spans="1:10">
      <c r="A85" s="432">
        <f t="shared" si="6"/>
        <v>65</v>
      </c>
      <c r="B85" s="374" t="str">
        <f>'Wrksht. H, CWIP Desc. EKS'!B75</f>
        <v>1070002</v>
      </c>
      <c r="C85" s="375" t="str">
        <f>'Wrksht. H, CWIP Desc. EKS'!C75</f>
        <v>EEC0800709</v>
      </c>
      <c r="D85" s="376">
        <f>'Wrksht. I, CWIP AFUDC Cre. EKS'!I76</f>
        <v>0</v>
      </c>
      <c r="E85" s="377" t="str">
        <f>'Wrksht. H, CWIP Desc. EKS'!E75</f>
        <v>PC</v>
      </c>
      <c r="F85" s="376"/>
      <c r="G85" s="376">
        <f t="shared" si="7"/>
        <v>0</v>
      </c>
      <c r="H85" s="376">
        <v>0</v>
      </c>
      <c r="I85" s="379"/>
      <c r="J85" s="380" t="str">
        <f>'Wrksht. H, CWIP Desc. EKS'!F75</f>
        <v>MGEC3 CEMS REPLACEMENT PROJECT</v>
      </c>
    </row>
    <row r="86" spans="1:10">
      <c r="A86" s="432">
        <f t="shared" si="6"/>
        <v>66</v>
      </c>
      <c r="B86" s="374" t="str">
        <f>'Wrksht. H, CWIP Desc. EKS'!B76</f>
        <v>1070002</v>
      </c>
      <c r="C86" s="375" t="str">
        <f>'Wrksht. H, CWIP Desc. EKS'!C76</f>
        <v>EEC0801801</v>
      </c>
      <c r="D86" s="376">
        <f>'Wrksht. I, CWIP AFUDC Cre. EKS'!I77</f>
        <v>0</v>
      </c>
      <c r="E86" s="377" t="str">
        <f>'Wrksht. H, CWIP Desc. EKS'!E76</f>
        <v>O</v>
      </c>
      <c r="F86" s="376"/>
      <c r="G86" s="376">
        <f t="shared" si="7"/>
        <v>0</v>
      </c>
      <c r="H86" s="376">
        <f t="shared" si="5"/>
        <v>0</v>
      </c>
      <c r="I86" s="379"/>
      <c r="J86" s="380" t="str">
        <f>'Wrksht. H, CWIP Desc. EKS'!F76</f>
        <v>GCOM AIR COMPRESSOR UPGRADE</v>
      </c>
    </row>
    <row r="87" spans="1:10">
      <c r="A87" s="432">
        <f t="shared" si="6"/>
        <v>67</v>
      </c>
      <c r="B87" s="374" t="str">
        <f>'Wrksht. H, CWIP Desc. EKS'!B77</f>
        <v>1070002</v>
      </c>
      <c r="C87" s="375" t="str">
        <f>'Wrksht. H, CWIP Desc. EKS'!C77</f>
        <v>EEC0701220</v>
      </c>
      <c r="D87" s="376">
        <f>'Wrksht. I, CWIP AFUDC Cre. EKS'!I78</f>
        <v>0</v>
      </c>
      <c r="E87" s="377" t="str">
        <f>'Wrksht. H, CWIP Desc. EKS'!E77</f>
        <v>O</v>
      </c>
      <c r="F87" s="376"/>
      <c r="G87" s="376">
        <f t="shared" si="7"/>
        <v>0</v>
      </c>
      <c r="H87" s="376">
        <f t="shared" si="5"/>
        <v>0</v>
      </c>
      <c r="I87" s="379"/>
      <c r="J87" s="380" t="str">
        <f>'Wrksht. H, CWIP Desc. EKS'!F77</f>
        <v>WATER QUALITY</v>
      </c>
    </row>
    <row r="88" spans="1:10">
      <c r="A88" s="432">
        <f t="shared" si="6"/>
        <v>68</v>
      </c>
      <c r="B88" s="374" t="str">
        <f>'Wrksht. H, CWIP Desc. EKS'!B78</f>
        <v>1070002</v>
      </c>
      <c r="C88" s="375" t="str">
        <f>'Wrksht. H, CWIP Desc. EKS'!C78</f>
        <v>EEC0800296</v>
      </c>
      <c r="D88" s="376">
        <f>'Wrksht. I, CWIP AFUDC Cre. EKS'!I79</f>
        <v>0</v>
      </c>
      <c r="E88" s="377" t="str">
        <f>'Wrksht. H, CWIP Desc. EKS'!E78</f>
        <v>O</v>
      </c>
      <c r="F88" s="376"/>
      <c r="G88" s="376">
        <f t="shared" si="7"/>
        <v>0</v>
      </c>
      <c r="H88" s="376">
        <f t="shared" si="5"/>
        <v>0</v>
      </c>
      <c r="I88" s="379"/>
      <c r="J88" s="380" t="str">
        <f>'Wrksht. H, CWIP Desc. EKS'!F78</f>
        <v>MISC TOOLS AND SMALL PROJECTS</v>
      </c>
    </row>
    <row r="89" spans="1:10">
      <c r="A89" s="432">
        <f t="shared" si="6"/>
        <v>69</v>
      </c>
      <c r="B89" s="374" t="str">
        <f>'Wrksht. H, CWIP Desc. EKS'!B79</f>
        <v>1070002</v>
      </c>
      <c r="C89" s="375" t="str">
        <f>'Wrksht. H, CWIP Desc. EKS'!C79</f>
        <v>EEC0805417</v>
      </c>
      <c r="D89" s="376">
        <f>'Wrksht. I, CWIP AFUDC Cre. EKS'!I80</f>
        <v>0</v>
      </c>
      <c r="E89" s="377" t="str">
        <f>'Wrksht. H, CWIP Desc. EKS'!E79</f>
        <v>O</v>
      </c>
      <c r="F89" s="376"/>
      <c r="G89" s="376">
        <f t="shared" si="7"/>
        <v>0</v>
      </c>
      <c r="H89" s="376">
        <f t="shared" si="5"/>
        <v>0</v>
      </c>
      <c r="I89" s="379"/>
      <c r="J89" s="380" t="str">
        <f>'Wrksht. H, CWIP Desc. EKS'!F79</f>
        <v>NEC GSU TRANSFORMER REWIND</v>
      </c>
    </row>
    <row r="90" spans="1:10">
      <c r="A90" s="432">
        <f t="shared" si="6"/>
        <v>70</v>
      </c>
      <c r="B90" s="374" t="str">
        <f>'Wrksht. H, CWIP Desc. EKS'!B80</f>
        <v>1070002</v>
      </c>
      <c r="C90" s="375" t="str">
        <f>'Wrksht. H, CWIP Desc. EKS'!C80</f>
        <v xml:space="preserve"> 7003189</v>
      </c>
      <c r="D90" s="376">
        <f>'Wrksht. I, CWIP AFUDC Cre. EKS'!I81</f>
        <v>0</v>
      </c>
      <c r="E90" s="377" t="str">
        <f>'Wrksht. H, CWIP Desc. EKS'!E80</f>
        <v>PC</v>
      </c>
      <c r="F90" s="376"/>
      <c r="G90" s="376">
        <f t="shared" si="7"/>
        <v>0</v>
      </c>
      <c r="H90" s="376">
        <v>0</v>
      </c>
      <c r="I90" s="379"/>
      <c r="J90" s="380" t="str">
        <f>'Wrksht. H, CWIP Desc. EKS'!F80</f>
        <v>CO2 EMISSION REDUCTION</v>
      </c>
    </row>
    <row r="91" spans="1:10">
      <c r="A91" s="432">
        <f t="shared" si="6"/>
        <v>71</v>
      </c>
      <c r="B91" s="374" t="str">
        <f>'Wrksht. H, CWIP Desc. EKS'!B81</f>
        <v>1070002</v>
      </c>
      <c r="C91" s="375" t="str">
        <f>'Wrksht. H, CWIP Desc. EKS'!C81</f>
        <v xml:space="preserve"> 7003204</v>
      </c>
      <c r="D91" s="376">
        <f>'Wrksht. I, CWIP AFUDC Cre. EKS'!I82</f>
        <v>0</v>
      </c>
      <c r="E91" s="377" t="str">
        <f>'Wrksht. H, CWIP Desc. EKS'!E81</f>
        <v>PC</v>
      </c>
      <c r="F91" s="376"/>
      <c r="G91" s="376">
        <f t="shared" si="7"/>
        <v>0</v>
      </c>
      <c r="H91" s="376">
        <v>0</v>
      </c>
      <c r="I91" s="379"/>
      <c r="J91" s="380" t="str">
        <f>'Wrksht. H, CWIP Desc. EKS'!F81</f>
        <v>LACYGNE ENVIRONMENTAL UPGRADE</v>
      </c>
    </row>
    <row r="92" spans="1:10">
      <c r="A92" s="432">
        <f t="shared" si="6"/>
        <v>72</v>
      </c>
      <c r="B92" s="374" t="str">
        <f>'Wrksht. H, CWIP Desc. EKS'!B82</f>
        <v>1070002</v>
      </c>
      <c r="C92" s="375" t="str">
        <f>'Wrksht. H, CWIP Desc. EKS'!C82</f>
        <v xml:space="preserve"> 7003205</v>
      </c>
      <c r="D92" s="376">
        <f>'Wrksht. I, CWIP AFUDC Cre. EKS'!I83</f>
        <v>0</v>
      </c>
      <c r="E92" s="377" t="str">
        <f>'Wrksht. H, CWIP Desc. EKS'!E82</f>
        <v>PC</v>
      </c>
      <c r="F92" s="376"/>
      <c r="G92" s="376">
        <f t="shared" si="7"/>
        <v>0</v>
      </c>
      <c r="H92" s="376">
        <v>0</v>
      </c>
      <c r="I92" s="379"/>
      <c r="J92" s="380" t="str">
        <f>'Wrksht. H, CWIP Desc. EKS'!F82</f>
        <v>AQCS LO PRJ MGMT 7 ADMIN</v>
      </c>
    </row>
    <row r="93" spans="1:10">
      <c r="A93" s="432">
        <f t="shared" si="6"/>
        <v>73</v>
      </c>
      <c r="B93" s="374" t="str">
        <f>'Wrksht. H, CWIP Desc. EKS'!B83</f>
        <v>1070002</v>
      </c>
      <c r="C93" s="375" t="str">
        <f>'Wrksht. H, CWIP Desc. EKS'!C83</f>
        <v xml:space="preserve"> 7003206</v>
      </c>
      <c r="D93" s="376">
        <f>'Wrksht. I, CWIP AFUDC Cre. EKS'!I84</f>
        <v>0</v>
      </c>
      <c r="E93" s="377" t="str">
        <f>'Wrksht. H, CWIP Desc. EKS'!E83</f>
        <v>O</v>
      </c>
      <c r="F93" s="376"/>
      <c r="G93" s="376">
        <f t="shared" si="7"/>
        <v>0</v>
      </c>
      <c r="H93" s="376">
        <f t="shared" si="5"/>
        <v>0</v>
      </c>
      <c r="I93" s="379"/>
      <c r="J93" s="380" t="str">
        <f>'Wrksht. H, CWIP Desc. EKS'!F83</f>
        <v>LACYGNE SITE PREPARATION</v>
      </c>
    </row>
    <row r="94" spans="1:10">
      <c r="A94" s="432">
        <f t="shared" si="6"/>
        <v>74</v>
      </c>
      <c r="B94" s="374" t="str">
        <f>'Wrksht. H, CWIP Desc. EKS'!B84</f>
        <v>1070002</v>
      </c>
      <c r="C94" s="375" t="str">
        <f>'Wrksht. H, CWIP Desc. EKS'!C84</f>
        <v xml:space="preserve"> 7003208</v>
      </c>
      <c r="D94" s="376">
        <f>'Wrksht. I, CWIP AFUDC Cre. EKS'!I85</f>
        <v>0</v>
      </c>
      <c r="E94" s="377" t="str">
        <f>'Wrksht. H, CWIP Desc. EKS'!E84</f>
        <v>O</v>
      </c>
      <c r="F94" s="376"/>
      <c r="G94" s="376">
        <f t="shared" si="7"/>
        <v>0</v>
      </c>
      <c r="H94" s="376">
        <f t="shared" si="5"/>
        <v>0</v>
      </c>
      <c r="I94" s="379"/>
      <c r="J94" s="380" t="str">
        <f>'Wrksht. H, CWIP Desc. EKS'!F84</f>
        <v>WAREHOUSE REPLACEMENT</v>
      </c>
    </row>
    <row r="95" spans="1:10">
      <c r="A95" s="432">
        <f t="shared" si="6"/>
        <v>75</v>
      </c>
      <c r="B95" s="374" t="str">
        <f>'Wrksht. H, CWIP Desc. EKS'!B85</f>
        <v>1070002</v>
      </c>
      <c r="C95" s="375" t="str">
        <f>'Wrksht. H, CWIP Desc. EKS'!C85</f>
        <v xml:space="preserve"> 7009195</v>
      </c>
      <c r="D95" s="376">
        <f>'Wrksht. I, CWIP AFUDC Cre. EKS'!I86</f>
        <v>0</v>
      </c>
      <c r="E95" s="377" t="str">
        <f>'Wrksht. H, CWIP Desc. EKS'!E85</f>
        <v>O</v>
      </c>
      <c r="F95" s="376"/>
      <c r="G95" s="376">
        <f t="shared" si="7"/>
        <v>0</v>
      </c>
      <c r="H95" s="376">
        <f t="shared" si="5"/>
        <v>0</v>
      </c>
      <c r="I95" s="379"/>
      <c r="J95" s="380" t="str">
        <f>'Wrksht. H, CWIP Desc. EKS'!F85</f>
        <v>N CASCADE DUST CLTR CREW CONVEYOR</v>
      </c>
    </row>
    <row r="96" spans="1:10">
      <c r="A96" s="432">
        <f t="shared" si="6"/>
        <v>76</v>
      </c>
      <c r="B96" s="374" t="str">
        <f>'Wrksht. H, CWIP Desc. EKS'!B86</f>
        <v>1070002</v>
      </c>
      <c r="C96" s="375" t="str">
        <f>'Wrksht. H, CWIP Desc. EKS'!C86</f>
        <v xml:space="preserve"> 7009236</v>
      </c>
      <c r="D96" s="376">
        <f>'Wrksht. I, CWIP AFUDC Cre. EKS'!I87</f>
        <v>0</v>
      </c>
      <c r="E96" s="377" t="str">
        <f>'Wrksht. H, CWIP Desc. EKS'!E86</f>
        <v>O</v>
      </c>
      <c r="F96" s="376"/>
      <c r="G96" s="376">
        <f t="shared" si="7"/>
        <v>0</v>
      </c>
      <c r="H96" s="376">
        <f t="shared" si="5"/>
        <v>0</v>
      </c>
      <c r="I96" s="379"/>
      <c r="J96" s="380" t="str">
        <f>'Wrksht. H, CWIP Desc. EKS'!F86</f>
        <v>SOFTWARE FOR LC COMMON</v>
      </c>
    </row>
    <row r="97" spans="1:10">
      <c r="A97" s="432">
        <f t="shared" si="6"/>
        <v>77</v>
      </c>
      <c r="B97" s="374" t="str">
        <f>'Wrksht. H, CWIP Desc. EKS'!B87</f>
        <v>1070002</v>
      </c>
      <c r="C97" s="375" t="str">
        <f>'Wrksht. H, CWIP Desc. EKS'!C87</f>
        <v xml:space="preserve"> 7009244</v>
      </c>
      <c r="D97" s="376">
        <f>'Wrksht. I, CWIP AFUDC Cre. EKS'!I88</f>
        <v>0</v>
      </c>
      <c r="E97" s="377" t="str">
        <f>'Wrksht. H, CWIP Desc. EKS'!E87</f>
        <v>O</v>
      </c>
      <c r="F97" s="376"/>
      <c r="G97" s="376">
        <f t="shared" si="7"/>
        <v>0</v>
      </c>
      <c r="H97" s="376">
        <f t="shared" si="5"/>
        <v>0</v>
      </c>
      <c r="I97" s="379"/>
      <c r="J97" s="380" t="str">
        <f>'Wrksht. H, CWIP Desc. EKS'!F87</f>
        <v>CONVEYOR GUARDS</v>
      </c>
    </row>
    <row r="98" spans="1:10">
      <c r="A98" s="432">
        <f t="shared" si="6"/>
        <v>78</v>
      </c>
      <c r="B98" s="374" t="str">
        <f>'Wrksht. H, CWIP Desc. EKS'!B88</f>
        <v>1070002</v>
      </c>
      <c r="C98" s="375" t="str">
        <f>'Wrksht. H, CWIP Desc. EKS'!C88</f>
        <v xml:space="preserve"> 7009272</v>
      </c>
      <c r="D98" s="376">
        <f>'Wrksht. I, CWIP AFUDC Cre. EKS'!I89</f>
        <v>0</v>
      </c>
      <c r="E98" s="377" t="str">
        <f>'Wrksht. H, CWIP Desc. EKS'!E88</f>
        <v>O</v>
      </c>
      <c r="F98" s="376"/>
      <c r="G98" s="376">
        <f t="shared" si="7"/>
        <v>0</v>
      </c>
      <c r="H98" s="376">
        <f t="shared" si="5"/>
        <v>0</v>
      </c>
      <c r="I98" s="379"/>
      <c r="J98" s="380" t="str">
        <f>'Wrksht. H, CWIP Desc. EKS'!F88</f>
        <v>CONV 8, 9 PLUS 2A AG BELT REPLACEMENT</v>
      </c>
    </row>
    <row r="99" spans="1:10">
      <c r="A99" s="432">
        <f t="shared" si="6"/>
        <v>79</v>
      </c>
      <c r="B99" s="374" t="str">
        <f>'Wrksht. H, CWIP Desc. EKS'!B89</f>
        <v>1070002</v>
      </c>
      <c r="C99" s="375" t="str">
        <f>'Wrksht. H, CWIP Desc. EKS'!C89</f>
        <v xml:space="preserve"> 7009274</v>
      </c>
      <c r="D99" s="376">
        <f>'Wrksht. I, CWIP AFUDC Cre. EKS'!I90</f>
        <v>0</v>
      </c>
      <c r="E99" s="377" t="str">
        <f>'Wrksht. H, CWIP Desc. EKS'!E89</f>
        <v>O</v>
      </c>
      <c r="F99" s="376"/>
      <c r="G99" s="376">
        <f t="shared" si="7"/>
        <v>0</v>
      </c>
      <c r="H99" s="376">
        <f t="shared" si="5"/>
        <v>0</v>
      </c>
      <c r="I99" s="379"/>
      <c r="J99" s="380" t="str">
        <f>'Wrksht. H, CWIP Desc. EKS'!F89</f>
        <v>LACYGNE MISC TOOLS - 2008</v>
      </c>
    </row>
    <row r="100" spans="1:10">
      <c r="A100" s="432">
        <f t="shared" si="6"/>
        <v>80</v>
      </c>
      <c r="B100" s="374" t="str">
        <f>'Wrksht. H, CWIP Desc. EKS'!B90</f>
        <v>1070002</v>
      </c>
      <c r="C100" s="375" t="str">
        <f>'Wrksht. H, CWIP Desc. EKS'!C90</f>
        <v xml:space="preserve"> 7009277</v>
      </c>
      <c r="D100" s="376">
        <f>'Wrksht. I, CWIP AFUDC Cre. EKS'!I91</f>
        <v>0</v>
      </c>
      <c r="E100" s="377" t="str">
        <f>'Wrksht. H, CWIP Desc. EKS'!E90</f>
        <v>PC</v>
      </c>
      <c r="F100" s="376"/>
      <c r="G100" s="376">
        <f t="shared" si="7"/>
        <v>0</v>
      </c>
      <c r="H100" s="376">
        <v>0</v>
      </c>
      <c r="I100" s="379"/>
      <c r="J100" s="380" t="str">
        <f>'Wrksht. H, CWIP Desc. EKS'!F90</f>
        <v>DUST COLLECTOR BAGS REPLACEMENT</v>
      </c>
    </row>
    <row r="101" spans="1:10">
      <c r="A101" s="432">
        <f>+A100+1</f>
        <v>81</v>
      </c>
      <c r="B101" s="374" t="str">
        <f>'Wrksht. H, CWIP Desc. EKS'!B91</f>
        <v>1070002</v>
      </c>
      <c r="C101" s="716" t="str">
        <f>'Wrksht. H, CWIP Desc. EKS'!C91</f>
        <v xml:space="preserve"> 7009286</v>
      </c>
      <c r="D101" s="376">
        <f>'Wrksht. I, CWIP AFUDC Cre. EKS'!I92</f>
        <v>0</v>
      </c>
      <c r="E101" s="377" t="str">
        <f>'Wrksht. H, CWIP Desc. EKS'!E91</f>
        <v>O</v>
      </c>
      <c r="F101" s="376"/>
      <c r="G101" s="376">
        <f>IF(H101=0,D101,0)</f>
        <v>0</v>
      </c>
      <c r="H101" s="376">
        <f t="shared" ref="H101:H166" si="8">D101*0.5</f>
        <v>0</v>
      </c>
      <c r="I101" s="379"/>
      <c r="J101" s="380" t="str">
        <f>'Wrksht. H, CWIP Desc. EKS'!F91</f>
        <v>REPLACE 7KV BREAKERS</v>
      </c>
    </row>
    <row r="102" spans="1:10">
      <c r="A102" s="432">
        <f t="shared" ref="A102:A152" si="9">A101+1</f>
        <v>82</v>
      </c>
      <c r="B102" s="374" t="str">
        <f>'Wrksht. H, CWIP Desc. EKS'!B92</f>
        <v>1070002</v>
      </c>
      <c r="C102" s="375" t="str">
        <f>'Wrksht. H, CWIP Desc. EKS'!C92</f>
        <v xml:space="preserve"> 7009287</v>
      </c>
      <c r="D102" s="376">
        <f>'Wrksht. I, CWIP AFUDC Cre. EKS'!I93</f>
        <v>0</v>
      </c>
      <c r="E102" s="377" t="str">
        <f>'Wrksht. H, CWIP Desc. EKS'!E92</f>
        <v>O</v>
      </c>
      <c r="F102" s="376"/>
      <c r="G102" s="376">
        <f t="shared" ref="G102:G166" si="10">IF(H102=0,D102,0)</f>
        <v>0</v>
      </c>
      <c r="H102" s="376">
        <f t="shared" si="8"/>
        <v>0</v>
      </c>
      <c r="I102" s="379"/>
      <c r="J102" s="380" t="str">
        <f>'Wrksht. H, CWIP Desc. EKS'!F92</f>
        <v>480V BREAKERS REPLACEMENT</v>
      </c>
    </row>
    <row r="103" spans="1:10">
      <c r="A103" s="432">
        <f t="shared" si="9"/>
        <v>83</v>
      </c>
      <c r="B103" s="374" t="str">
        <f>'Wrksht. H, CWIP Desc. EKS'!B93</f>
        <v>1070002</v>
      </c>
      <c r="C103" s="375" t="str">
        <f>'Wrksht. H, CWIP Desc. EKS'!C93</f>
        <v xml:space="preserve"> 7009313</v>
      </c>
      <c r="D103" s="376">
        <f>'Wrksht. I, CWIP AFUDC Cre. EKS'!I94</f>
        <v>0</v>
      </c>
      <c r="E103" s="377" t="str">
        <f>'Wrksht. H, CWIP Desc. EKS'!E93</f>
        <v>O</v>
      </c>
      <c r="F103" s="376"/>
      <c r="G103" s="376">
        <f t="shared" si="10"/>
        <v>0</v>
      </c>
      <c r="H103" s="376">
        <f t="shared" si="8"/>
        <v>0</v>
      </c>
      <c r="I103" s="379"/>
      <c r="J103" s="380" t="str">
        <f>'Wrksht. H, CWIP Desc. EKS'!F93</f>
        <v>DIESEL FIRE PUMP ENGINE REPLACEMENT</v>
      </c>
    </row>
    <row r="104" spans="1:10">
      <c r="A104" s="432">
        <f t="shared" si="9"/>
        <v>84</v>
      </c>
      <c r="B104" s="374" t="str">
        <f>'Wrksht. H, CWIP Desc. EKS'!B94</f>
        <v>1070002</v>
      </c>
      <c r="C104" s="375" t="str">
        <f>'Wrksht. H, CWIP Desc. EKS'!C94</f>
        <v xml:space="preserve"> 7009321</v>
      </c>
      <c r="D104" s="376">
        <f>'Wrksht. I, CWIP AFUDC Cre. EKS'!I95</f>
        <v>0</v>
      </c>
      <c r="E104" s="377" t="str">
        <f>'Wrksht. H, CWIP Desc. EKS'!E94</f>
        <v>O</v>
      </c>
      <c r="F104" s="376"/>
      <c r="G104" s="376">
        <f t="shared" si="10"/>
        <v>0</v>
      </c>
      <c r="H104" s="376">
        <f t="shared" si="8"/>
        <v>0</v>
      </c>
      <c r="I104" s="379"/>
      <c r="J104" s="380" t="str">
        <f>'Wrksht. H, CWIP Desc. EKS'!F94</f>
        <v>ECONOMIZER OUTLET EXP JT</v>
      </c>
    </row>
    <row r="105" spans="1:10">
      <c r="A105" s="432">
        <f t="shared" si="9"/>
        <v>85</v>
      </c>
      <c r="B105" s="374" t="str">
        <f>'Wrksht. H, CWIP Desc. EKS'!B95</f>
        <v>1070002</v>
      </c>
      <c r="C105" s="375" t="str">
        <f>'Wrksht. H, CWIP Desc. EKS'!C95</f>
        <v xml:space="preserve"> 7009324</v>
      </c>
      <c r="D105" s="376">
        <f>'Wrksht. I, CWIP AFUDC Cre. EKS'!I96</f>
        <v>0</v>
      </c>
      <c r="E105" s="377" t="str">
        <f>'Wrksht. H, CWIP Desc. EKS'!E95</f>
        <v>PC</v>
      </c>
      <c r="F105" s="376"/>
      <c r="G105" s="376">
        <f t="shared" si="10"/>
        <v>0</v>
      </c>
      <c r="H105" s="376">
        <v>0</v>
      </c>
      <c r="I105" s="379"/>
      <c r="J105" s="380" t="str">
        <f>'Wrksht. H, CWIP Desc. EKS'!F95</f>
        <v>DUST COLLECTOR FIRE PROT ADD</v>
      </c>
    </row>
    <row r="106" spans="1:10">
      <c r="A106" s="432">
        <f t="shared" si="9"/>
        <v>86</v>
      </c>
      <c r="B106" s="374" t="str">
        <f>'Wrksht. H, CWIP Desc. EKS'!B96</f>
        <v>1070002</v>
      </c>
      <c r="C106" s="375" t="str">
        <f>'Wrksht. H, CWIP Desc. EKS'!C96</f>
        <v xml:space="preserve"> 7081001</v>
      </c>
      <c r="D106" s="376">
        <f>'Wrksht. I, CWIP AFUDC Cre. EKS'!I97</f>
        <v>0</v>
      </c>
      <c r="E106" s="377" t="str">
        <f>'Wrksht. H, CWIP Desc. EKS'!E96</f>
        <v>O</v>
      </c>
      <c r="F106" s="376"/>
      <c r="G106" s="376">
        <f t="shared" si="10"/>
        <v>0</v>
      </c>
      <c r="H106" s="376">
        <f t="shared" si="8"/>
        <v>0</v>
      </c>
      <c r="I106" s="379"/>
      <c r="J106" s="380" t="str">
        <f>'Wrksht. H, CWIP Desc. EKS'!F96</f>
        <v>INSTALL SWITCHES AT LACYGNE</v>
      </c>
    </row>
    <row r="107" spans="1:10">
      <c r="A107" s="432">
        <f t="shared" si="9"/>
        <v>87</v>
      </c>
      <c r="B107" s="374" t="str">
        <f>'Wrksht. H, CWIP Desc. EKS'!B97</f>
        <v>1070002</v>
      </c>
      <c r="C107" s="375" t="str">
        <f>'Wrksht. H, CWIP Desc. EKS'!C97</f>
        <v xml:space="preserve"> 7081745</v>
      </c>
      <c r="D107" s="376">
        <f>'Wrksht. I, CWIP AFUDC Cre. EKS'!I98</f>
        <v>0</v>
      </c>
      <c r="E107" s="377" t="str">
        <f>'Wrksht. H, CWIP Desc. EKS'!E97</f>
        <v>O</v>
      </c>
      <c r="F107" s="376"/>
      <c r="G107" s="376">
        <f t="shared" si="10"/>
        <v>0</v>
      </c>
      <c r="H107" s="376">
        <f t="shared" si="8"/>
        <v>0</v>
      </c>
      <c r="I107" s="379"/>
      <c r="J107" s="380" t="str">
        <f>'Wrksht. H, CWIP Desc. EKS'!F97</f>
        <v>REPLACE PHONE CABLE WITH FIBER OPTIC</v>
      </c>
    </row>
    <row r="108" spans="1:10">
      <c r="A108" s="432">
        <f t="shared" si="9"/>
        <v>88</v>
      </c>
      <c r="B108" s="374" t="str">
        <f>'Wrksht. H, CWIP Desc. EKS'!B98</f>
        <v>1070002</v>
      </c>
      <c r="C108" s="375" t="str">
        <f>'Wrksht. H, CWIP Desc. EKS'!C98</f>
        <v xml:space="preserve"> 7100025</v>
      </c>
      <c r="D108" s="376">
        <f>'Wrksht. I, CWIP AFUDC Cre. EKS'!I99</f>
        <v>0</v>
      </c>
      <c r="E108" s="377" t="str">
        <f>'Wrksht. H, CWIP Desc. EKS'!E98</f>
        <v>PC</v>
      </c>
      <c r="F108" s="376"/>
      <c r="G108" s="376">
        <f t="shared" si="10"/>
        <v>0</v>
      </c>
      <c r="H108" s="376">
        <v>0</v>
      </c>
      <c r="I108" s="379"/>
      <c r="J108" s="380" t="str">
        <f>'Wrksht. H, CWIP Desc. EKS'!F98</f>
        <v>LAEC1 SCR RETENTION</v>
      </c>
    </row>
    <row r="109" spans="1:10">
      <c r="A109" s="432">
        <f t="shared" si="9"/>
        <v>89</v>
      </c>
      <c r="B109" s="374" t="str">
        <f>'Wrksht. H, CWIP Desc. EKS'!B99</f>
        <v>1070002</v>
      </c>
      <c r="C109" s="375" t="str">
        <f>'Wrksht. H, CWIP Desc. EKS'!C99</f>
        <v xml:space="preserve"> 7100026</v>
      </c>
      <c r="D109" s="376">
        <f>'Wrksht. I, CWIP AFUDC Cre. EKS'!I100</f>
        <v>0</v>
      </c>
      <c r="E109" s="377" t="str">
        <f>'Wrksht. H, CWIP Desc. EKS'!E99</f>
        <v>PC</v>
      </c>
      <c r="F109" s="376"/>
      <c r="G109" s="376">
        <f t="shared" si="10"/>
        <v>0</v>
      </c>
      <c r="H109" s="376">
        <v>0</v>
      </c>
      <c r="I109" s="379"/>
      <c r="J109" s="380" t="str">
        <f>'Wrksht. H, CWIP Desc. EKS'!F99</f>
        <v>L1 AQC ACCRUALS</v>
      </c>
    </row>
    <row r="110" spans="1:10">
      <c r="A110" s="432">
        <f t="shared" si="9"/>
        <v>90</v>
      </c>
      <c r="B110" s="374" t="str">
        <f>'Wrksht. H, CWIP Desc. EKS'!B100</f>
        <v>1070002</v>
      </c>
      <c r="C110" s="375" t="str">
        <f>'Wrksht. H, CWIP Desc. EKS'!C100</f>
        <v xml:space="preserve"> 7103090</v>
      </c>
      <c r="D110" s="376">
        <f>'Wrksht. I, CWIP AFUDC Cre. EKS'!I101</f>
        <v>0</v>
      </c>
      <c r="E110" s="377" t="str">
        <f>'Wrksht. H, CWIP Desc. EKS'!E100</f>
        <v>PC</v>
      </c>
      <c r="F110" s="376"/>
      <c r="G110" s="376">
        <f t="shared" si="10"/>
        <v>0</v>
      </c>
      <c r="H110" s="376">
        <v>0</v>
      </c>
      <c r="I110" s="379"/>
      <c r="J110" s="380" t="str">
        <f>'Wrksht. H, CWIP Desc. EKS'!F100</f>
        <v>LAEC1 AQC HYDROCONE REPLACE</v>
      </c>
    </row>
    <row r="111" spans="1:10">
      <c r="A111" s="432">
        <f t="shared" si="9"/>
        <v>91</v>
      </c>
      <c r="B111" s="374" t="str">
        <f>'Wrksht. H, CWIP Desc. EKS'!B101</f>
        <v>1070002</v>
      </c>
      <c r="C111" s="375" t="str">
        <f>'Wrksht. H, CWIP Desc. EKS'!C101</f>
        <v xml:space="preserve"> 7103177</v>
      </c>
      <c r="D111" s="376">
        <f>'Wrksht. I, CWIP AFUDC Cre. EKS'!I102</f>
        <v>0</v>
      </c>
      <c r="E111" s="377" t="str">
        <f>'Wrksht. H, CWIP Desc. EKS'!E101</f>
        <v>O</v>
      </c>
      <c r="F111" s="376"/>
      <c r="G111" s="376">
        <f t="shared" si="10"/>
        <v>0</v>
      </c>
      <c r="H111" s="376">
        <f t="shared" si="8"/>
        <v>0</v>
      </c>
      <c r="I111" s="379"/>
      <c r="J111" s="380" t="str">
        <f>'Wrksht. H, CWIP Desc. EKS'!F101</f>
        <v>7KV AND 480V BREAKERS</v>
      </c>
    </row>
    <row r="112" spans="1:10">
      <c r="A112" s="432">
        <f t="shared" si="9"/>
        <v>92</v>
      </c>
      <c r="B112" s="374" t="str">
        <f>'Wrksht. H, CWIP Desc. EKS'!B102</f>
        <v>1070002</v>
      </c>
      <c r="C112" s="375" t="str">
        <f>'Wrksht. H, CWIP Desc. EKS'!C102</f>
        <v xml:space="preserve"> 7103186</v>
      </c>
      <c r="D112" s="376">
        <f>'Wrksht. I, CWIP AFUDC Cre. EKS'!I103</f>
        <v>0</v>
      </c>
      <c r="E112" s="377" t="str">
        <f>'Wrksht. H, CWIP Desc. EKS'!E102</f>
        <v>PC</v>
      </c>
      <c r="F112" s="376"/>
      <c r="G112" s="376">
        <f t="shared" si="10"/>
        <v>0</v>
      </c>
      <c r="H112" s="376">
        <v>0</v>
      </c>
      <c r="I112" s="379"/>
      <c r="J112" s="380" t="str">
        <f>'Wrksht. H, CWIP Desc. EKS'!F102</f>
        <v>LAEC1 FGD &amp; BAGHOUSE</v>
      </c>
    </row>
    <row r="113" spans="1:10">
      <c r="A113" s="432">
        <f t="shared" si="9"/>
        <v>93</v>
      </c>
      <c r="B113" s="374" t="str">
        <f>'Wrksht. H, CWIP Desc. EKS'!B103</f>
        <v>1070002</v>
      </c>
      <c r="C113" s="375" t="str">
        <f>'Wrksht. H, CWIP Desc. EKS'!C103</f>
        <v xml:space="preserve"> 7103194</v>
      </c>
      <c r="D113" s="376">
        <f>'Wrksht. I, CWIP AFUDC Cre. EKS'!I104</f>
        <v>0</v>
      </c>
      <c r="E113" s="377" t="str">
        <f>'Wrksht. H, CWIP Desc. EKS'!E103</f>
        <v>O</v>
      </c>
      <c r="F113" s="376"/>
      <c r="G113" s="376">
        <f t="shared" si="10"/>
        <v>0</v>
      </c>
      <c r="H113" s="376">
        <f t="shared" si="8"/>
        <v>0</v>
      </c>
      <c r="I113" s="379"/>
      <c r="J113" s="380" t="str">
        <f>'Wrksht. H, CWIP Desc. EKS'!F103</f>
        <v>L1 HOT REHEAT STEAM LINE REPLACEMENT</v>
      </c>
    </row>
    <row r="114" spans="1:10">
      <c r="A114" s="432">
        <f t="shared" si="9"/>
        <v>94</v>
      </c>
      <c r="B114" s="374" t="str">
        <f>'Wrksht. H, CWIP Desc. EKS'!B104</f>
        <v>1070002</v>
      </c>
      <c r="C114" s="375" t="str">
        <f>'Wrksht. H, CWIP Desc. EKS'!C104</f>
        <v xml:space="preserve"> 7103195</v>
      </c>
      <c r="D114" s="376">
        <f>'Wrksht. I, CWIP AFUDC Cre. EKS'!I105</f>
        <v>0</v>
      </c>
      <c r="E114" s="377" t="str">
        <f>'Wrksht. H, CWIP Desc. EKS'!E104</f>
        <v>O</v>
      </c>
      <c r="F114" s="376"/>
      <c r="G114" s="376">
        <f t="shared" si="10"/>
        <v>0</v>
      </c>
      <c r="H114" s="376">
        <f t="shared" si="8"/>
        <v>0</v>
      </c>
      <c r="I114" s="379"/>
      <c r="J114" s="380" t="str">
        <f>'Wrksht. H, CWIP Desc. EKS'!F104</f>
        <v>CYCLONE REPLACEMENT</v>
      </c>
    </row>
    <row r="115" spans="1:10">
      <c r="A115" s="432">
        <f t="shared" si="9"/>
        <v>95</v>
      </c>
      <c r="B115" s="374" t="str">
        <f>'Wrksht. H, CWIP Desc. EKS'!B105</f>
        <v>1070002</v>
      </c>
      <c r="C115" s="375" t="str">
        <f>'Wrksht. H, CWIP Desc. EKS'!C105</f>
        <v xml:space="preserve"> 7103196</v>
      </c>
      <c r="D115" s="376">
        <f>'Wrksht. I, CWIP AFUDC Cre. EKS'!I106</f>
        <v>0</v>
      </c>
      <c r="E115" s="377" t="str">
        <f>'Wrksht. H, CWIP Desc. EKS'!E105</f>
        <v>O</v>
      </c>
      <c r="F115" s="376"/>
      <c r="G115" s="376">
        <f t="shared" si="10"/>
        <v>0</v>
      </c>
      <c r="H115" s="376">
        <f t="shared" si="8"/>
        <v>0</v>
      </c>
      <c r="I115" s="379"/>
      <c r="J115" s="380" t="str">
        <f>'Wrksht. H, CWIP Desc. EKS'!F105</f>
        <v>PIPE HANGER REPLACEMENT</v>
      </c>
    </row>
    <row r="116" spans="1:10">
      <c r="A116" s="432">
        <f t="shared" si="9"/>
        <v>96</v>
      </c>
      <c r="B116" s="374" t="str">
        <f>'Wrksht. H, CWIP Desc. EKS'!B106</f>
        <v>1070002</v>
      </c>
      <c r="C116" s="375" t="str">
        <f>'Wrksht. H, CWIP Desc. EKS'!C106</f>
        <v xml:space="preserve"> 7103199</v>
      </c>
      <c r="D116" s="376">
        <f>'Wrksht. I, CWIP AFUDC Cre. EKS'!I107</f>
        <v>0</v>
      </c>
      <c r="E116" s="377" t="str">
        <f>'Wrksht. H, CWIP Desc. EKS'!E106</f>
        <v>O</v>
      </c>
      <c r="F116" s="376"/>
      <c r="G116" s="376">
        <f t="shared" si="10"/>
        <v>0</v>
      </c>
      <c r="H116" s="376">
        <f t="shared" si="8"/>
        <v>0</v>
      </c>
      <c r="I116" s="379"/>
      <c r="J116" s="380" t="str">
        <f>'Wrksht. H, CWIP Desc. EKS'!F106</f>
        <v>FURNACE WALL AND FLOOR REPLACEMENT</v>
      </c>
    </row>
    <row r="117" spans="1:10">
      <c r="A117" s="432">
        <f t="shared" si="9"/>
        <v>97</v>
      </c>
      <c r="B117" s="374" t="str">
        <f>'Wrksht. H, CWIP Desc. EKS'!B107</f>
        <v>1070002</v>
      </c>
      <c r="C117" s="375" t="str">
        <f>'Wrksht. H, CWIP Desc. EKS'!C107</f>
        <v xml:space="preserve"> 7103201</v>
      </c>
      <c r="D117" s="376">
        <f>'Wrksht. I, CWIP AFUDC Cre. EKS'!I108</f>
        <v>0</v>
      </c>
      <c r="E117" s="377" t="str">
        <f>'Wrksht. H, CWIP Desc. EKS'!E107</f>
        <v>O</v>
      </c>
      <c r="F117" s="376"/>
      <c r="G117" s="376">
        <f t="shared" si="10"/>
        <v>0</v>
      </c>
      <c r="H117" s="376">
        <f t="shared" si="8"/>
        <v>0</v>
      </c>
      <c r="I117" s="379"/>
      <c r="J117" s="380" t="str">
        <f>'Wrksht. H, CWIP Desc. EKS'!F107</f>
        <v>REHEATER/SUPERHEATER REPLACEMENT</v>
      </c>
    </row>
    <row r="118" spans="1:10">
      <c r="A118" s="432">
        <f t="shared" si="9"/>
        <v>98</v>
      </c>
      <c r="B118" s="374" t="str">
        <f>'Wrksht. H, CWIP Desc. EKS'!B108</f>
        <v>1070002</v>
      </c>
      <c r="C118" s="375" t="str">
        <f>'Wrksht. H, CWIP Desc. EKS'!C108</f>
        <v xml:space="preserve"> 7103202</v>
      </c>
      <c r="D118" s="376">
        <f>'Wrksht. I, CWIP AFUDC Cre. EKS'!I109</f>
        <v>0</v>
      </c>
      <c r="E118" s="377" t="str">
        <f>'Wrksht. H, CWIP Desc. EKS'!E108</f>
        <v>PC</v>
      </c>
      <c r="F118" s="376"/>
      <c r="G118" s="376">
        <f t="shared" si="10"/>
        <v>0</v>
      </c>
      <c r="H118" s="376">
        <v>0</v>
      </c>
      <c r="I118" s="379"/>
      <c r="J118" s="380" t="str">
        <f>'Wrksht. H, CWIP Desc. EKS'!F108</f>
        <v>AQCS PROJ MGT &amp; ADMIN</v>
      </c>
    </row>
    <row r="119" spans="1:10">
      <c r="A119" s="432">
        <f t="shared" si="9"/>
        <v>99</v>
      </c>
      <c r="B119" s="374" t="str">
        <f>'Wrksht. H, CWIP Desc. EKS'!B109</f>
        <v>1070002</v>
      </c>
      <c r="C119" s="375" t="str">
        <f>'Wrksht. H, CWIP Desc. EKS'!C109</f>
        <v xml:space="preserve"> 7103209</v>
      </c>
      <c r="D119" s="376">
        <f>'Wrksht. I, CWIP AFUDC Cre. EKS'!I110</f>
        <v>0</v>
      </c>
      <c r="E119" s="377" t="str">
        <f>'Wrksht. H, CWIP Desc. EKS'!E109</f>
        <v>PC</v>
      </c>
      <c r="F119" s="376"/>
      <c r="G119" s="376">
        <f t="shared" si="10"/>
        <v>0</v>
      </c>
      <c r="H119" s="376">
        <v>0</v>
      </c>
      <c r="I119" s="379"/>
      <c r="J119" s="380" t="str">
        <f>'Wrksht. H, CWIP Desc. EKS'!F109</f>
        <v>L1 GAS RECIRCULATION</v>
      </c>
    </row>
    <row r="120" spans="1:10">
      <c r="A120" s="432">
        <f t="shared" si="9"/>
        <v>100</v>
      </c>
      <c r="B120" s="374" t="str">
        <f>'Wrksht. H, CWIP Desc. EKS'!B110</f>
        <v>1070002</v>
      </c>
      <c r="C120" s="375" t="str">
        <f>'Wrksht. H, CWIP Desc. EKS'!C110</f>
        <v xml:space="preserve"> 7103210</v>
      </c>
      <c r="D120" s="376">
        <f>'Wrksht. I, CWIP AFUDC Cre. EKS'!I111</f>
        <v>0</v>
      </c>
      <c r="E120" s="377" t="str">
        <f>'Wrksht. H, CWIP Desc. EKS'!E110</f>
        <v>O</v>
      </c>
      <c r="F120" s="376"/>
      <c r="G120" s="376">
        <f t="shared" si="10"/>
        <v>0</v>
      </c>
      <c r="H120" s="376">
        <f t="shared" si="8"/>
        <v>0</v>
      </c>
      <c r="I120" s="379"/>
      <c r="J120" s="380" t="str">
        <f>'Wrksht. H, CWIP Desc. EKS'!F110</f>
        <v>OSHA REQUIRED SAFETY GATES</v>
      </c>
    </row>
    <row r="121" spans="1:10" ht="20">
      <c r="A121" s="1262" t="s">
        <v>2968</v>
      </c>
      <c r="B121" s="1262"/>
      <c r="C121" s="1263"/>
      <c r="D121" s="1263"/>
      <c r="E121" s="1263"/>
      <c r="F121" s="1263"/>
      <c r="G121" s="1263"/>
      <c r="H121" s="1263"/>
      <c r="I121" s="1263"/>
      <c r="J121" s="1263"/>
    </row>
    <row r="122" spans="1:10" ht="19">
      <c r="A122" s="1264" t="str">
        <f>A2</f>
        <v>For Contract Year Beginning June 1, 2026, Based on 2025 Data</v>
      </c>
      <c r="B122" s="1264"/>
      <c r="C122" s="1265"/>
      <c r="D122" s="1265"/>
      <c r="E122" s="1265"/>
      <c r="F122" s="1265"/>
      <c r="G122" s="1265"/>
      <c r="H122" s="1265"/>
      <c r="I122" s="1265"/>
      <c r="J122" s="1265"/>
    </row>
    <row r="123" spans="1:10">
      <c r="A123" s="346"/>
      <c r="B123" s="825" t="s">
        <v>472</v>
      </c>
      <c r="C123" s="347"/>
      <c r="D123" s="347"/>
      <c r="E123" s="347"/>
      <c r="F123" s="347"/>
      <c r="G123" s="347"/>
      <c r="H123" s="348"/>
      <c r="I123" s="347"/>
      <c r="J123" s="347"/>
    </row>
    <row r="124" spans="1:10">
      <c r="A124" s="346"/>
      <c r="B124" s="346"/>
      <c r="C124" s="348"/>
      <c r="D124" s="499" t="s">
        <v>476</v>
      </c>
      <c r="E124" s="499" t="s">
        <v>477</v>
      </c>
      <c r="F124" s="499" t="s">
        <v>478</v>
      </c>
      <c r="G124" s="499" t="s">
        <v>479</v>
      </c>
      <c r="H124" s="499" t="s">
        <v>480</v>
      </c>
      <c r="I124" s="499" t="s">
        <v>874</v>
      </c>
      <c r="J124" s="499" t="s">
        <v>481</v>
      </c>
    </row>
    <row r="125" spans="1:10">
      <c r="A125" s="346"/>
      <c r="B125" s="346"/>
      <c r="C125" s="347"/>
      <c r="D125" s="499" t="s">
        <v>1534</v>
      </c>
      <c r="E125" s="500" t="s">
        <v>1565</v>
      </c>
      <c r="F125" s="501"/>
      <c r="G125" s="501" t="s">
        <v>779</v>
      </c>
      <c r="H125" s="500">
        <v>0.5</v>
      </c>
      <c r="I125" s="499" t="s">
        <v>464</v>
      </c>
      <c r="J125" s="499" t="s">
        <v>472</v>
      </c>
    </row>
    <row r="126" spans="1:10">
      <c r="A126" s="346"/>
      <c r="B126" s="346"/>
      <c r="C126" s="347"/>
      <c r="D126" s="499" t="s">
        <v>1557</v>
      </c>
      <c r="E126" s="499" t="s">
        <v>1570</v>
      </c>
      <c r="F126" s="499"/>
      <c r="G126" s="499" t="s">
        <v>116</v>
      </c>
      <c r="H126" s="499" t="s">
        <v>116</v>
      </c>
      <c r="I126" s="499" t="s">
        <v>1069</v>
      </c>
      <c r="J126" s="499" t="s">
        <v>15</v>
      </c>
    </row>
    <row r="127" spans="1:10">
      <c r="A127" s="346"/>
      <c r="B127" s="346"/>
      <c r="C127" s="347"/>
      <c r="D127" s="499" t="s">
        <v>1558</v>
      </c>
      <c r="E127" s="499" t="s">
        <v>219</v>
      </c>
      <c r="F127" s="499"/>
      <c r="G127" s="499" t="s">
        <v>1571</v>
      </c>
      <c r="H127" s="499" t="s">
        <v>1572</v>
      </c>
      <c r="I127" s="499" t="s">
        <v>296</v>
      </c>
      <c r="J127" s="499"/>
    </row>
    <row r="128" spans="1:10">
      <c r="A128" s="346"/>
      <c r="B128" s="346"/>
      <c r="C128" s="363"/>
      <c r="D128" s="499" t="s">
        <v>1929</v>
      </c>
      <c r="E128" s="499"/>
      <c r="F128" s="504"/>
      <c r="G128" s="363"/>
      <c r="H128" s="363"/>
      <c r="I128" s="505"/>
      <c r="J128" s="505"/>
    </row>
    <row r="129" spans="1:10">
      <c r="A129" s="346"/>
      <c r="B129" s="346"/>
      <c r="C129" s="363"/>
      <c r="D129" s="355"/>
      <c r="E129" s="356"/>
      <c r="F129" s="357"/>
      <c r="G129" s="502"/>
      <c r="H129" s="502"/>
      <c r="I129" s="347"/>
      <c r="J129" s="347"/>
    </row>
    <row r="130" spans="1:10">
      <c r="A130" s="358" t="s">
        <v>526</v>
      </c>
      <c r="B130" s="359" t="s">
        <v>1068</v>
      </c>
      <c r="C130" s="360" t="s">
        <v>1067</v>
      </c>
      <c r="D130" s="31"/>
      <c r="E130" s="31"/>
      <c r="F130" s="31"/>
      <c r="G130" s="31"/>
      <c r="H130" s="31"/>
      <c r="I130" s="31"/>
    </row>
    <row r="131" spans="1:10">
      <c r="A131" s="432">
        <f>A120+1</f>
        <v>101</v>
      </c>
      <c r="B131" s="374" t="str">
        <f>'Wrksht. H, CWIP Desc. EKS'!B111</f>
        <v>1070002</v>
      </c>
      <c r="C131" s="375" t="str">
        <f>'Wrksht. H, CWIP Desc. EKS'!C111</f>
        <v xml:space="preserve"> 7103211</v>
      </c>
      <c r="D131" s="376">
        <f>'Wrksht. I, CWIP AFUDC Cre. EKS'!I112</f>
        <v>0</v>
      </c>
      <c r="E131" s="377" t="str">
        <f>'Wrksht. H, CWIP Desc. EKS'!E111</f>
        <v>O</v>
      </c>
      <c r="F131" s="376"/>
      <c r="G131" s="376">
        <f t="shared" si="10"/>
        <v>0</v>
      </c>
      <c r="H131" s="376">
        <f t="shared" si="8"/>
        <v>0</v>
      </c>
      <c r="I131" s="379"/>
      <c r="J131" s="380" t="str">
        <f>'Wrksht. H, CWIP Desc. EKS'!F111</f>
        <v>MV CABLE REPLACEMENT</v>
      </c>
    </row>
    <row r="132" spans="1:10">
      <c r="A132" s="432">
        <f t="shared" si="9"/>
        <v>102</v>
      </c>
      <c r="B132" s="374" t="str">
        <f>'Wrksht. H, CWIP Desc. EKS'!B112</f>
        <v>1070002</v>
      </c>
      <c r="C132" s="375" t="str">
        <f>'Wrksht. H, CWIP Desc. EKS'!C112</f>
        <v xml:space="preserve"> 7103212</v>
      </c>
      <c r="D132" s="376">
        <f>'Wrksht. I, CWIP AFUDC Cre. EKS'!I113</f>
        <v>0</v>
      </c>
      <c r="E132" s="377" t="str">
        <f>'Wrksht. H, CWIP Desc. EKS'!E112</f>
        <v>O</v>
      </c>
      <c r="F132" s="376"/>
      <c r="G132" s="376">
        <f t="shared" si="10"/>
        <v>0</v>
      </c>
      <c r="H132" s="376">
        <f t="shared" si="8"/>
        <v>0</v>
      </c>
      <c r="I132" s="379"/>
      <c r="J132" s="380" t="str">
        <f>'Wrksht. H, CWIP Desc. EKS'!F112</f>
        <v>L1 HOT REHEAT STEAM LINE REPL</v>
      </c>
    </row>
    <row r="133" spans="1:10">
      <c r="A133" s="432">
        <f t="shared" si="9"/>
        <v>103</v>
      </c>
      <c r="B133" s="374" t="str">
        <f>'Wrksht. H, CWIP Desc. EKS'!B113</f>
        <v>1070002</v>
      </c>
      <c r="C133" s="375" t="str">
        <f>'Wrksht. H, CWIP Desc. EKS'!C113</f>
        <v xml:space="preserve"> 7103225</v>
      </c>
      <c r="D133" s="376">
        <f>'Wrksht. I, CWIP AFUDC Cre. EKS'!I114</f>
        <v>0</v>
      </c>
      <c r="E133" s="377" t="str">
        <f>'Wrksht. H, CWIP Desc. EKS'!E113</f>
        <v>PC</v>
      </c>
      <c r="F133" s="376"/>
      <c r="G133" s="376">
        <f t="shared" si="10"/>
        <v>0</v>
      </c>
      <c r="H133" s="376">
        <v>0</v>
      </c>
      <c r="I133" s="379"/>
      <c r="J133" s="380" t="str">
        <f>'Wrksht. H, CWIP Desc. EKS'!F113</f>
        <v>CATALYST FABRICATION MODIFICATION</v>
      </c>
    </row>
    <row r="134" spans="1:10" ht="12.65" customHeight="1">
      <c r="A134" s="432">
        <f t="shared" si="9"/>
        <v>104</v>
      </c>
      <c r="B134" s="374" t="str">
        <f>'Wrksht. H, CWIP Desc. EKS'!B114</f>
        <v>1070002</v>
      </c>
      <c r="C134" s="375" t="str">
        <f>'Wrksht. H, CWIP Desc. EKS'!C114</f>
        <v xml:space="preserve"> 7107489</v>
      </c>
      <c r="D134" s="376">
        <f>'Wrksht. I, CWIP AFUDC Cre. EKS'!I115</f>
        <v>0</v>
      </c>
      <c r="E134" s="377" t="str">
        <f>'Wrksht. H, CWIP Desc. EKS'!E114</f>
        <v>O</v>
      </c>
      <c r="F134" s="376"/>
      <c r="G134" s="376">
        <f t="shared" si="10"/>
        <v>0</v>
      </c>
      <c r="H134" s="376">
        <f t="shared" si="8"/>
        <v>0</v>
      </c>
      <c r="I134" s="379"/>
      <c r="J134" s="380" t="str">
        <f>'Wrksht. H, CWIP Desc. EKS'!F114</f>
        <v>PIPING FOR PERFORMING HYDRO</v>
      </c>
    </row>
    <row r="135" spans="1:10">
      <c r="A135" s="432">
        <f t="shared" si="9"/>
        <v>105</v>
      </c>
      <c r="B135" s="374" t="str">
        <f>'Wrksht. H, CWIP Desc. EKS'!B115</f>
        <v>1070002</v>
      </c>
      <c r="C135" s="375" t="str">
        <f>'Wrksht. H, CWIP Desc. EKS'!C115</f>
        <v xml:space="preserve"> 7109229</v>
      </c>
      <c r="D135" s="376">
        <f>'Wrksht. I, CWIP AFUDC Cre. EKS'!I116</f>
        <v>0</v>
      </c>
      <c r="E135" s="377" t="str">
        <f>'Wrksht. H, CWIP Desc. EKS'!E115</f>
        <v>O</v>
      </c>
      <c r="F135" s="376"/>
      <c r="G135" s="376">
        <f t="shared" si="10"/>
        <v>0</v>
      </c>
      <c r="H135" s="376">
        <f t="shared" si="8"/>
        <v>0</v>
      </c>
      <c r="I135" s="379"/>
      <c r="J135" s="380" t="str">
        <f>'Wrksht. H, CWIP Desc. EKS'!F115</f>
        <v>SEC PERSONNEL PROTECTION</v>
      </c>
    </row>
    <row r="136" spans="1:10">
      <c r="A136" s="432">
        <f t="shared" si="9"/>
        <v>106</v>
      </c>
      <c r="B136" s="374" t="str">
        <f>'Wrksht. H, CWIP Desc. EKS'!B116</f>
        <v>1070002</v>
      </c>
      <c r="C136" s="375" t="str">
        <f>'Wrksht. H, CWIP Desc. EKS'!C116</f>
        <v xml:space="preserve"> 7109249</v>
      </c>
      <c r="D136" s="376">
        <f>'Wrksht. I, CWIP AFUDC Cre. EKS'!I117</f>
        <v>0</v>
      </c>
      <c r="E136" s="377" t="str">
        <f>'Wrksht. H, CWIP Desc. EKS'!E116</f>
        <v>PC</v>
      </c>
      <c r="F136" s="376"/>
      <c r="G136" s="376">
        <f t="shared" si="10"/>
        <v>0</v>
      </c>
      <c r="H136" s="376">
        <v>0</v>
      </c>
      <c r="I136" s="379"/>
      <c r="J136" s="380" t="str">
        <f>'Wrksht. H, CWIP Desc. EKS'!F116</f>
        <v>L1 CEM ANALYZER REPL</v>
      </c>
    </row>
    <row r="137" spans="1:10">
      <c r="A137" s="432">
        <f t="shared" si="9"/>
        <v>107</v>
      </c>
      <c r="B137" s="374" t="str">
        <f>'Wrksht. H, CWIP Desc. EKS'!B117</f>
        <v>1070002</v>
      </c>
      <c r="C137" s="375" t="str">
        <f>'Wrksht. H, CWIP Desc. EKS'!C117</f>
        <v xml:space="preserve"> 7109252</v>
      </c>
      <c r="D137" s="376">
        <f>'Wrksht. I, CWIP AFUDC Cre. EKS'!I118</f>
        <v>0</v>
      </c>
      <c r="E137" s="377" t="str">
        <f>'Wrksht. H, CWIP Desc. EKS'!E117</f>
        <v>O</v>
      </c>
      <c r="F137" s="376"/>
      <c r="G137" s="376">
        <f t="shared" si="10"/>
        <v>0</v>
      </c>
      <c r="H137" s="376">
        <f t="shared" si="8"/>
        <v>0</v>
      </c>
      <c r="I137" s="379"/>
      <c r="J137" s="380" t="str">
        <f>'Wrksht. H, CWIP Desc. EKS'!F117</f>
        <v>BALL MILL MOTOR</v>
      </c>
    </row>
    <row r="138" spans="1:10">
      <c r="A138" s="432">
        <f t="shared" si="9"/>
        <v>108</v>
      </c>
      <c r="B138" s="374" t="str">
        <f>'Wrksht. H, CWIP Desc. EKS'!B118</f>
        <v>1070002</v>
      </c>
      <c r="C138" s="375" t="str">
        <f>'Wrksht. H, CWIP Desc. EKS'!C118</f>
        <v xml:space="preserve"> 7109253</v>
      </c>
      <c r="D138" s="376">
        <f>'Wrksht. I, CWIP AFUDC Cre. EKS'!I119</f>
        <v>0</v>
      </c>
      <c r="E138" s="377" t="str">
        <f>'Wrksht. H, CWIP Desc. EKS'!E118</f>
        <v>O</v>
      </c>
      <c r="F138" s="376"/>
      <c r="G138" s="376">
        <f t="shared" si="10"/>
        <v>0</v>
      </c>
      <c r="H138" s="376">
        <f t="shared" si="8"/>
        <v>0</v>
      </c>
      <c r="I138" s="379"/>
      <c r="J138" s="380" t="str">
        <f>'Wrksht. H, CWIP Desc. EKS'!F118</f>
        <v>VACUUM PUMP REPLACEMENT</v>
      </c>
    </row>
    <row r="139" spans="1:10">
      <c r="A139" s="432">
        <f t="shared" si="9"/>
        <v>109</v>
      </c>
      <c r="B139" s="374" t="str">
        <f>'Wrksht. H, CWIP Desc. EKS'!B119</f>
        <v>1070002</v>
      </c>
      <c r="C139" s="375" t="str">
        <f>'Wrksht. H, CWIP Desc. EKS'!C119</f>
        <v xml:space="preserve"> 7109255</v>
      </c>
      <c r="D139" s="376">
        <f>'Wrksht. I, CWIP AFUDC Cre. EKS'!I120</f>
        <v>0</v>
      </c>
      <c r="E139" s="377" t="str">
        <f>'Wrksht. H, CWIP Desc. EKS'!E119</f>
        <v>O</v>
      </c>
      <c r="F139" s="376"/>
      <c r="G139" s="376">
        <f t="shared" si="10"/>
        <v>0</v>
      </c>
      <c r="H139" s="376">
        <f t="shared" si="8"/>
        <v>0</v>
      </c>
      <c r="I139" s="379"/>
      <c r="J139" s="380" t="str">
        <f>'Wrksht. H, CWIP Desc. EKS'!F119</f>
        <v>STORAGE TANK MIXER</v>
      </c>
    </row>
    <row r="140" spans="1:10">
      <c r="A140" s="432">
        <f t="shared" si="9"/>
        <v>110</v>
      </c>
      <c r="B140" s="374" t="str">
        <f>'Wrksht. H, CWIP Desc. EKS'!B120</f>
        <v>1070002</v>
      </c>
      <c r="C140" s="375" t="str">
        <f>'Wrksht. H, CWIP Desc. EKS'!C120</f>
        <v xml:space="preserve"> 7109256</v>
      </c>
      <c r="D140" s="376">
        <f>'Wrksht. I, CWIP AFUDC Cre. EKS'!I121</f>
        <v>0</v>
      </c>
      <c r="E140" s="377" t="str">
        <f>'Wrksht. H, CWIP Desc. EKS'!E120</f>
        <v>O</v>
      </c>
      <c r="F140" s="376"/>
      <c r="G140" s="376">
        <f t="shared" si="10"/>
        <v>0</v>
      </c>
      <c r="H140" s="376">
        <f t="shared" si="8"/>
        <v>0</v>
      </c>
      <c r="I140" s="379"/>
      <c r="J140" s="380" t="str">
        <f>'Wrksht. H, CWIP Desc. EKS'!F120</f>
        <v>TRANSFER PUMP</v>
      </c>
    </row>
    <row r="141" spans="1:10">
      <c r="A141" s="432">
        <f t="shared" si="9"/>
        <v>111</v>
      </c>
      <c r="B141" s="374" t="str">
        <f>'Wrksht. H, CWIP Desc. EKS'!B121</f>
        <v>1070002</v>
      </c>
      <c r="C141" s="375" t="str">
        <f>'Wrksht. H, CWIP Desc. EKS'!C121</f>
        <v xml:space="preserve"> 7109257</v>
      </c>
      <c r="D141" s="376">
        <f>'Wrksht. I, CWIP AFUDC Cre. EKS'!I122</f>
        <v>0</v>
      </c>
      <c r="E141" s="377" t="str">
        <f>'Wrksht. H, CWIP Desc. EKS'!E121</f>
        <v>O</v>
      </c>
      <c r="F141" s="376"/>
      <c r="G141" s="376">
        <f t="shared" si="10"/>
        <v>0</v>
      </c>
      <c r="H141" s="376">
        <f t="shared" si="8"/>
        <v>0</v>
      </c>
      <c r="I141" s="379"/>
      <c r="J141" s="380" t="str">
        <f>'Wrksht. H, CWIP Desc. EKS'!F121</f>
        <v>SOOTBLOWERS CABLES</v>
      </c>
    </row>
    <row r="142" spans="1:10">
      <c r="A142" s="432">
        <f t="shared" si="9"/>
        <v>112</v>
      </c>
      <c r="B142" s="374" t="str">
        <f>'Wrksht. H, CWIP Desc. EKS'!B122</f>
        <v>1070002</v>
      </c>
      <c r="C142" s="375" t="str">
        <f>'Wrksht. H, CWIP Desc. EKS'!C122</f>
        <v xml:space="preserve"> 7109258</v>
      </c>
      <c r="D142" s="376">
        <f>'Wrksht. I, CWIP AFUDC Cre. EKS'!I123</f>
        <v>0</v>
      </c>
      <c r="E142" s="377" t="str">
        <f>'Wrksht. H, CWIP Desc. EKS'!E122</f>
        <v>O</v>
      </c>
      <c r="F142" s="376"/>
      <c r="G142" s="376">
        <f t="shared" si="10"/>
        <v>0</v>
      </c>
      <c r="H142" s="376">
        <f t="shared" si="8"/>
        <v>0</v>
      </c>
      <c r="I142" s="379"/>
      <c r="J142" s="380" t="str">
        <f>'Wrksht. H, CWIP Desc. EKS'!F122</f>
        <v>WINDBOX DRAIN PLATFORMS</v>
      </c>
    </row>
    <row r="143" spans="1:10">
      <c r="A143" s="432">
        <f t="shared" si="9"/>
        <v>113</v>
      </c>
      <c r="B143" s="374" t="str">
        <f>'Wrksht. H, CWIP Desc. EKS'!B123</f>
        <v>1070002</v>
      </c>
      <c r="C143" s="375" t="str">
        <f>'Wrksht. H, CWIP Desc. EKS'!C123</f>
        <v xml:space="preserve"> 7109293</v>
      </c>
      <c r="D143" s="376">
        <f>'Wrksht. I, CWIP AFUDC Cre. EKS'!I124</f>
        <v>0</v>
      </c>
      <c r="E143" s="377" t="str">
        <f>'Wrksht. H, CWIP Desc. EKS'!E123</f>
        <v>PC</v>
      </c>
      <c r="F143" s="376"/>
      <c r="G143" s="376">
        <f t="shared" si="10"/>
        <v>0</v>
      </c>
      <c r="H143" s="376">
        <v>0</v>
      </c>
      <c r="I143" s="379"/>
      <c r="J143" s="380" t="str">
        <f>'Wrksht. H, CWIP Desc. EKS'!F123</f>
        <v>AQC CABINETS REPLACE</v>
      </c>
    </row>
    <row r="144" spans="1:10">
      <c r="A144" s="432">
        <f t="shared" si="9"/>
        <v>114</v>
      </c>
      <c r="B144" s="374" t="str">
        <f>'Wrksht. H, CWIP Desc. EKS'!B124</f>
        <v>1070002</v>
      </c>
      <c r="C144" s="375" t="str">
        <f>'Wrksht. H, CWIP Desc. EKS'!C124</f>
        <v xml:space="preserve"> 7109296</v>
      </c>
      <c r="D144" s="376">
        <f>'Wrksht. I, CWIP AFUDC Cre. EKS'!I125</f>
        <v>0</v>
      </c>
      <c r="E144" s="377" t="str">
        <f>'Wrksht. H, CWIP Desc. EKS'!E124</f>
        <v>PC</v>
      </c>
      <c r="F144" s="376"/>
      <c r="G144" s="376">
        <f t="shared" si="10"/>
        <v>0</v>
      </c>
      <c r="H144" s="376">
        <v>0</v>
      </c>
      <c r="I144" s="379"/>
      <c r="J144" s="380" t="str">
        <f>'Wrksht. H, CWIP Desc. EKS'!F124</f>
        <v>AQC PERSONNEL SAFETY SYSTEM</v>
      </c>
    </row>
    <row r="145" spans="1:10">
      <c r="A145" s="432">
        <f t="shared" si="9"/>
        <v>115</v>
      </c>
      <c r="B145" s="374" t="str">
        <f>'Wrksht. H, CWIP Desc. EKS'!B125</f>
        <v>1070002</v>
      </c>
      <c r="C145" s="375" t="str">
        <f>'Wrksht. H, CWIP Desc. EKS'!C125</f>
        <v xml:space="preserve"> 7109297</v>
      </c>
      <c r="D145" s="376">
        <f>'Wrksht. I, CWIP AFUDC Cre. EKS'!I126</f>
        <v>0</v>
      </c>
      <c r="E145" s="377" t="str">
        <f>'Wrksht. H, CWIP Desc. EKS'!E125</f>
        <v>PC</v>
      </c>
      <c r="F145" s="376"/>
      <c r="G145" s="376">
        <f t="shared" si="10"/>
        <v>0</v>
      </c>
      <c r="H145" s="376">
        <v>0</v>
      </c>
      <c r="I145" s="379"/>
      <c r="J145" s="380" t="str">
        <f>'Wrksht. H, CWIP Desc. EKS'!F125</f>
        <v>AQC BALL MILL LINER REPLACE</v>
      </c>
    </row>
    <row r="146" spans="1:10">
      <c r="A146" s="432">
        <f t="shared" si="9"/>
        <v>116</v>
      </c>
      <c r="B146" s="374" t="str">
        <f>'Wrksht. H, CWIP Desc. EKS'!B126</f>
        <v>1070002</v>
      </c>
      <c r="C146" s="375" t="str">
        <f>'Wrksht. H, CWIP Desc. EKS'!C126</f>
        <v xml:space="preserve"> 7109302</v>
      </c>
      <c r="D146" s="376">
        <f>'Wrksht. I, CWIP AFUDC Cre. EKS'!I127</f>
        <v>0</v>
      </c>
      <c r="E146" s="377" t="str">
        <f>'Wrksht. H, CWIP Desc. EKS'!E126</f>
        <v>O</v>
      </c>
      <c r="F146" s="376"/>
      <c r="G146" s="376">
        <f t="shared" si="10"/>
        <v>0</v>
      </c>
      <c r="H146" s="376">
        <f t="shared" si="8"/>
        <v>0</v>
      </c>
      <c r="I146" s="379"/>
      <c r="J146" s="380" t="str">
        <f>'Wrksht. H, CWIP Desc. EKS'!F126</f>
        <v>L1 ECH FILTER UNIT</v>
      </c>
    </row>
    <row r="147" spans="1:10">
      <c r="A147" s="432">
        <f t="shared" si="9"/>
        <v>117</v>
      </c>
      <c r="B147" s="374" t="str">
        <f>'Wrksht. H, CWIP Desc. EKS'!B127</f>
        <v>1070002</v>
      </c>
      <c r="C147" s="375" t="str">
        <f>'Wrksht. H, CWIP Desc. EKS'!C127</f>
        <v xml:space="preserve"> 7109310</v>
      </c>
      <c r="D147" s="376">
        <f>'Wrksht. I, CWIP AFUDC Cre. EKS'!I128</f>
        <v>0</v>
      </c>
      <c r="E147" s="377" t="str">
        <f>'Wrksht. H, CWIP Desc. EKS'!E127</f>
        <v>O</v>
      </c>
      <c r="F147" s="376"/>
      <c r="G147" s="376">
        <f t="shared" si="10"/>
        <v>0</v>
      </c>
      <c r="H147" s="376">
        <f t="shared" si="8"/>
        <v>0</v>
      </c>
      <c r="I147" s="379"/>
      <c r="J147" s="380" t="str">
        <f>'Wrksht. H, CWIP Desc. EKS'!F127</f>
        <v>B&amp;C ID FAN INLET DAMP DR CONTROL</v>
      </c>
    </row>
    <row r="148" spans="1:10">
      <c r="A148" s="432">
        <f t="shared" si="9"/>
        <v>118</v>
      </c>
      <c r="B148" s="374" t="str">
        <f>'Wrksht. H, CWIP Desc. EKS'!B128</f>
        <v>1070002</v>
      </c>
      <c r="C148" s="375" t="str">
        <f>'Wrksht. H, CWIP Desc. EKS'!C128</f>
        <v xml:space="preserve"> 7109318</v>
      </c>
      <c r="D148" s="376">
        <f>'Wrksht. I, CWIP AFUDC Cre. EKS'!I129</f>
        <v>0</v>
      </c>
      <c r="E148" s="377" t="str">
        <f>'Wrksht. H, CWIP Desc. EKS'!E128</f>
        <v>O</v>
      </c>
      <c r="F148" s="376"/>
      <c r="G148" s="376">
        <f t="shared" si="10"/>
        <v>0</v>
      </c>
      <c r="H148" s="376">
        <f t="shared" si="8"/>
        <v>0</v>
      </c>
      <c r="I148" s="379"/>
      <c r="J148" s="380" t="str">
        <f>'Wrksht. H, CWIP Desc. EKS'!F128</f>
        <v>L1 BALL MILL FEEDER BELT REPL</v>
      </c>
    </row>
    <row r="149" spans="1:10">
      <c r="A149" s="432">
        <f t="shared" si="9"/>
        <v>119</v>
      </c>
      <c r="B149" s="374" t="str">
        <f>'Wrksht. H, CWIP Desc. EKS'!B129</f>
        <v>1070002</v>
      </c>
      <c r="C149" s="375" t="str">
        <f>'Wrksht. H, CWIP Desc. EKS'!C129</f>
        <v xml:space="preserve"> 7109320</v>
      </c>
      <c r="D149" s="376">
        <f>'Wrksht. I, CWIP AFUDC Cre. EKS'!I130</f>
        <v>0</v>
      </c>
      <c r="E149" s="377" t="str">
        <f>'Wrksht. H, CWIP Desc. EKS'!E129</f>
        <v>O</v>
      </c>
      <c r="F149" s="376"/>
      <c r="G149" s="376">
        <f t="shared" si="10"/>
        <v>0</v>
      </c>
      <c r="H149" s="376">
        <f t="shared" si="8"/>
        <v>0</v>
      </c>
      <c r="I149" s="379"/>
      <c r="J149" s="380" t="str">
        <f>'Wrksht. H, CWIP Desc. EKS'!F129</f>
        <v>BFP RECIRC VALVE REPLACE</v>
      </c>
    </row>
    <row r="150" spans="1:10">
      <c r="A150" s="432">
        <f t="shared" si="9"/>
        <v>120</v>
      </c>
      <c r="B150" s="374" t="str">
        <f>'Wrksht. H, CWIP Desc. EKS'!B130</f>
        <v>1070002</v>
      </c>
      <c r="C150" s="375" t="str">
        <f>'Wrksht. H, CWIP Desc. EKS'!C130</f>
        <v xml:space="preserve"> 7109325</v>
      </c>
      <c r="D150" s="376">
        <f>'Wrksht. I, CWIP AFUDC Cre. EKS'!I131</f>
        <v>0</v>
      </c>
      <c r="E150" s="377" t="str">
        <f>'Wrksht. H, CWIP Desc. EKS'!E130</f>
        <v>PC</v>
      </c>
      <c r="F150" s="376"/>
      <c r="G150" s="376">
        <f t="shared" si="10"/>
        <v>0</v>
      </c>
      <c r="H150" s="376">
        <v>0</v>
      </c>
      <c r="I150" s="379"/>
      <c r="J150" s="380" t="str">
        <f>'Wrksht. H, CWIP Desc. EKS'!F130</f>
        <v>SCR SONICE HORN HEAT TRACE</v>
      </c>
    </row>
    <row r="151" spans="1:10">
      <c r="A151" s="432">
        <f t="shared" si="9"/>
        <v>121</v>
      </c>
      <c r="B151" s="374" t="str">
        <f>'Wrksht. H, CWIP Desc. EKS'!B131</f>
        <v>1070002</v>
      </c>
      <c r="C151" s="375" t="str">
        <f>'Wrksht. H, CWIP Desc. EKS'!C131</f>
        <v xml:space="preserve"> 7109327</v>
      </c>
      <c r="D151" s="376">
        <f>'Wrksht. I, CWIP AFUDC Cre. EKS'!I132</f>
        <v>0</v>
      </c>
      <c r="E151" s="377" t="str">
        <f>'Wrksht. H, CWIP Desc. EKS'!E131</f>
        <v>PC</v>
      </c>
      <c r="F151" s="376"/>
      <c r="G151" s="376">
        <f t="shared" si="10"/>
        <v>0</v>
      </c>
      <c r="H151" s="376">
        <v>0</v>
      </c>
      <c r="I151" s="379"/>
      <c r="J151" s="380" t="str">
        <f>'Wrksht. H, CWIP Desc. EKS'!F131</f>
        <v>SCR DRY EIGHT CONV PLATFORMS</v>
      </c>
    </row>
    <row r="152" spans="1:10">
      <c r="A152" s="432">
        <f t="shared" si="9"/>
        <v>122</v>
      </c>
      <c r="B152" s="374" t="str">
        <f>'Wrksht. H, CWIP Desc. EKS'!B132</f>
        <v>1070002</v>
      </c>
      <c r="C152" s="375" t="str">
        <f>'Wrksht. H, CWIP Desc. EKS'!C132</f>
        <v xml:space="preserve"> 7109329</v>
      </c>
      <c r="D152" s="376">
        <f>'Wrksht. I, CWIP AFUDC Cre. EKS'!I133</f>
        <v>0</v>
      </c>
      <c r="E152" s="377" t="str">
        <f>'Wrksht. H, CWIP Desc. EKS'!E132</f>
        <v>O</v>
      </c>
      <c r="F152" s="376"/>
      <c r="G152" s="376">
        <f t="shared" si="10"/>
        <v>0</v>
      </c>
      <c r="H152" s="376">
        <f t="shared" si="8"/>
        <v>0</v>
      </c>
      <c r="I152" s="379"/>
      <c r="J152" s="380" t="str">
        <f>'Wrksht. H, CWIP Desc. EKS'!F132</f>
        <v>MODULE DEMISTER TRAYS</v>
      </c>
    </row>
    <row r="153" spans="1:10">
      <c r="A153" s="432">
        <f t="shared" ref="A153:A166" si="11">A152+1</f>
        <v>123</v>
      </c>
      <c r="B153" s="374" t="str">
        <f>'Wrksht. H, CWIP Desc. EKS'!B133</f>
        <v>1070002</v>
      </c>
      <c r="C153" s="375" t="str">
        <f>'Wrksht. H, CWIP Desc. EKS'!C133</f>
        <v xml:space="preserve"> 7203187</v>
      </c>
      <c r="D153" s="376">
        <f>'Wrksht. I, CWIP AFUDC Cre. EKS'!I134</f>
        <v>0</v>
      </c>
      <c r="E153" s="377" t="str">
        <f>'Wrksht. H, CWIP Desc. EKS'!E133</f>
        <v>PC</v>
      </c>
      <c r="F153" s="376"/>
      <c r="G153" s="376">
        <f t="shared" si="10"/>
        <v>0</v>
      </c>
      <c r="H153" s="376">
        <v>0</v>
      </c>
      <c r="I153" s="379"/>
      <c r="J153" s="380" t="str">
        <f>'Wrksht. H, CWIP Desc. EKS'!F133</f>
        <v>L2 ENVIRONMENTAL UPGRADES</v>
      </c>
    </row>
    <row r="154" spans="1:10">
      <c r="A154" s="432">
        <f t="shared" si="11"/>
        <v>124</v>
      </c>
      <c r="B154" s="374" t="str">
        <f>'Wrksht. H, CWIP Desc. EKS'!B134</f>
        <v>1070002</v>
      </c>
      <c r="C154" s="375" t="str">
        <f>'Wrksht. H, CWIP Desc. EKS'!C134</f>
        <v xml:space="preserve"> 7203190</v>
      </c>
      <c r="D154" s="376">
        <f>'Wrksht. I, CWIP AFUDC Cre. EKS'!I135</f>
        <v>0</v>
      </c>
      <c r="E154" s="377" t="str">
        <f>'Wrksht. H, CWIP Desc. EKS'!E134</f>
        <v>O</v>
      </c>
      <c r="F154" s="376"/>
      <c r="G154" s="376">
        <f t="shared" si="10"/>
        <v>0</v>
      </c>
      <c r="H154" s="376">
        <f t="shared" si="8"/>
        <v>0</v>
      </c>
      <c r="I154" s="379"/>
      <c r="J154" s="380" t="str">
        <f>'Wrksht. H, CWIP Desc. EKS'!F134</f>
        <v>LAC #2 BUS COOLING SYSTEM</v>
      </c>
    </row>
    <row r="155" spans="1:10">
      <c r="A155" s="432">
        <f t="shared" si="11"/>
        <v>125</v>
      </c>
      <c r="B155" s="374" t="str">
        <f>'Wrksht. H, CWIP Desc. EKS'!B135</f>
        <v>1070002</v>
      </c>
      <c r="C155" s="375" t="str">
        <f>'Wrksht. H, CWIP Desc. EKS'!C135</f>
        <v xml:space="preserve"> 7203203</v>
      </c>
      <c r="D155" s="376">
        <f>'Wrksht. I, CWIP AFUDC Cre. EKS'!I136</f>
        <v>0</v>
      </c>
      <c r="E155" s="377" t="str">
        <f>'Wrksht. H, CWIP Desc. EKS'!E135</f>
        <v>PC</v>
      </c>
      <c r="F155" s="376"/>
      <c r="G155" s="376">
        <f t="shared" si="10"/>
        <v>0</v>
      </c>
      <c r="H155" s="376">
        <v>0</v>
      </c>
      <c r="I155" s="379"/>
      <c r="J155" s="380" t="str">
        <f>'Wrksht. H, CWIP Desc. EKS'!F135</f>
        <v>L2 ENVIRONMENTAL UPGRADES</v>
      </c>
    </row>
    <row r="156" spans="1:10">
      <c r="A156" s="432">
        <f t="shared" si="11"/>
        <v>126</v>
      </c>
      <c r="B156" s="374" t="str">
        <f>'Wrksht. H, CWIP Desc. EKS'!B136</f>
        <v>1070002</v>
      </c>
      <c r="C156" s="375" t="str">
        <f>'Wrksht. H, CWIP Desc. EKS'!C136</f>
        <v xml:space="preserve"> 7203206</v>
      </c>
      <c r="D156" s="376">
        <f>'Wrksht. I, CWIP AFUDC Cre. EKS'!I137</f>
        <v>0</v>
      </c>
      <c r="E156" s="377" t="str">
        <f>'Wrksht. H, CWIP Desc. EKS'!E136</f>
        <v>PC</v>
      </c>
      <c r="F156" s="376"/>
      <c r="G156" s="376">
        <f t="shared" si="10"/>
        <v>0</v>
      </c>
      <c r="H156" s="376">
        <v>0</v>
      </c>
      <c r="I156" s="379"/>
      <c r="J156" s="380" t="str">
        <f>'Wrksht. H, CWIP Desc. EKS'!F136</f>
        <v>LOW NOX BURNERS</v>
      </c>
    </row>
    <row r="157" spans="1:10">
      <c r="A157" s="432">
        <f t="shared" si="11"/>
        <v>127</v>
      </c>
      <c r="B157" s="374" t="str">
        <f>'Wrksht. H, CWIP Desc. EKS'!B137</f>
        <v>1070002</v>
      </c>
      <c r="C157" s="375" t="str">
        <f>'Wrksht. H, CWIP Desc. EKS'!C137</f>
        <v xml:space="preserve"> 7207459</v>
      </c>
      <c r="D157" s="376">
        <f>'Wrksht. I, CWIP AFUDC Cre. EKS'!I138</f>
        <v>0</v>
      </c>
      <c r="E157" s="377" t="str">
        <f>'Wrksht. H, CWIP Desc. EKS'!E137</f>
        <v>O</v>
      </c>
      <c r="F157" s="376"/>
      <c r="G157" s="376">
        <f t="shared" si="10"/>
        <v>0</v>
      </c>
      <c r="H157" s="376">
        <f t="shared" si="8"/>
        <v>0</v>
      </c>
      <c r="I157" s="379"/>
      <c r="J157" s="380" t="str">
        <f>'Wrksht. H, CWIP Desc. EKS'!F137</f>
        <v>SEWAGE LIFT STATION</v>
      </c>
    </row>
    <row r="158" spans="1:10">
      <c r="A158" s="432">
        <f t="shared" si="11"/>
        <v>128</v>
      </c>
      <c r="B158" s="374" t="str">
        <f>'Wrksht. H, CWIP Desc. EKS'!B138</f>
        <v>1070002</v>
      </c>
      <c r="C158" s="375" t="str">
        <f>'Wrksht. H, CWIP Desc. EKS'!C138</f>
        <v xml:space="preserve"> 7209247</v>
      </c>
      <c r="D158" s="376">
        <f>'Wrksht. I, CWIP AFUDC Cre. EKS'!I139</f>
        <v>0</v>
      </c>
      <c r="E158" s="377" t="str">
        <f>'Wrksht. H, CWIP Desc. EKS'!E138</f>
        <v>O</v>
      </c>
      <c r="F158" s="376"/>
      <c r="G158" s="376">
        <f t="shared" si="10"/>
        <v>0</v>
      </c>
      <c r="H158" s="376">
        <f t="shared" si="8"/>
        <v>0</v>
      </c>
      <c r="I158" s="379"/>
      <c r="J158" s="380" t="str">
        <f>'Wrksht. H, CWIP Desc. EKS'!F138</f>
        <v>SAFETY DISCONNECTS REPLACEMENT</v>
      </c>
    </row>
    <row r="159" spans="1:10">
      <c r="A159" s="432">
        <f t="shared" si="11"/>
        <v>129</v>
      </c>
      <c r="B159" s="374" t="str">
        <f>'Wrksht. H, CWIP Desc. EKS'!B139</f>
        <v>1070002</v>
      </c>
      <c r="C159" s="375" t="str">
        <f>'Wrksht. H, CWIP Desc. EKS'!C139</f>
        <v xml:space="preserve"> 7209251</v>
      </c>
      <c r="D159" s="376">
        <f>'Wrksht. I, CWIP AFUDC Cre. EKS'!I140</f>
        <v>0</v>
      </c>
      <c r="E159" s="377" t="str">
        <f>'Wrksht. H, CWIP Desc. EKS'!E139</f>
        <v>PC</v>
      </c>
      <c r="F159" s="376"/>
      <c r="G159" s="376">
        <f t="shared" si="10"/>
        <v>0</v>
      </c>
      <c r="H159" s="376">
        <v>0</v>
      </c>
      <c r="I159" s="379"/>
      <c r="J159" s="380" t="str">
        <f>'Wrksht. H, CWIP Desc. EKS'!F139</f>
        <v>FLYASH EXHAUSTER MOTOR REPLACEMENT</v>
      </c>
    </row>
    <row r="160" spans="1:10">
      <c r="A160" s="432">
        <f t="shared" si="11"/>
        <v>130</v>
      </c>
      <c r="B160" s="374" t="str">
        <f>'Wrksht. H, CWIP Desc. EKS'!B140</f>
        <v>1070002</v>
      </c>
      <c r="C160" s="375" t="str">
        <f>'Wrksht. H, CWIP Desc. EKS'!C140</f>
        <v xml:space="preserve"> 7209259</v>
      </c>
      <c r="D160" s="376">
        <f>'Wrksht. I, CWIP AFUDC Cre. EKS'!I141</f>
        <v>0</v>
      </c>
      <c r="E160" s="377" t="str">
        <f>'Wrksht. H, CWIP Desc. EKS'!E140</f>
        <v>O</v>
      </c>
      <c r="F160" s="376"/>
      <c r="G160" s="376">
        <f t="shared" si="10"/>
        <v>0</v>
      </c>
      <c r="H160" s="376">
        <f t="shared" si="8"/>
        <v>0</v>
      </c>
      <c r="I160" s="379"/>
      <c r="J160" s="380" t="str">
        <f>'Wrksht. H, CWIP Desc. EKS'!F140</f>
        <v>PRIMARY AIR HEATER GEARBOX REPLACEMENT</v>
      </c>
    </row>
    <row r="161" spans="1:10">
      <c r="A161" s="432">
        <f t="shared" si="11"/>
        <v>131</v>
      </c>
      <c r="B161" s="374" t="str">
        <f>'Wrksht. H, CWIP Desc. EKS'!B141</f>
        <v>1070002</v>
      </c>
      <c r="C161" s="375" t="str">
        <f>'Wrksht. H, CWIP Desc. EKS'!C141</f>
        <v xml:space="preserve"> 7209260</v>
      </c>
      <c r="D161" s="376">
        <f>'Wrksht. I, CWIP AFUDC Cre. EKS'!I142</f>
        <v>0</v>
      </c>
      <c r="E161" s="377" t="str">
        <f>'Wrksht. H, CWIP Desc. EKS'!E141</f>
        <v>O</v>
      </c>
      <c r="F161" s="376"/>
      <c r="G161" s="376">
        <f t="shared" si="10"/>
        <v>0</v>
      </c>
      <c r="H161" s="376">
        <f t="shared" si="8"/>
        <v>0</v>
      </c>
      <c r="I161" s="379"/>
      <c r="J161" s="380" t="str">
        <f>'Wrksht. H, CWIP Desc. EKS'!F141</f>
        <v>PULVERIZER FEEDER BELT</v>
      </c>
    </row>
    <row r="162" spans="1:10">
      <c r="A162" s="432">
        <f t="shared" si="11"/>
        <v>132</v>
      </c>
      <c r="B162" s="374" t="str">
        <f>'Wrksht. H, CWIP Desc. EKS'!B142</f>
        <v>1070002</v>
      </c>
      <c r="C162" s="375" t="str">
        <f>'Wrksht. H, CWIP Desc. EKS'!C142</f>
        <v xml:space="preserve"> 7209261</v>
      </c>
      <c r="D162" s="376">
        <f>'Wrksht. I, CWIP AFUDC Cre. EKS'!I143</f>
        <v>0</v>
      </c>
      <c r="E162" s="377" t="str">
        <f>'Wrksht. H, CWIP Desc. EKS'!E142</f>
        <v>O</v>
      </c>
      <c r="F162" s="376"/>
      <c r="G162" s="376">
        <f t="shared" si="10"/>
        <v>0</v>
      </c>
      <c r="H162" s="376">
        <f t="shared" si="8"/>
        <v>0</v>
      </c>
      <c r="I162" s="379"/>
      <c r="J162" s="380" t="str">
        <f>'Wrksht. H, CWIP Desc. EKS'!F142</f>
        <v>LUBE OIL MOTOR</v>
      </c>
    </row>
    <row r="163" spans="1:10">
      <c r="A163" s="432">
        <f t="shared" si="11"/>
        <v>133</v>
      </c>
      <c r="B163" s="374" t="str">
        <f>'Wrksht. H, CWIP Desc. EKS'!B143</f>
        <v>1070002</v>
      </c>
      <c r="C163" s="375" t="str">
        <f>'Wrksht. H, CWIP Desc. EKS'!C143</f>
        <v xml:space="preserve"> 7209263</v>
      </c>
      <c r="D163" s="376">
        <f>'Wrksht. I, CWIP AFUDC Cre. EKS'!I144</f>
        <v>0</v>
      </c>
      <c r="E163" s="377" t="str">
        <f>'Wrksht. H, CWIP Desc. EKS'!E143</f>
        <v>PC</v>
      </c>
      <c r="F163" s="376"/>
      <c r="G163" s="376">
        <f t="shared" si="10"/>
        <v>0</v>
      </c>
      <c r="H163" s="376">
        <v>0</v>
      </c>
      <c r="I163" s="379"/>
      <c r="J163" s="380" t="str">
        <f>'Wrksht. H, CWIP Desc. EKS'!F143</f>
        <v>PRECIP EXHAUST BLOWER</v>
      </c>
    </row>
    <row r="164" spans="1:10">
      <c r="A164" s="432">
        <f t="shared" si="11"/>
        <v>134</v>
      </c>
      <c r="B164" s="374" t="str">
        <f>'Wrksht. H, CWIP Desc. EKS'!B144</f>
        <v>1070002</v>
      </c>
      <c r="C164" s="375" t="str">
        <f>'Wrksht. H, CWIP Desc. EKS'!C144</f>
        <v xml:space="preserve"> 7209264</v>
      </c>
      <c r="D164" s="376">
        <f>'Wrksht. I, CWIP AFUDC Cre. EKS'!I145</f>
        <v>0</v>
      </c>
      <c r="E164" s="377" t="str">
        <f>'Wrksht. H, CWIP Desc. EKS'!E144</f>
        <v>PC</v>
      </c>
      <c r="F164" s="376"/>
      <c r="G164" s="376">
        <f t="shared" si="10"/>
        <v>0</v>
      </c>
      <c r="H164" s="376">
        <v>0</v>
      </c>
      <c r="I164" s="379"/>
      <c r="J164" s="380" t="str">
        <f>'Wrksht. H, CWIP Desc. EKS'!F144</f>
        <v>PRECIPITATOR T-R SET REPLACEMENT</v>
      </c>
    </row>
    <row r="165" spans="1:10">
      <c r="A165" s="432">
        <f t="shared" si="11"/>
        <v>135</v>
      </c>
      <c r="B165" s="374" t="str">
        <f>'Wrksht. H, CWIP Desc. EKS'!B145</f>
        <v>1070002</v>
      </c>
      <c r="C165" s="375" t="str">
        <f>'Wrksht. H, CWIP Desc. EKS'!C145</f>
        <v xml:space="preserve"> 7209265</v>
      </c>
      <c r="D165" s="376">
        <f>'Wrksht. I, CWIP AFUDC Cre. EKS'!I146</f>
        <v>0</v>
      </c>
      <c r="E165" s="377" t="str">
        <f>'Wrksht. H, CWIP Desc. EKS'!E145</f>
        <v>O</v>
      </c>
      <c r="F165" s="376"/>
      <c r="G165" s="376">
        <f t="shared" si="10"/>
        <v>0</v>
      </c>
      <c r="H165" s="376">
        <f t="shared" si="8"/>
        <v>0</v>
      </c>
      <c r="I165" s="379"/>
      <c r="J165" s="380" t="str">
        <f>'Wrksht. H, CWIP Desc. EKS'!F145</f>
        <v>TURBINE VALVE CABLE REPLACEMENT</v>
      </c>
    </row>
    <row r="166" spans="1:10">
      <c r="A166" s="432">
        <f t="shared" si="11"/>
        <v>136</v>
      </c>
      <c r="B166" s="717" t="str">
        <f>'Wrksht. H, CWIP Desc. EKS'!B146</f>
        <v>1070002</v>
      </c>
      <c r="C166" s="718" t="str">
        <f>'Wrksht. H, CWIP Desc. EKS'!C146</f>
        <v xml:space="preserve"> 7209274</v>
      </c>
      <c r="D166" s="376">
        <f>'Wrksht. I, CWIP AFUDC Cre. EKS'!I147</f>
        <v>0</v>
      </c>
      <c r="E166" s="719" t="str">
        <f>'Wrksht. H, CWIP Desc. EKS'!E146</f>
        <v>O</v>
      </c>
      <c r="F166" s="717"/>
      <c r="G166" s="376">
        <f t="shared" si="10"/>
        <v>0</v>
      </c>
      <c r="H166" s="376">
        <f t="shared" si="8"/>
        <v>0</v>
      </c>
      <c r="I166" s="720"/>
      <c r="J166" s="721" t="str">
        <f>'Wrksht. H, CWIP Desc. EKS'!F146</f>
        <v>I2 SH SRAY VALVE REPLACEMENT</v>
      </c>
    </row>
    <row r="167" spans="1:10">
      <c r="A167" s="432">
        <f>A166+1</f>
        <v>137</v>
      </c>
      <c r="B167" s="374" t="str">
        <f>'Wrksht. H, CWIP Desc. EKS'!B147</f>
        <v>1070002</v>
      </c>
      <c r="C167" s="716" t="str">
        <f>'Wrksht. H, CWIP Desc. EKS'!C147</f>
        <v xml:space="preserve"> 7209303</v>
      </c>
      <c r="D167" s="376">
        <f>'Wrksht. I, CWIP AFUDC Cre. EKS'!I148</f>
        <v>0</v>
      </c>
      <c r="E167" s="377" t="str">
        <f>'Wrksht. H, CWIP Desc. EKS'!E147</f>
        <v>O</v>
      </c>
      <c r="F167" s="376"/>
      <c r="G167" s="376">
        <f>IF(H167=0,D167,0)</f>
        <v>0</v>
      </c>
      <c r="H167" s="376">
        <f t="shared" ref="H167:H240" si="12">D167*0.5</f>
        <v>0</v>
      </c>
      <c r="I167" s="379"/>
      <c r="J167" s="380" t="str">
        <f>'Wrksht. H, CWIP Desc. EKS'!F147</f>
        <v>L2 EHC FILTER UNIT</v>
      </c>
    </row>
    <row r="168" spans="1:10">
      <c r="A168" s="432">
        <f t="shared" ref="A168:A240" si="13">A167+1</f>
        <v>138</v>
      </c>
      <c r="B168" s="374" t="str">
        <f>'Wrksht. H, CWIP Desc. EKS'!B148</f>
        <v>1070002</v>
      </c>
      <c r="C168" s="375" t="str">
        <f>'Wrksht. H, CWIP Desc. EKS'!C148</f>
        <v xml:space="preserve"> 7209326</v>
      </c>
      <c r="D168" s="376">
        <f>'Wrksht. I, CWIP AFUDC Cre. EKS'!I149</f>
        <v>0</v>
      </c>
      <c r="E168" s="377" t="str">
        <f>'Wrksht. H, CWIP Desc. EKS'!E148</f>
        <v>O</v>
      </c>
      <c r="F168" s="376"/>
      <c r="G168" s="376">
        <f t="shared" ref="G168:G175" si="14">IF(H168=0,D168,0)</f>
        <v>0</v>
      </c>
      <c r="H168" s="376">
        <f t="shared" si="12"/>
        <v>0</v>
      </c>
      <c r="I168" s="379"/>
      <c r="J168" s="380" t="str">
        <f>'Wrksht. H, CWIP Desc. EKS'!F148</f>
        <v>PULVERIZER BOWL REMFG</v>
      </c>
    </row>
    <row r="169" spans="1:10">
      <c r="A169" s="432">
        <f t="shared" si="13"/>
        <v>139</v>
      </c>
      <c r="B169" s="374" t="str">
        <f>'Wrksht. H, CWIP Desc. EKS'!B149</f>
        <v>1070002</v>
      </c>
      <c r="C169" s="375" t="str">
        <f>'Wrksht. H, CWIP Desc. EKS'!C149</f>
        <v xml:space="preserve"> 7209332</v>
      </c>
      <c r="D169" s="376">
        <f>'Wrksht. I, CWIP AFUDC Cre. EKS'!I150</f>
        <v>0</v>
      </c>
      <c r="E169" s="377" t="str">
        <f>'Wrksht. H, CWIP Desc. EKS'!E149</f>
        <v>PC</v>
      </c>
      <c r="F169" s="376"/>
      <c r="G169" s="376">
        <f t="shared" si="14"/>
        <v>0</v>
      </c>
      <c r="H169" s="376">
        <v>0</v>
      </c>
      <c r="I169" s="379"/>
      <c r="J169" s="380" t="str">
        <f>'Wrksht. H, CWIP Desc. EKS'!F149</f>
        <v>REPLACE CEM NOX ANALYZER</v>
      </c>
    </row>
    <row r="170" spans="1:10">
      <c r="A170" s="432">
        <f t="shared" si="13"/>
        <v>140</v>
      </c>
      <c r="B170" s="374" t="str">
        <f>'Wrksht. H, CWIP Desc. EKS'!B150</f>
        <v>1070002</v>
      </c>
      <c r="C170" s="375" t="str">
        <f>'Wrksht. H, CWIP Desc. EKS'!C150</f>
        <v xml:space="preserve"> A00129</v>
      </c>
      <c r="D170" s="376">
        <f>'Wrksht. I, CWIP AFUDC Cre. EKS'!I151</f>
        <v>0</v>
      </c>
      <c r="E170" s="377" t="str">
        <f>'Wrksht. H, CWIP Desc. EKS'!E150</f>
        <v>O</v>
      </c>
      <c r="F170" s="376"/>
      <c r="G170" s="376">
        <f t="shared" si="14"/>
        <v>0</v>
      </c>
      <c r="H170" s="376">
        <f t="shared" si="12"/>
        <v>0</v>
      </c>
      <c r="I170" s="379"/>
      <c r="J170" s="380" t="str">
        <f>'Wrksht. H, CWIP Desc. EKS'!F150</f>
        <v>LACYGNE #1 FEEDWATER HEATER 1A RE</v>
      </c>
    </row>
    <row r="171" spans="1:10">
      <c r="A171" s="432">
        <f t="shared" si="13"/>
        <v>141</v>
      </c>
      <c r="B171" s="374" t="str">
        <f>'Wrksht. H, CWIP Desc. EKS'!B151</f>
        <v>1070002</v>
      </c>
      <c r="C171" s="375" t="str">
        <f>'Wrksht. H, CWIP Desc. EKS'!C151</f>
        <v xml:space="preserve"> A00176</v>
      </c>
      <c r="D171" s="376">
        <f>'Wrksht. I, CWIP AFUDC Cre. EKS'!I152</f>
        <v>0</v>
      </c>
      <c r="E171" s="377" t="str">
        <f>'Wrksht. H, CWIP Desc. EKS'!E151</f>
        <v>O</v>
      </c>
      <c r="F171" s="376"/>
      <c r="G171" s="376">
        <f t="shared" si="14"/>
        <v>0</v>
      </c>
      <c r="H171" s="376">
        <f t="shared" si="12"/>
        <v>0</v>
      </c>
      <c r="I171" s="379"/>
      <c r="J171" s="380" t="str">
        <f>'Wrksht. H, CWIP Desc. EKS'!F151</f>
        <v>LACYGNE #2 - PRECIP AREA BRIDGE CRANE</v>
      </c>
    </row>
    <row r="172" spans="1:10">
      <c r="A172" s="432">
        <f t="shared" si="13"/>
        <v>142</v>
      </c>
      <c r="B172" s="374" t="str">
        <f>'Wrksht. H, CWIP Desc. EKS'!B152</f>
        <v>1070002</v>
      </c>
      <c r="C172" s="375" t="str">
        <f>'Wrksht. H, CWIP Desc. EKS'!C152</f>
        <v xml:space="preserve"> A02970</v>
      </c>
      <c r="D172" s="376">
        <f>'Wrksht. I, CWIP AFUDC Cre. EKS'!I153</f>
        <v>0</v>
      </c>
      <c r="E172" s="377" t="str">
        <f>'Wrksht. H, CWIP Desc. EKS'!E152</f>
        <v>O</v>
      </c>
      <c r="F172" s="376"/>
      <c r="G172" s="376">
        <f t="shared" si="14"/>
        <v>0</v>
      </c>
      <c r="H172" s="376">
        <f t="shared" si="12"/>
        <v>0</v>
      </c>
      <c r="I172" s="379"/>
      <c r="J172" s="380" t="str">
        <f>'Wrksht. H, CWIP Desc. EKS'!F152</f>
        <v>DEAERATOR REPLACEMENT</v>
      </c>
    </row>
    <row r="173" spans="1:10">
      <c r="A173" s="432">
        <f t="shared" si="13"/>
        <v>143</v>
      </c>
      <c r="B173" s="374" t="str">
        <f>'Wrksht. H, CWIP Desc. EKS'!B153</f>
        <v>1070002</v>
      </c>
      <c r="C173" s="375" t="str">
        <f>'Wrksht. H, CWIP Desc. EKS'!C153</f>
        <v xml:space="preserve"> B02819</v>
      </c>
      <c r="D173" s="376">
        <f>'Wrksht. I, CWIP AFUDC Cre. EKS'!I154</f>
        <v>0</v>
      </c>
      <c r="E173" s="377" t="str">
        <f>'Wrksht. H, CWIP Desc. EKS'!E153</f>
        <v>O</v>
      </c>
      <c r="F173" s="376"/>
      <c r="G173" s="376">
        <f t="shared" si="14"/>
        <v>0</v>
      </c>
      <c r="H173" s="376">
        <f t="shared" si="12"/>
        <v>0</v>
      </c>
      <c r="I173" s="379"/>
      <c r="J173" s="380" t="str">
        <f>'Wrksht. H, CWIP Desc. EKS'!F153</f>
        <v>SOOTBLOWER STUDY</v>
      </c>
    </row>
    <row r="174" spans="1:10">
      <c r="A174" s="432">
        <f t="shared" si="13"/>
        <v>144</v>
      </c>
      <c r="B174" s="374" t="str">
        <f>'Wrksht. H, CWIP Desc. EKS'!B154</f>
        <v>1070002</v>
      </c>
      <c r="C174" s="375" t="str">
        <f>'Wrksht. H, CWIP Desc. EKS'!C154</f>
        <v xml:space="preserve"> C10100</v>
      </c>
      <c r="D174" s="376">
        <f>'Wrksht. I, CWIP AFUDC Cre. EKS'!I155</f>
        <v>0</v>
      </c>
      <c r="E174" s="377" t="str">
        <f>'Wrksht. H, CWIP Desc. EKS'!E154</f>
        <v>O</v>
      </c>
      <c r="F174" s="376"/>
      <c r="G174" s="376">
        <f t="shared" si="14"/>
        <v>0</v>
      </c>
      <c r="H174" s="376">
        <f t="shared" si="12"/>
        <v>0</v>
      </c>
      <c r="I174" s="379"/>
      <c r="J174" s="380" t="str">
        <f>'Wrksht. H, CWIP Desc. EKS'!F154</f>
        <v>EASEMENT SALE</v>
      </c>
    </row>
    <row r="175" spans="1:10">
      <c r="A175" s="432">
        <f t="shared" si="13"/>
        <v>145</v>
      </c>
      <c r="B175" s="374" t="str">
        <f>'Wrksht. H, CWIP Desc. EKS'!B155</f>
        <v>1070002</v>
      </c>
      <c r="C175" s="375" t="str">
        <f>'Wrksht. H, CWIP Desc. EKS'!C155</f>
        <v xml:space="preserve"> A11738</v>
      </c>
      <c r="D175" s="376">
        <f>'Wrksht. I, CWIP AFUDC Cre. EKS'!I156</f>
        <v>0</v>
      </c>
      <c r="E175" s="377" t="str">
        <f>'Wrksht. H, CWIP Desc. EKS'!E155</f>
        <v>PC</v>
      </c>
      <c r="F175" s="376"/>
      <c r="G175" s="376">
        <f t="shared" si="14"/>
        <v>0</v>
      </c>
      <c r="H175" s="376">
        <v>0</v>
      </c>
      <c r="I175" s="379"/>
      <c r="J175" s="380" t="str">
        <f>'Wrksht. H, CWIP Desc. EKS'!F155</f>
        <v>JEC SCRUBBERS ACCRUAL</v>
      </c>
    </row>
    <row r="176" spans="1:10">
      <c r="A176" s="432">
        <f t="shared" si="13"/>
        <v>146</v>
      </c>
      <c r="B176" s="374">
        <f>'Wrksht. H, CWIP Desc. EKS'!B156</f>
        <v>1070004</v>
      </c>
      <c r="C176" s="375" t="str">
        <f>'Wrksht. H, CWIP Desc. EKS'!C156</f>
        <v>003467</v>
      </c>
      <c r="D176" s="376">
        <f>'Wrksht. I, CWIP AFUDC Cre. EKS'!I157</f>
        <v>0</v>
      </c>
      <c r="E176" s="377" t="str">
        <f>'Wrksht. H, CWIP Desc. EKS'!E156</f>
        <v>O</v>
      </c>
      <c r="F176" s="376"/>
      <c r="G176" s="376">
        <f t="shared" ref="G176:G254" si="15">IF(H176=0,D176,0)</f>
        <v>0</v>
      </c>
      <c r="H176" s="376">
        <f t="shared" si="12"/>
        <v>0</v>
      </c>
      <c r="I176" s="379"/>
      <c r="J176" s="380" t="str">
        <f>'Wrksht. H, CWIP Desc. EKS'!F156</f>
        <v>ESWS INTL PIPE CTG/ACS VAULTS &amp; PIPE</v>
      </c>
    </row>
    <row r="177" spans="1:10">
      <c r="A177" s="432">
        <f t="shared" si="13"/>
        <v>147</v>
      </c>
      <c r="B177" s="374">
        <f>'Wrksht. H, CWIP Desc. EKS'!B157</f>
        <v>1070004</v>
      </c>
      <c r="C177" s="375" t="str">
        <f>'Wrksht. H, CWIP Desc. EKS'!C157</f>
        <v>003812</v>
      </c>
      <c r="D177" s="376">
        <f>'Wrksht. I, CWIP AFUDC Cre. EKS'!I158</f>
        <v>0</v>
      </c>
      <c r="E177" s="377" t="str">
        <f>'Wrksht. H, CWIP Desc. EKS'!E157</f>
        <v>O</v>
      </c>
      <c r="F177" s="376"/>
      <c r="G177" s="376">
        <f t="shared" si="15"/>
        <v>0</v>
      </c>
      <c r="H177" s="376">
        <f t="shared" si="12"/>
        <v>0</v>
      </c>
      <c r="I177" s="379"/>
      <c r="J177" s="380" t="str">
        <f>'Wrksht. H, CWIP Desc. EKS'!F157</f>
        <v>CHANGE LEVEL SWITCHES ON DETERGENT</v>
      </c>
    </row>
    <row r="178" spans="1:10">
      <c r="A178" s="432">
        <f t="shared" si="13"/>
        <v>148</v>
      </c>
      <c r="B178" s="374">
        <f>'Wrksht. H, CWIP Desc. EKS'!B158</f>
        <v>1070004</v>
      </c>
      <c r="C178" s="375" t="str">
        <f>'Wrksht. H, CWIP Desc. EKS'!C158</f>
        <v>004581</v>
      </c>
      <c r="D178" s="376">
        <f>'Wrksht. I, CWIP AFUDC Cre. EKS'!I159</f>
        <v>0</v>
      </c>
      <c r="E178" s="377" t="str">
        <f>'Wrksht. H, CWIP Desc. EKS'!E158</f>
        <v>O</v>
      </c>
      <c r="F178" s="376"/>
      <c r="G178" s="376">
        <f t="shared" si="15"/>
        <v>0</v>
      </c>
      <c r="H178" s="376">
        <f t="shared" si="12"/>
        <v>0</v>
      </c>
      <c r="I178" s="379"/>
      <c r="J178" s="380" t="str">
        <f>'Wrksht. H, CWIP Desc. EKS'!F158</f>
        <v>SNUBBER REDUCTION USING LIMITED STOP</v>
      </c>
    </row>
    <row r="179" spans="1:10">
      <c r="A179" s="432">
        <f t="shared" si="13"/>
        <v>149</v>
      </c>
      <c r="B179" s="374">
        <f>'Wrksht. H, CWIP Desc. EKS'!B159</f>
        <v>1070004</v>
      </c>
      <c r="C179" s="375" t="str">
        <f>'Wrksht. H, CWIP Desc. EKS'!C159</f>
        <v>005657</v>
      </c>
      <c r="D179" s="376">
        <f>'Wrksht. I, CWIP AFUDC Cre. EKS'!I160</f>
        <v>0</v>
      </c>
      <c r="E179" s="377" t="str">
        <f>'Wrksht. H, CWIP Desc. EKS'!E159</f>
        <v>O</v>
      </c>
      <c r="F179" s="376"/>
      <c r="G179" s="376">
        <f t="shared" si="15"/>
        <v>0</v>
      </c>
      <c r="H179" s="376">
        <f t="shared" si="12"/>
        <v>0</v>
      </c>
      <c r="I179" s="379"/>
      <c r="J179" s="380" t="str">
        <f>'Wrksht. H, CWIP Desc. EKS'!F159</f>
        <v>QF EMERGENCY POWER SUPPLY</v>
      </c>
    </row>
    <row r="180" spans="1:10">
      <c r="A180" s="432">
        <f t="shared" si="13"/>
        <v>150</v>
      </c>
      <c r="B180" s="374">
        <f>'Wrksht. H, CWIP Desc. EKS'!B160</f>
        <v>1070004</v>
      </c>
      <c r="C180" s="375" t="str">
        <f>'Wrksht. H, CWIP Desc. EKS'!C160</f>
        <v>005945</v>
      </c>
      <c r="D180" s="376">
        <f>'Wrksht. I, CWIP AFUDC Cre. EKS'!I161</f>
        <v>0</v>
      </c>
      <c r="E180" s="377" t="str">
        <f>'Wrksht. H, CWIP Desc. EKS'!E160</f>
        <v>O</v>
      </c>
      <c r="F180" s="376"/>
      <c r="G180" s="376">
        <f t="shared" si="15"/>
        <v>0</v>
      </c>
      <c r="H180" s="376">
        <f t="shared" si="12"/>
        <v>0</v>
      </c>
      <c r="I180" s="379"/>
      <c r="J180" s="380" t="str">
        <f>'Wrksht. H, CWIP Desc. EKS'!F160</f>
        <v>HIGH/LOW TDS FLOWMETER</v>
      </c>
    </row>
    <row r="181" spans="1:10" ht="20">
      <c r="A181" s="1262" t="s">
        <v>2968</v>
      </c>
      <c r="B181" s="1262"/>
      <c r="C181" s="1263"/>
      <c r="D181" s="1263"/>
      <c r="E181" s="1263"/>
      <c r="F181" s="1263"/>
      <c r="G181" s="1263"/>
      <c r="H181" s="1263"/>
      <c r="I181" s="1263"/>
      <c r="J181" s="1263"/>
    </row>
    <row r="182" spans="1:10" ht="19">
      <c r="A182" s="1264" t="str">
        <f>A2</f>
        <v>For Contract Year Beginning June 1, 2026, Based on 2025 Data</v>
      </c>
      <c r="B182" s="1264"/>
      <c r="C182" s="1265"/>
      <c r="D182" s="1265"/>
      <c r="E182" s="1265"/>
      <c r="F182" s="1265"/>
      <c r="G182" s="1265"/>
      <c r="H182" s="1265"/>
      <c r="I182" s="1265"/>
      <c r="J182" s="1265"/>
    </row>
    <row r="183" spans="1:10">
      <c r="A183" s="346"/>
      <c r="B183" s="825" t="s">
        <v>472</v>
      </c>
      <c r="C183" s="347"/>
      <c r="D183" s="347"/>
      <c r="E183" s="347"/>
      <c r="F183" s="347"/>
      <c r="G183" s="347"/>
      <c r="H183" s="348"/>
      <c r="I183" s="347"/>
      <c r="J183" s="347"/>
    </row>
    <row r="184" spans="1:10">
      <c r="A184" s="346"/>
      <c r="B184" s="346"/>
      <c r="C184" s="348"/>
      <c r="D184" s="499" t="s">
        <v>476</v>
      </c>
      <c r="E184" s="499" t="s">
        <v>477</v>
      </c>
      <c r="F184" s="499" t="s">
        <v>478</v>
      </c>
      <c r="G184" s="499" t="s">
        <v>479</v>
      </c>
      <c r="H184" s="499" t="s">
        <v>480</v>
      </c>
      <c r="I184" s="499" t="s">
        <v>874</v>
      </c>
      <c r="J184" s="499" t="s">
        <v>481</v>
      </c>
    </row>
    <row r="185" spans="1:10">
      <c r="A185" s="346"/>
      <c r="B185" s="346"/>
      <c r="C185" s="347"/>
      <c r="D185" s="499" t="s">
        <v>1534</v>
      </c>
      <c r="E185" s="500" t="s">
        <v>1565</v>
      </c>
      <c r="F185" s="501"/>
      <c r="G185" s="501" t="s">
        <v>779</v>
      </c>
      <c r="H185" s="500">
        <v>0.5</v>
      </c>
      <c r="I185" s="499" t="s">
        <v>464</v>
      </c>
      <c r="J185" s="499" t="s">
        <v>472</v>
      </c>
    </row>
    <row r="186" spans="1:10">
      <c r="A186" s="346"/>
      <c r="B186" s="346"/>
      <c r="C186" s="347"/>
      <c r="D186" s="499" t="s">
        <v>1557</v>
      </c>
      <c r="E186" s="499" t="s">
        <v>1570</v>
      </c>
      <c r="F186" s="499"/>
      <c r="G186" s="499" t="s">
        <v>116</v>
      </c>
      <c r="H186" s="499" t="s">
        <v>116</v>
      </c>
      <c r="I186" s="499" t="s">
        <v>1069</v>
      </c>
      <c r="J186" s="499" t="s">
        <v>15</v>
      </c>
    </row>
    <row r="187" spans="1:10">
      <c r="A187" s="346"/>
      <c r="B187" s="346"/>
      <c r="C187" s="347"/>
      <c r="D187" s="499" t="s">
        <v>1558</v>
      </c>
      <c r="E187" s="499" t="s">
        <v>219</v>
      </c>
      <c r="F187" s="499"/>
      <c r="G187" s="499" t="s">
        <v>1571</v>
      </c>
      <c r="H187" s="499" t="s">
        <v>1572</v>
      </c>
      <c r="I187" s="499" t="s">
        <v>296</v>
      </c>
      <c r="J187" s="499"/>
    </row>
    <row r="188" spans="1:10">
      <c r="A188" s="346"/>
      <c r="B188" s="346"/>
      <c r="C188" s="363"/>
      <c r="D188" s="499" t="s">
        <v>1929</v>
      </c>
      <c r="E188" s="499"/>
      <c r="F188" s="504"/>
      <c r="G188" s="363"/>
      <c r="H188" s="363"/>
      <c r="I188" s="505"/>
      <c r="J188" s="505"/>
    </row>
    <row r="189" spans="1:10">
      <c r="A189" s="346"/>
      <c r="B189" s="346"/>
      <c r="C189" s="363"/>
      <c r="D189" s="355"/>
      <c r="E189" s="356"/>
      <c r="F189" s="357"/>
      <c r="G189" s="502"/>
      <c r="H189" s="502"/>
      <c r="I189" s="347"/>
      <c r="J189" s="347"/>
    </row>
    <row r="190" spans="1:10">
      <c r="A190" s="358" t="s">
        <v>526</v>
      </c>
      <c r="B190" s="359" t="s">
        <v>1068</v>
      </c>
      <c r="C190" s="360" t="s">
        <v>1067</v>
      </c>
      <c r="D190" s="31"/>
      <c r="E190" s="31"/>
      <c r="F190" s="31"/>
      <c r="G190" s="31"/>
      <c r="H190" s="31"/>
      <c r="I190" s="31"/>
    </row>
    <row r="191" spans="1:10">
      <c r="A191" s="432">
        <f>A180+1</f>
        <v>151</v>
      </c>
      <c r="B191" s="374">
        <f>'Wrksht. H, CWIP Desc. EKS'!B161</f>
        <v>1070004</v>
      </c>
      <c r="C191" s="375" t="str">
        <f>'Wrksht. H, CWIP Desc. EKS'!C161</f>
        <v>009819</v>
      </c>
      <c r="D191" s="376">
        <f>'Wrksht. I, CWIP AFUDC Cre. EKS'!I162</f>
        <v>0</v>
      </c>
      <c r="E191" s="377" t="str">
        <f>'Wrksht. H, CWIP Desc. EKS'!E161</f>
        <v>O</v>
      </c>
      <c r="F191" s="376"/>
      <c r="G191" s="376">
        <f t="shared" si="15"/>
        <v>0</v>
      </c>
      <c r="H191" s="376">
        <f t="shared" si="12"/>
        <v>0</v>
      </c>
      <c r="I191" s="379"/>
      <c r="J191" s="380" t="str">
        <f>'Wrksht. H, CWIP Desc. EKS'!F161</f>
        <v>TURBINE/TURBINE GENERATOR STUDY</v>
      </c>
    </row>
    <row r="192" spans="1:10">
      <c r="A192" s="432">
        <f>A191+1</f>
        <v>152</v>
      </c>
      <c r="B192" s="374">
        <f>'Wrksht. H, CWIP Desc. EKS'!B162</f>
        <v>1070004</v>
      </c>
      <c r="C192" s="375" t="str">
        <f>'Wrksht. H, CWIP Desc. EKS'!C162</f>
        <v>009890</v>
      </c>
      <c r="D192" s="376">
        <f>'Wrksht. I, CWIP AFUDC Cre. EKS'!I163</f>
        <v>0</v>
      </c>
      <c r="E192" s="377" t="str">
        <f>'Wrksht. H, CWIP Desc. EKS'!E162</f>
        <v>O</v>
      </c>
      <c r="F192" s="376"/>
      <c r="G192" s="376">
        <f t="shared" si="15"/>
        <v>0</v>
      </c>
      <c r="H192" s="376">
        <f t="shared" si="12"/>
        <v>0</v>
      </c>
      <c r="I192" s="379"/>
      <c r="J192" s="380" t="str">
        <f>'Wrksht. H, CWIP Desc. EKS'!F162</f>
        <v>BIOCIDE LOW PRESSURE NEAT FEED TO SW/CW</v>
      </c>
    </row>
    <row r="193" spans="1:10">
      <c r="A193" s="432">
        <f t="shared" si="13"/>
        <v>153</v>
      </c>
      <c r="B193" s="374">
        <f>'Wrksht. H, CWIP Desc. EKS'!B163</f>
        <v>1070004</v>
      </c>
      <c r="C193" s="375" t="str">
        <f>'Wrksht. H, CWIP Desc. EKS'!C163</f>
        <v>010279</v>
      </c>
      <c r="D193" s="376">
        <f>'Wrksht. I, CWIP AFUDC Cre. EKS'!I164</f>
        <v>0</v>
      </c>
      <c r="E193" s="377" t="str">
        <f>'Wrksht. H, CWIP Desc. EKS'!E163</f>
        <v>O</v>
      </c>
      <c r="F193" s="376"/>
      <c r="G193" s="376">
        <f t="shared" si="15"/>
        <v>0</v>
      </c>
      <c r="H193" s="376">
        <f t="shared" si="12"/>
        <v>0</v>
      </c>
      <c r="I193" s="379"/>
      <c r="J193" s="380" t="str">
        <f>'Wrksht. H, CWIP Desc. EKS'!F163</f>
        <v>CAN01A&amp;B REPLACEMENTS</v>
      </c>
    </row>
    <row r="194" spans="1:10">
      <c r="A194" s="432">
        <f t="shared" si="13"/>
        <v>154</v>
      </c>
      <c r="B194" s="374">
        <f>'Wrksht. H, CWIP Desc. EKS'!B164</f>
        <v>1070004</v>
      </c>
      <c r="C194" s="375" t="str">
        <f>'Wrksht. H, CWIP Desc. EKS'!C164</f>
        <v>011018</v>
      </c>
      <c r="D194" s="376">
        <f>'Wrksht. I, CWIP AFUDC Cre. EKS'!I165</f>
        <v>0</v>
      </c>
      <c r="E194" s="377" t="str">
        <f>'Wrksht. H, CWIP Desc. EKS'!E164</f>
        <v>O</v>
      </c>
      <c r="F194" s="376"/>
      <c r="G194" s="376">
        <f t="shared" si="15"/>
        <v>0</v>
      </c>
      <c r="H194" s="376">
        <f t="shared" si="12"/>
        <v>0</v>
      </c>
      <c r="I194" s="379"/>
      <c r="J194" s="380" t="str">
        <f>'Wrksht. H, CWIP Desc. EKS'!F164</f>
        <v>CAMERA ADDITION FOR SAF OUTSIDE ISO</v>
      </c>
    </row>
    <row r="195" spans="1:10">
      <c r="A195" s="432">
        <f t="shared" si="13"/>
        <v>155</v>
      </c>
      <c r="B195" s="374">
        <f>'Wrksht. H, CWIP Desc. EKS'!B165</f>
        <v>1070004</v>
      </c>
      <c r="C195" s="375" t="str">
        <f>'Wrksht. H, CWIP Desc. EKS'!C165</f>
        <v>011347</v>
      </c>
      <c r="D195" s="376">
        <f>'Wrksht. I, CWIP AFUDC Cre. EKS'!I166</f>
        <v>0</v>
      </c>
      <c r="E195" s="377" t="str">
        <f>'Wrksht. H, CWIP Desc. EKS'!E165</f>
        <v>O</v>
      </c>
      <c r="F195" s="376"/>
      <c r="G195" s="376">
        <f t="shared" si="15"/>
        <v>0</v>
      </c>
      <c r="H195" s="376">
        <f t="shared" si="12"/>
        <v>0</v>
      </c>
      <c r="I195" s="379"/>
      <c r="J195" s="380" t="str">
        <f>'Wrksht. H, CWIP Desc. EKS'!F165</f>
        <v>DCS CONVERSION OF SECONDARY PLANT</v>
      </c>
    </row>
    <row r="196" spans="1:10" ht="26">
      <c r="A196" s="432">
        <f t="shared" si="13"/>
        <v>156</v>
      </c>
      <c r="B196" s="374">
        <f>'Wrksht. H, CWIP Desc. EKS'!B166</f>
        <v>1070004</v>
      </c>
      <c r="C196" s="375" t="str">
        <f>'Wrksht. H, CWIP Desc. EKS'!C166</f>
        <v>011354</v>
      </c>
      <c r="D196" s="376">
        <f>'Wrksht. I, CWIP AFUDC Cre. EKS'!I167</f>
        <v>0</v>
      </c>
      <c r="E196" s="377" t="str">
        <f>'Wrksht. H, CWIP Desc. EKS'!E166</f>
        <v>O</v>
      </c>
      <c r="F196" s="376"/>
      <c r="G196" s="376">
        <f t="shared" si="15"/>
        <v>0</v>
      </c>
      <c r="H196" s="376">
        <f t="shared" si="12"/>
        <v>0</v>
      </c>
      <c r="I196" s="379"/>
      <c r="J196" s="380" t="str">
        <f>'Wrksht. H, CWIP Desc. EKS'!F166</f>
        <v>SECONDARY SIDE UPRATE - INCREASE THE OUTPUT.  TURBINE ROTOR REPLACMENT - SECONDARY</v>
      </c>
    </row>
    <row r="197" spans="1:10">
      <c r="A197" s="432">
        <f t="shared" si="13"/>
        <v>157</v>
      </c>
      <c r="B197" s="374">
        <f>'Wrksht. H, CWIP Desc. EKS'!B167</f>
        <v>1070004</v>
      </c>
      <c r="C197" s="375" t="str">
        <f>'Wrksht. H, CWIP Desc. EKS'!C167</f>
        <v>011373</v>
      </c>
      <c r="D197" s="376">
        <f>'Wrksht. I, CWIP AFUDC Cre. EKS'!I168</f>
        <v>0</v>
      </c>
      <c r="E197" s="377" t="str">
        <f>'Wrksht. H, CWIP Desc. EKS'!E167</f>
        <v>O</v>
      </c>
      <c r="F197" s="376"/>
      <c r="G197" s="376">
        <f t="shared" si="15"/>
        <v>0</v>
      </c>
      <c r="H197" s="376">
        <f t="shared" si="12"/>
        <v>0</v>
      </c>
      <c r="I197" s="379"/>
      <c r="J197" s="380" t="str">
        <f>'Wrksht. H, CWIP Desc. EKS'!F167</f>
        <v>MAIN FEEDWATER PUMP - DCS CONVERSION</v>
      </c>
    </row>
    <row r="198" spans="1:10">
      <c r="A198" s="432">
        <f t="shared" si="13"/>
        <v>158</v>
      </c>
      <c r="B198" s="374">
        <f>'Wrksht. H, CWIP Desc. EKS'!B168</f>
        <v>1070004</v>
      </c>
      <c r="C198" s="375" t="str">
        <f>'Wrksht. H, CWIP Desc. EKS'!C168</f>
        <v>011415</v>
      </c>
      <c r="D198" s="376">
        <f>'Wrksht. I, CWIP AFUDC Cre. EKS'!I169</f>
        <v>0</v>
      </c>
      <c r="E198" s="377" t="str">
        <f>'Wrksht. H, CWIP Desc. EKS'!E168</f>
        <v>O</v>
      </c>
      <c r="F198" s="376"/>
      <c r="G198" s="376">
        <f t="shared" si="15"/>
        <v>0</v>
      </c>
      <c r="H198" s="376">
        <f t="shared" si="12"/>
        <v>0</v>
      </c>
      <c r="I198" s="379"/>
      <c r="J198" s="380" t="str">
        <f>'Wrksht. H, CWIP Desc. EKS'!F168</f>
        <v>SUPERVISORY SYSTEM REPLACEMENT</v>
      </c>
    </row>
    <row r="199" spans="1:10">
      <c r="A199" s="432">
        <f t="shared" si="13"/>
        <v>159</v>
      </c>
      <c r="B199" s="374">
        <f>'Wrksht. H, CWIP Desc. EKS'!B169</f>
        <v>1070004</v>
      </c>
      <c r="C199" s="375" t="str">
        <f>'Wrksht. H, CWIP Desc. EKS'!C169</f>
        <v>011504</v>
      </c>
      <c r="D199" s="376">
        <f>'Wrksht. I, CWIP AFUDC Cre. EKS'!I170</f>
        <v>0</v>
      </c>
      <c r="E199" s="377" t="str">
        <f>'Wrksht. H, CWIP Desc. EKS'!E169</f>
        <v>O</v>
      </c>
      <c r="F199" s="376"/>
      <c r="G199" s="376">
        <f t="shared" si="15"/>
        <v>0</v>
      </c>
      <c r="H199" s="376">
        <f t="shared" si="12"/>
        <v>0</v>
      </c>
      <c r="I199" s="379"/>
      <c r="J199" s="380" t="str">
        <f>'Wrksht. H, CWIP Desc. EKS'!F169</f>
        <v>UPRATE SWITCHYARD BREAKERS 345-40.</v>
      </c>
    </row>
    <row r="200" spans="1:10">
      <c r="A200" s="432">
        <f t="shared" si="13"/>
        <v>160</v>
      </c>
      <c r="B200" s="374">
        <f>'Wrksht. H, CWIP Desc. EKS'!B170</f>
        <v>1070004</v>
      </c>
      <c r="C200" s="375" t="str">
        <f>'Wrksht. H, CWIP Desc. EKS'!C170</f>
        <v>011607</v>
      </c>
      <c r="D200" s="376">
        <f>'Wrksht. I, CWIP AFUDC Cre. EKS'!I171</f>
        <v>0</v>
      </c>
      <c r="E200" s="377" t="str">
        <f>'Wrksht. H, CWIP Desc. EKS'!E170</f>
        <v>O</v>
      </c>
      <c r="F200" s="376"/>
      <c r="G200" s="376">
        <f t="shared" si="15"/>
        <v>0</v>
      </c>
      <c r="H200" s="376">
        <f t="shared" si="12"/>
        <v>0</v>
      </c>
      <c r="I200" s="379"/>
      <c r="J200" s="380" t="str">
        <f>'Wrksht. H, CWIP Desc. EKS'!F170</f>
        <v>PERMANENT REFUELING OUTAGE POWER</v>
      </c>
    </row>
    <row r="201" spans="1:10">
      <c r="A201" s="432">
        <f t="shared" si="13"/>
        <v>161</v>
      </c>
      <c r="B201" s="374">
        <f>'Wrksht. H, CWIP Desc. EKS'!B171</f>
        <v>1070004</v>
      </c>
      <c r="C201" s="375" t="str">
        <f>'Wrksht. H, CWIP Desc. EKS'!C171</f>
        <v>011613</v>
      </c>
      <c r="D201" s="376">
        <f>'Wrksht. I, CWIP AFUDC Cre. EKS'!I172</f>
        <v>0</v>
      </c>
      <c r="E201" s="377" t="str">
        <f>'Wrksht. H, CWIP Desc. EKS'!E171</f>
        <v>O</v>
      </c>
      <c r="F201" s="376"/>
      <c r="G201" s="376">
        <f t="shared" si="15"/>
        <v>0</v>
      </c>
      <c r="H201" s="376">
        <f t="shared" si="12"/>
        <v>0</v>
      </c>
      <c r="I201" s="379"/>
      <c r="J201" s="380" t="str">
        <f>'Wrksht. H, CWIP Desc. EKS'!F171</f>
        <v>SEIMIC MONITORING SYSTEM REPLACEMENT</v>
      </c>
    </row>
    <row r="202" spans="1:10">
      <c r="A202" s="432">
        <f t="shared" si="13"/>
        <v>162</v>
      </c>
      <c r="B202" s="374">
        <f>'Wrksht. H, CWIP Desc. EKS'!B172</f>
        <v>1070004</v>
      </c>
      <c r="C202" s="375" t="str">
        <f>'Wrksht. H, CWIP Desc. EKS'!C172</f>
        <v>011868</v>
      </c>
      <c r="D202" s="376">
        <f>'Wrksht. I, CWIP AFUDC Cre. EKS'!I173</f>
        <v>0</v>
      </c>
      <c r="E202" s="377" t="str">
        <f>'Wrksht. H, CWIP Desc. EKS'!E172</f>
        <v>O</v>
      </c>
      <c r="F202" s="376"/>
      <c r="G202" s="376">
        <f t="shared" si="15"/>
        <v>0</v>
      </c>
      <c r="H202" s="376">
        <f t="shared" si="12"/>
        <v>0</v>
      </c>
      <c r="I202" s="379"/>
      <c r="J202" s="380" t="str">
        <f>'Wrksht. H, CWIP Desc. EKS'!F172</f>
        <v>PERMANENT CONTAINMENT OUTAGE POWER</v>
      </c>
    </row>
    <row r="203" spans="1:10">
      <c r="A203" s="432">
        <f t="shared" si="13"/>
        <v>163</v>
      </c>
      <c r="B203" s="374">
        <f>'Wrksht. H, CWIP Desc. EKS'!B173</f>
        <v>1070004</v>
      </c>
      <c r="C203" s="375" t="str">
        <f>'Wrksht. H, CWIP Desc. EKS'!C173</f>
        <v>011904</v>
      </c>
      <c r="D203" s="376">
        <f>'Wrksht. I, CWIP AFUDC Cre. EKS'!I174</f>
        <v>0</v>
      </c>
      <c r="E203" s="377" t="str">
        <f>'Wrksht. H, CWIP Desc. EKS'!E173</f>
        <v>O</v>
      </c>
      <c r="F203" s="376"/>
      <c r="G203" s="376">
        <f t="shared" si="15"/>
        <v>0</v>
      </c>
      <c r="H203" s="376">
        <f t="shared" si="12"/>
        <v>0</v>
      </c>
      <c r="I203" s="379"/>
      <c r="J203" s="380" t="str">
        <f>'Wrksht. H, CWIP Desc. EKS'!F173</f>
        <v>MAIN TRANSFORMER UPRATE</v>
      </c>
    </row>
    <row r="204" spans="1:10">
      <c r="A204" s="432">
        <f t="shared" si="13"/>
        <v>164</v>
      </c>
      <c r="B204" s="374">
        <f>'Wrksht. H, CWIP Desc. EKS'!B174</f>
        <v>1070004</v>
      </c>
      <c r="C204" s="375" t="str">
        <f>'Wrksht. H, CWIP Desc. EKS'!C174</f>
        <v>012135</v>
      </c>
      <c r="D204" s="376">
        <f>'Wrksht. I, CWIP AFUDC Cre. EKS'!I175</f>
        <v>0</v>
      </c>
      <c r="E204" s="377" t="str">
        <f>'Wrksht. H, CWIP Desc. EKS'!E174</f>
        <v>O</v>
      </c>
      <c r="F204" s="376"/>
      <c r="G204" s="376">
        <f t="shared" si="15"/>
        <v>0</v>
      </c>
      <c r="H204" s="376">
        <f t="shared" si="12"/>
        <v>0</v>
      </c>
      <c r="I204" s="379"/>
      <c r="J204" s="380" t="str">
        <f>'Wrksht. H, CWIP Desc. EKS'!F174</f>
        <v>TURBINE SUPERVISORY INSTRUMENTATION</v>
      </c>
    </row>
    <row r="205" spans="1:10">
      <c r="A205" s="432">
        <f t="shared" si="13"/>
        <v>165</v>
      </c>
      <c r="B205" s="374">
        <f>'Wrksht. H, CWIP Desc. EKS'!B175</f>
        <v>1070004</v>
      </c>
      <c r="C205" s="375" t="str">
        <f>'Wrksht. H, CWIP Desc. EKS'!C175</f>
        <v>012192</v>
      </c>
      <c r="D205" s="376">
        <f>'Wrksht. I, CWIP AFUDC Cre. EKS'!I176</f>
        <v>0</v>
      </c>
      <c r="E205" s="377" t="str">
        <f>'Wrksht. H, CWIP Desc. EKS'!E175</f>
        <v>O</v>
      </c>
      <c r="F205" s="376"/>
      <c r="G205" s="376">
        <f t="shared" si="15"/>
        <v>0</v>
      </c>
      <c r="H205" s="376">
        <f t="shared" si="12"/>
        <v>0</v>
      </c>
      <c r="I205" s="379"/>
      <c r="J205" s="380" t="str">
        <f>'Wrksht. H, CWIP Desc. EKS'!F175</f>
        <v>MCC PG19G AND PG19N CUBICLE REPLACEMENTS</v>
      </c>
    </row>
    <row r="206" spans="1:10">
      <c r="A206" s="432">
        <f t="shared" si="13"/>
        <v>166</v>
      </c>
      <c r="B206" s="374">
        <f>'Wrksht. H, CWIP Desc. EKS'!B176</f>
        <v>1070004</v>
      </c>
      <c r="C206" s="375" t="str">
        <f>'Wrksht. H, CWIP Desc. EKS'!C176</f>
        <v>012327</v>
      </c>
      <c r="D206" s="376">
        <f>'Wrksht. I, CWIP AFUDC Cre. EKS'!I177</f>
        <v>0</v>
      </c>
      <c r="E206" s="377" t="str">
        <f>'Wrksht. H, CWIP Desc. EKS'!E176</f>
        <v>O</v>
      </c>
      <c r="F206" s="376"/>
      <c r="G206" s="376">
        <f t="shared" si="15"/>
        <v>0</v>
      </c>
      <c r="H206" s="376">
        <f t="shared" si="12"/>
        <v>0</v>
      </c>
      <c r="I206" s="379"/>
      <c r="J206" s="380" t="str">
        <f>'Wrksht. H, CWIP Desc. EKS'!F176</f>
        <v>LOAD SHEDDER AND EMERGENCY LOAD SEQ</v>
      </c>
    </row>
    <row r="207" spans="1:10">
      <c r="A207" s="432">
        <f t="shared" si="13"/>
        <v>167</v>
      </c>
      <c r="B207" s="374">
        <f>'Wrksht. H, CWIP Desc. EKS'!B177</f>
        <v>1070004</v>
      </c>
      <c r="C207" s="375" t="str">
        <f>'Wrksht. H, CWIP Desc. EKS'!C177</f>
        <v>012348</v>
      </c>
      <c r="D207" s="376">
        <f>'Wrksht. I, CWIP AFUDC Cre. EKS'!I178</f>
        <v>0</v>
      </c>
      <c r="E207" s="377" t="str">
        <f>'Wrksht. H, CWIP Desc. EKS'!E177</f>
        <v>O</v>
      </c>
      <c r="F207" s="376"/>
      <c r="G207" s="376">
        <f t="shared" si="15"/>
        <v>0</v>
      </c>
      <c r="H207" s="376">
        <f t="shared" si="12"/>
        <v>0</v>
      </c>
      <c r="I207" s="379"/>
      <c r="J207" s="380" t="str">
        <f>'Wrksht. H, CWIP Desc. EKS'!F177</f>
        <v>REPLACE SERVICE WATER SYSTEM FLOW ORIFICES</v>
      </c>
    </row>
    <row r="208" spans="1:10">
      <c r="A208" s="432">
        <f t="shared" si="13"/>
        <v>168</v>
      </c>
      <c r="B208" s="374">
        <f>'Wrksht. H, CWIP Desc. EKS'!B178</f>
        <v>1070004</v>
      </c>
      <c r="C208" s="375" t="str">
        <f>'Wrksht. H, CWIP Desc. EKS'!C178</f>
        <v>012366</v>
      </c>
      <c r="D208" s="376">
        <f>'Wrksht. I, CWIP AFUDC Cre. EKS'!I179</f>
        <v>0</v>
      </c>
      <c r="E208" s="377" t="str">
        <f>'Wrksht. H, CWIP Desc. EKS'!E178</f>
        <v>O</v>
      </c>
      <c r="F208" s="376"/>
      <c r="G208" s="376">
        <f t="shared" si="15"/>
        <v>0</v>
      </c>
      <c r="H208" s="376">
        <f t="shared" si="12"/>
        <v>0</v>
      </c>
      <c r="I208" s="379"/>
      <c r="J208" s="380" t="str">
        <f>'Wrksht. H, CWIP Desc. EKS'!F178</f>
        <v>IMPROVED VALVE DESIGN FOR KCHV0253</v>
      </c>
    </row>
    <row r="209" spans="1:10">
      <c r="A209" s="432">
        <f t="shared" si="13"/>
        <v>169</v>
      </c>
      <c r="B209" s="374">
        <f>'Wrksht. H, CWIP Desc. EKS'!B179</f>
        <v>1070004</v>
      </c>
      <c r="C209" s="375" t="str">
        <f>'Wrksht. H, CWIP Desc. EKS'!C179</f>
        <v>012413</v>
      </c>
      <c r="D209" s="376">
        <f>'Wrksht. I, CWIP AFUDC Cre. EKS'!I180</f>
        <v>0</v>
      </c>
      <c r="E209" s="377" t="str">
        <f>'Wrksht. H, CWIP Desc. EKS'!E179</f>
        <v>O</v>
      </c>
      <c r="F209" s="376"/>
      <c r="G209" s="376">
        <f t="shared" si="15"/>
        <v>0</v>
      </c>
      <c r="H209" s="376">
        <f t="shared" si="12"/>
        <v>0</v>
      </c>
      <c r="I209" s="379"/>
      <c r="J209" s="380" t="str">
        <f>'Wrksht. H, CWIP Desc. EKS'!F179</f>
        <v>"B" ESW STRAINER CHANGE OUT</v>
      </c>
    </row>
    <row r="210" spans="1:10">
      <c r="A210" s="432">
        <f t="shared" si="13"/>
        <v>170</v>
      </c>
      <c r="B210" s="374">
        <f>'Wrksht. H, CWIP Desc. EKS'!B180</f>
        <v>1070004</v>
      </c>
      <c r="C210" s="375" t="str">
        <f>'Wrksht. H, CWIP Desc. EKS'!C180</f>
        <v>012444</v>
      </c>
      <c r="D210" s="376">
        <f>'Wrksht. I, CWIP AFUDC Cre. EKS'!I181</f>
        <v>0</v>
      </c>
      <c r="E210" s="377" t="str">
        <f>'Wrksht. H, CWIP Desc. EKS'!E180</f>
        <v>O</v>
      </c>
      <c r="F210" s="376"/>
      <c r="G210" s="376">
        <f t="shared" si="15"/>
        <v>0</v>
      </c>
      <c r="H210" s="376">
        <f t="shared" si="12"/>
        <v>0</v>
      </c>
      <c r="I210" s="379"/>
      <c r="J210" s="380" t="str">
        <f>'Wrksht. H, CWIP Desc. EKS'!F180</f>
        <v>EAD05C HP CONDENSER TUBE REPLACEMENT</v>
      </c>
    </row>
    <row r="211" spans="1:10">
      <c r="A211" s="432">
        <f t="shared" si="13"/>
        <v>171</v>
      </c>
      <c r="B211" s="374">
        <f>'Wrksht. H, CWIP Desc. EKS'!B181</f>
        <v>1070004</v>
      </c>
      <c r="C211" s="375" t="str">
        <f>'Wrksht. H, CWIP Desc. EKS'!C181</f>
        <v>012485</v>
      </c>
      <c r="D211" s="376">
        <f>'Wrksht. I, CWIP AFUDC Cre. EKS'!I182</f>
        <v>0</v>
      </c>
      <c r="E211" s="377" t="str">
        <f>'Wrksht. H, CWIP Desc. EKS'!E181</f>
        <v>O</v>
      </c>
      <c r="F211" s="376"/>
      <c r="G211" s="376">
        <f t="shared" si="15"/>
        <v>0</v>
      </c>
      <c r="H211" s="376">
        <f t="shared" si="12"/>
        <v>0</v>
      </c>
      <c r="I211" s="379"/>
      <c r="J211" s="380" t="str">
        <f>'Wrksht. H, CWIP Desc. EKS'!F181</f>
        <v>OBSOLETE PART - REPLACE EXISTING VALVES</v>
      </c>
    </row>
    <row r="212" spans="1:10">
      <c r="A212" s="432">
        <f t="shared" si="13"/>
        <v>172</v>
      </c>
      <c r="B212" s="374">
        <f>'Wrksht. H, CWIP Desc. EKS'!B182</f>
        <v>1070004</v>
      </c>
      <c r="C212" s="375" t="str">
        <f>'Wrksht. H, CWIP Desc. EKS'!C182</f>
        <v>012503</v>
      </c>
      <c r="D212" s="376">
        <f>'Wrksht. I, CWIP AFUDC Cre. EKS'!I183</f>
        <v>0</v>
      </c>
      <c r="E212" s="377" t="str">
        <f>'Wrksht. H, CWIP Desc. EKS'!E182</f>
        <v>O</v>
      </c>
      <c r="F212" s="376"/>
      <c r="G212" s="376">
        <f t="shared" si="15"/>
        <v>0</v>
      </c>
      <c r="H212" s="376">
        <f t="shared" si="12"/>
        <v>0</v>
      </c>
      <c r="I212" s="379"/>
      <c r="J212" s="380" t="str">
        <f>'Wrksht. H, CWIP Desc. EKS'!F182</f>
        <v>REPLACE VALVES GNV0039, 40, 41, 42</v>
      </c>
    </row>
    <row r="213" spans="1:10">
      <c r="A213" s="432">
        <f t="shared" si="13"/>
        <v>173</v>
      </c>
      <c r="B213" s="374">
        <f>'Wrksht. H, CWIP Desc. EKS'!B183</f>
        <v>1070004</v>
      </c>
      <c r="C213" s="375" t="str">
        <f>'Wrksht. H, CWIP Desc. EKS'!C183</f>
        <v>012504</v>
      </c>
      <c r="D213" s="376">
        <f>'Wrksht. I, CWIP AFUDC Cre. EKS'!I184</f>
        <v>0</v>
      </c>
      <c r="E213" s="377" t="str">
        <f>'Wrksht. H, CWIP Desc. EKS'!E183</f>
        <v>O</v>
      </c>
      <c r="F213" s="376"/>
      <c r="G213" s="376">
        <f t="shared" si="15"/>
        <v>0</v>
      </c>
      <c r="H213" s="376">
        <f t="shared" si="12"/>
        <v>0</v>
      </c>
      <c r="I213" s="379"/>
      <c r="J213" s="380" t="str">
        <f>'Wrksht. H, CWIP Desc. EKS'!F183</f>
        <v>EVALUATION OF NEW SEAL TABLE MAINTENANCE</v>
      </c>
    </row>
    <row r="214" spans="1:10">
      <c r="A214" s="432">
        <f t="shared" si="13"/>
        <v>174</v>
      </c>
      <c r="B214" s="374">
        <f>'Wrksht. H, CWIP Desc. EKS'!B184</f>
        <v>1070004</v>
      </c>
      <c r="C214" s="375" t="str">
        <f>'Wrksht. H, CWIP Desc. EKS'!C184</f>
        <v>012513</v>
      </c>
      <c r="D214" s="376">
        <f>'Wrksht. I, CWIP AFUDC Cre. EKS'!I185</f>
        <v>0</v>
      </c>
      <c r="E214" s="377" t="str">
        <f>'Wrksht. H, CWIP Desc. EKS'!E184</f>
        <v>O</v>
      </c>
      <c r="F214" s="376"/>
      <c r="G214" s="376">
        <f t="shared" si="15"/>
        <v>0</v>
      </c>
      <c r="H214" s="376">
        <f t="shared" si="12"/>
        <v>0</v>
      </c>
      <c r="I214" s="379"/>
      <c r="J214" s="380" t="str">
        <f>'Wrksht. H, CWIP Desc. EKS'!F184</f>
        <v>XNB01/XNB02 REPLACEMENT</v>
      </c>
    </row>
    <row r="215" spans="1:10">
      <c r="A215" s="432">
        <f t="shared" si="13"/>
        <v>175</v>
      </c>
      <c r="B215" s="374">
        <f>'Wrksht. H, CWIP Desc. EKS'!B185</f>
        <v>1070004</v>
      </c>
      <c r="C215" s="375" t="str">
        <f>'Wrksht. H, CWIP Desc. EKS'!C185</f>
        <v>012520</v>
      </c>
      <c r="D215" s="376">
        <f>'Wrksht. I, CWIP AFUDC Cre. EKS'!I186</f>
        <v>0</v>
      </c>
      <c r="E215" s="377" t="str">
        <f>'Wrksht. H, CWIP Desc. EKS'!E185</f>
        <v>O</v>
      </c>
      <c r="F215" s="376"/>
      <c r="G215" s="376">
        <f t="shared" si="15"/>
        <v>0</v>
      </c>
      <c r="H215" s="376">
        <f t="shared" si="12"/>
        <v>0</v>
      </c>
      <c r="I215" s="379"/>
      <c r="J215" s="380" t="str">
        <f>'Wrksht. H, CWIP Desc. EKS'!F185</f>
        <v>VELAN 3 INCH GATE VALVE CHANGES</v>
      </c>
    </row>
    <row r="216" spans="1:10">
      <c r="A216" s="432">
        <f t="shared" si="13"/>
        <v>176</v>
      </c>
      <c r="B216" s="374">
        <f>'Wrksht. H, CWIP Desc. EKS'!B186</f>
        <v>1070004</v>
      </c>
      <c r="C216" s="375" t="str">
        <f>'Wrksht. H, CWIP Desc. EKS'!C186</f>
        <v>012548</v>
      </c>
      <c r="D216" s="376">
        <f>'Wrksht. I, CWIP AFUDC Cre. EKS'!I187</f>
        <v>0</v>
      </c>
      <c r="E216" s="377" t="str">
        <f>'Wrksht. H, CWIP Desc. EKS'!E186</f>
        <v>O</v>
      </c>
      <c r="F216" s="376"/>
      <c r="G216" s="376">
        <f t="shared" si="15"/>
        <v>0</v>
      </c>
      <c r="H216" s="376">
        <f t="shared" si="12"/>
        <v>0</v>
      </c>
      <c r="I216" s="379"/>
      <c r="J216" s="380" t="str">
        <f>'Wrksht. H, CWIP Desc. EKS'!F186</f>
        <v>HIGH PRESSURE NITROGEN PRESSURE CONTROL</v>
      </c>
    </row>
    <row r="217" spans="1:10">
      <c r="A217" s="432">
        <f t="shared" si="13"/>
        <v>177</v>
      </c>
      <c r="B217" s="374">
        <f>'Wrksht. H, CWIP Desc. EKS'!B187</f>
        <v>1070004</v>
      </c>
      <c r="C217" s="375" t="str">
        <f>'Wrksht. H, CWIP Desc. EKS'!C187</f>
        <v>012648</v>
      </c>
      <c r="D217" s="376">
        <f>'Wrksht. I, CWIP AFUDC Cre. EKS'!I188</f>
        <v>0</v>
      </c>
      <c r="E217" s="377" t="str">
        <f>'Wrksht. H, CWIP Desc. EKS'!E187</f>
        <v>O</v>
      </c>
      <c r="F217" s="376"/>
      <c r="G217" s="376">
        <f t="shared" si="15"/>
        <v>0</v>
      </c>
      <c r="H217" s="376">
        <f t="shared" si="12"/>
        <v>0</v>
      </c>
      <c r="I217" s="379"/>
      <c r="J217" s="380" t="str">
        <f>'Wrksht. H, CWIP Desc. EKS'!F187</f>
        <v>SECURITY X-RAY REPLACEMENT</v>
      </c>
    </row>
    <row r="218" spans="1:10">
      <c r="A218" s="432">
        <f t="shared" si="13"/>
        <v>178</v>
      </c>
      <c r="B218" s="374">
        <f>'Wrksht. H, CWIP Desc. EKS'!B188</f>
        <v>1070004</v>
      </c>
      <c r="C218" s="375" t="str">
        <f>'Wrksht. H, CWIP Desc. EKS'!C188</f>
        <v>012649</v>
      </c>
      <c r="D218" s="376">
        <f>'Wrksht. I, CWIP AFUDC Cre. EKS'!I189</f>
        <v>0</v>
      </c>
      <c r="E218" s="377" t="str">
        <f>'Wrksht. H, CWIP Desc. EKS'!E188</f>
        <v>O</v>
      </c>
      <c r="F218" s="376"/>
      <c r="G218" s="376">
        <f t="shared" si="15"/>
        <v>0</v>
      </c>
      <c r="H218" s="376">
        <f t="shared" si="12"/>
        <v>0</v>
      </c>
      <c r="I218" s="379"/>
      <c r="J218" s="380" t="str">
        <f>'Wrksht. H, CWIP Desc. EKS'!F188</f>
        <v>VIDEO RECORDING SYSTEM UPGRADE</v>
      </c>
    </row>
    <row r="219" spans="1:10">
      <c r="A219" s="432">
        <f t="shared" si="13"/>
        <v>179</v>
      </c>
      <c r="B219" s="374">
        <f>'Wrksht. H, CWIP Desc. EKS'!B189</f>
        <v>1070004</v>
      </c>
      <c r="C219" s="375" t="str">
        <f>'Wrksht. H, CWIP Desc. EKS'!C189</f>
        <v>012760</v>
      </c>
      <c r="D219" s="376">
        <f>'Wrksht. I, CWIP AFUDC Cre. EKS'!I190</f>
        <v>0</v>
      </c>
      <c r="E219" s="377" t="str">
        <f>'Wrksht. H, CWIP Desc. EKS'!E189</f>
        <v>O</v>
      </c>
      <c r="F219" s="376"/>
      <c r="G219" s="376">
        <f t="shared" si="15"/>
        <v>0</v>
      </c>
      <c r="H219" s="376">
        <f t="shared" si="12"/>
        <v>0</v>
      </c>
      <c r="I219" s="379"/>
      <c r="J219" s="380" t="str">
        <f>'Wrksht. H, CWIP Desc. EKS'!F189</f>
        <v>REPLACE AE CHECK VALVES IN CONTAINMENT</v>
      </c>
    </row>
    <row r="220" spans="1:10">
      <c r="A220" s="432">
        <f t="shared" si="13"/>
        <v>180</v>
      </c>
      <c r="B220" s="374">
        <f>'Wrksht. H, CWIP Desc. EKS'!B190</f>
        <v>1070004</v>
      </c>
      <c r="C220" s="375" t="str">
        <f>'Wrksht. H, CWIP Desc. EKS'!C190</f>
        <v>012774</v>
      </c>
      <c r="D220" s="376">
        <f>'Wrksht. I, CWIP AFUDC Cre. EKS'!I191</f>
        <v>0</v>
      </c>
      <c r="E220" s="377" t="str">
        <f>'Wrksht. H, CWIP Desc. EKS'!E190</f>
        <v>O</v>
      </c>
      <c r="F220" s="376"/>
      <c r="G220" s="376">
        <f t="shared" si="15"/>
        <v>0</v>
      </c>
      <c r="H220" s="376">
        <f t="shared" si="12"/>
        <v>0</v>
      </c>
      <c r="I220" s="379"/>
      <c r="J220" s="380" t="str">
        <f>'Wrksht. H, CWIP Desc. EKS'!F190</f>
        <v>EKJ06A/B REPLACEMENT HEAT EXCHANGER</v>
      </c>
    </row>
    <row r="221" spans="1:10">
      <c r="A221" s="432">
        <f t="shared" si="13"/>
        <v>181</v>
      </c>
      <c r="B221" s="374">
        <f>'Wrksht. H, CWIP Desc. EKS'!B191</f>
        <v>1070004</v>
      </c>
      <c r="C221" s="375" t="str">
        <f>'Wrksht. H, CWIP Desc. EKS'!C191</f>
        <v>012792</v>
      </c>
      <c r="D221" s="376">
        <f>'Wrksht. I, CWIP AFUDC Cre. EKS'!I192</f>
        <v>0</v>
      </c>
      <c r="E221" s="377" t="str">
        <f>'Wrksht. H, CWIP Desc. EKS'!E191</f>
        <v>O</v>
      </c>
      <c r="F221" s="376"/>
      <c r="G221" s="376">
        <f t="shared" si="15"/>
        <v>0</v>
      </c>
      <c r="H221" s="376">
        <f t="shared" si="12"/>
        <v>0</v>
      </c>
      <c r="I221" s="379"/>
      <c r="J221" s="380" t="str">
        <f>'Wrksht. H, CWIP Desc. EKS'!F191</f>
        <v>REPLACEMENT OF DEGRADED FEEDWATER</v>
      </c>
    </row>
    <row r="222" spans="1:10">
      <c r="A222" s="432">
        <f t="shared" si="13"/>
        <v>182</v>
      </c>
      <c r="B222" s="374">
        <f>'Wrksht. H, CWIP Desc. EKS'!B192</f>
        <v>1070004</v>
      </c>
      <c r="C222" s="375" t="str">
        <f>'Wrksht. H, CWIP Desc. EKS'!C192</f>
        <v>012812</v>
      </c>
      <c r="D222" s="376">
        <f>'Wrksht. I, CWIP AFUDC Cre. EKS'!I193</f>
        <v>0</v>
      </c>
      <c r="E222" s="377" t="str">
        <f>'Wrksht. H, CWIP Desc. EKS'!E192</f>
        <v>O</v>
      </c>
      <c r="F222" s="376"/>
      <c r="G222" s="376">
        <f t="shared" si="15"/>
        <v>0</v>
      </c>
      <c r="H222" s="376">
        <f t="shared" si="12"/>
        <v>0</v>
      </c>
      <c r="I222" s="379"/>
      <c r="J222" s="380" t="str">
        <f>'Wrksht. H, CWIP Desc. EKS'!F192</f>
        <v>XPB03 SECONDARY POWER CABLE REPLACEMENT</v>
      </c>
    </row>
    <row r="223" spans="1:10">
      <c r="A223" s="432">
        <f t="shared" si="13"/>
        <v>183</v>
      </c>
      <c r="B223" s="374">
        <f>'Wrksht. H, CWIP Desc. EKS'!B193</f>
        <v>1070004</v>
      </c>
      <c r="C223" s="375" t="str">
        <f>'Wrksht. H, CWIP Desc. EKS'!C193</f>
        <v>012814</v>
      </c>
      <c r="D223" s="376">
        <f>'Wrksht. I, CWIP AFUDC Cre. EKS'!I194</f>
        <v>0</v>
      </c>
      <c r="E223" s="377" t="str">
        <f>'Wrksht. H, CWIP Desc. EKS'!E193</f>
        <v>O</v>
      </c>
      <c r="F223" s="376"/>
      <c r="G223" s="376">
        <f t="shared" si="15"/>
        <v>0</v>
      </c>
      <c r="H223" s="376">
        <f t="shared" si="12"/>
        <v>0</v>
      </c>
      <c r="I223" s="379"/>
      <c r="J223" s="380" t="str">
        <f>'Wrksht. H, CWIP Desc. EKS'!F193</f>
        <v>S/G BLOWDOWN DISCHARGE PUMPS BYPASS</v>
      </c>
    </row>
    <row r="224" spans="1:10">
      <c r="A224" s="432">
        <f t="shared" si="13"/>
        <v>184</v>
      </c>
      <c r="B224" s="374">
        <f>'Wrksht. H, CWIP Desc. EKS'!B194</f>
        <v>1070004</v>
      </c>
      <c r="C224" s="375" t="str">
        <f>'Wrksht. H, CWIP Desc. EKS'!C194</f>
        <v>012819</v>
      </c>
      <c r="D224" s="376">
        <f>'Wrksht. I, CWIP AFUDC Cre. EKS'!I195</f>
        <v>0</v>
      </c>
      <c r="E224" s="377" t="str">
        <f>'Wrksht. H, CWIP Desc. EKS'!E194</f>
        <v>O</v>
      </c>
      <c r="F224" s="376"/>
      <c r="G224" s="376">
        <f t="shared" si="15"/>
        <v>0</v>
      </c>
      <c r="H224" s="376">
        <f t="shared" si="12"/>
        <v>0</v>
      </c>
      <c r="I224" s="379"/>
      <c r="J224" s="380" t="str">
        <f>'Wrksht. H, CWIP Desc. EKS'!F194</f>
        <v>PERMANENT PLATFORMS FOR POST FIRE</v>
      </c>
    </row>
    <row r="225" spans="1:10">
      <c r="A225" s="432">
        <f t="shared" si="13"/>
        <v>185</v>
      </c>
      <c r="B225" s="374">
        <f>'Wrksht. H, CWIP Desc. EKS'!B195</f>
        <v>1070004</v>
      </c>
      <c r="C225" s="375" t="str">
        <f>'Wrksht. H, CWIP Desc. EKS'!C195</f>
        <v>012833</v>
      </c>
      <c r="D225" s="376">
        <f>'Wrksht. I, CWIP AFUDC Cre. EKS'!I196</f>
        <v>0</v>
      </c>
      <c r="E225" s="377" t="str">
        <f>'Wrksht. H, CWIP Desc. EKS'!E195</f>
        <v>O</v>
      </c>
      <c r="F225" s="376"/>
      <c r="G225" s="376">
        <f t="shared" si="15"/>
        <v>0</v>
      </c>
      <c r="H225" s="376">
        <f t="shared" si="12"/>
        <v>0</v>
      </c>
      <c r="I225" s="379"/>
      <c r="J225" s="380" t="str">
        <f>'Wrksht. H, CWIP Desc. EKS'!F195</f>
        <v>UNIT 2 TEE ELIMINATION OF ESW BURIED</v>
      </c>
    </row>
    <row r="226" spans="1:10">
      <c r="A226" s="432">
        <f t="shared" si="13"/>
        <v>186</v>
      </c>
      <c r="B226" s="374">
        <f>'Wrksht. H, CWIP Desc. EKS'!B196</f>
        <v>1070004</v>
      </c>
      <c r="C226" s="375" t="str">
        <f>'Wrksht. H, CWIP Desc. EKS'!C196</f>
        <v>012874</v>
      </c>
      <c r="D226" s="376">
        <f>'Wrksht. I, CWIP AFUDC Cre. EKS'!I197</f>
        <v>0</v>
      </c>
      <c r="E226" s="377" t="str">
        <f>'Wrksht. H, CWIP Desc. EKS'!E196</f>
        <v>O</v>
      </c>
      <c r="F226" s="376"/>
      <c r="G226" s="376">
        <f t="shared" si="15"/>
        <v>0</v>
      </c>
      <c r="H226" s="376">
        <f t="shared" si="12"/>
        <v>0</v>
      </c>
      <c r="I226" s="379"/>
      <c r="J226" s="380" t="str">
        <f>'Wrksht. H, CWIP Desc. EKS'!F196</f>
        <v>REPLACE AIR CONDITIONING (A/C) UNITS</v>
      </c>
    </row>
    <row r="227" spans="1:10">
      <c r="A227" s="432">
        <f t="shared" si="13"/>
        <v>187</v>
      </c>
      <c r="B227" s="374">
        <f>'Wrksht. H, CWIP Desc. EKS'!B197</f>
        <v>1070004</v>
      </c>
      <c r="C227" s="375" t="str">
        <f>'Wrksht. H, CWIP Desc. EKS'!C197</f>
        <v>500836</v>
      </c>
      <c r="D227" s="376">
        <f>'Wrksht. I, CWIP AFUDC Cre. EKS'!I198</f>
        <v>0</v>
      </c>
      <c r="E227" s="377" t="str">
        <f>'Wrksht. H, CWIP Desc. EKS'!E197</f>
        <v>O</v>
      </c>
      <c r="F227" s="376"/>
      <c r="G227" s="376">
        <f t="shared" si="15"/>
        <v>0</v>
      </c>
      <c r="H227" s="376">
        <f t="shared" si="12"/>
        <v>0</v>
      </c>
      <c r="I227" s="379"/>
      <c r="J227" s="380" t="str">
        <f>'Wrksht. H, CWIP Desc. EKS'!F197</f>
        <v>SECURITY BUILDING MATTING</v>
      </c>
    </row>
    <row r="228" spans="1:10">
      <c r="A228" s="432">
        <f t="shared" si="13"/>
        <v>188</v>
      </c>
      <c r="B228" s="374">
        <f>'Wrksht. H, CWIP Desc. EKS'!B198</f>
        <v>1070004</v>
      </c>
      <c r="C228" s="375" t="str">
        <f>'Wrksht. H, CWIP Desc. EKS'!C198</f>
        <v>500897</v>
      </c>
      <c r="D228" s="376">
        <f>'Wrksht. I, CWIP AFUDC Cre. EKS'!I199</f>
        <v>0</v>
      </c>
      <c r="E228" s="377" t="str">
        <f>'Wrksht. H, CWIP Desc. EKS'!E198</f>
        <v>O</v>
      </c>
      <c r="F228" s="376"/>
      <c r="G228" s="376">
        <f t="shared" si="15"/>
        <v>0</v>
      </c>
      <c r="H228" s="376">
        <f t="shared" si="12"/>
        <v>0</v>
      </c>
      <c r="I228" s="379"/>
      <c r="J228" s="380" t="str">
        <f>'Wrksht. H, CWIP Desc. EKS'!F198</f>
        <v>REPLACE PUMP SHAFT ON #1WM003PA</v>
      </c>
    </row>
    <row r="229" spans="1:10">
      <c r="A229" s="432">
        <f t="shared" si="13"/>
        <v>189</v>
      </c>
      <c r="B229" s="374">
        <f>'Wrksht. H, CWIP Desc. EKS'!B199</f>
        <v>1070004</v>
      </c>
      <c r="C229" s="375" t="str">
        <f>'Wrksht. H, CWIP Desc. EKS'!C199</f>
        <v>500917</v>
      </c>
      <c r="D229" s="376">
        <f>'Wrksht. I, CWIP AFUDC Cre. EKS'!I200</f>
        <v>0</v>
      </c>
      <c r="E229" s="377" t="str">
        <f>'Wrksht. H, CWIP Desc. EKS'!E199</f>
        <v>O</v>
      </c>
      <c r="F229" s="376"/>
      <c r="G229" s="376">
        <f t="shared" si="15"/>
        <v>0</v>
      </c>
      <c r="H229" s="376">
        <f t="shared" si="12"/>
        <v>0</v>
      </c>
      <c r="I229" s="379"/>
      <c r="J229" s="380" t="str">
        <f>'Wrksht. H, CWIP Desc. EKS'!F199</f>
        <v>REPLACE 4" CHECK VALVE, #KCV-478</v>
      </c>
    </row>
    <row r="230" spans="1:10">
      <c r="A230" s="432">
        <f t="shared" si="13"/>
        <v>190</v>
      </c>
      <c r="B230" s="374">
        <f>'Wrksht. H, CWIP Desc. EKS'!B200</f>
        <v>1070004</v>
      </c>
      <c r="C230" s="375" t="str">
        <f>'Wrksht. H, CWIP Desc. EKS'!C200</f>
        <v>500931</v>
      </c>
      <c r="D230" s="376">
        <f>'Wrksht. I, CWIP AFUDC Cre. EKS'!I201</f>
        <v>0</v>
      </c>
      <c r="E230" s="377" t="str">
        <f>'Wrksht. H, CWIP Desc. EKS'!E200</f>
        <v>O</v>
      </c>
      <c r="F230" s="376"/>
      <c r="G230" s="376">
        <f t="shared" si="15"/>
        <v>0</v>
      </c>
      <c r="H230" s="376">
        <f t="shared" si="12"/>
        <v>0</v>
      </c>
      <c r="I230" s="379"/>
      <c r="J230" s="380" t="str">
        <f>'Wrksht. H, CWIP Desc. EKS'!F200</f>
        <v>REACTOR HEAD VESSEL FORGING</v>
      </c>
    </row>
    <row r="231" spans="1:10">
      <c r="A231" s="432">
        <f t="shared" si="13"/>
        <v>191</v>
      </c>
      <c r="B231" s="374">
        <f>'Wrksht. H, CWIP Desc. EKS'!B201</f>
        <v>1070004</v>
      </c>
      <c r="C231" s="375" t="str">
        <f>'Wrksht. H, CWIP Desc. EKS'!C201</f>
        <v>500933</v>
      </c>
      <c r="D231" s="376">
        <f>'Wrksht. I, CWIP AFUDC Cre. EKS'!I202</f>
        <v>0</v>
      </c>
      <c r="E231" s="377" t="str">
        <f>'Wrksht. H, CWIP Desc. EKS'!E201</f>
        <v>O</v>
      </c>
      <c r="F231" s="376"/>
      <c r="G231" s="376">
        <f t="shared" si="15"/>
        <v>0</v>
      </c>
      <c r="H231" s="376">
        <f t="shared" si="12"/>
        <v>0</v>
      </c>
      <c r="I231" s="379"/>
      <c r="J231" s="380" t="str">
        <f>'Wrksht. H, CWIP Desc. EKS'!F201</f>
        <v>HOMELAND SECURITY MODIFICATION 2007</v>
      </c>
    </row>
    <row r="232" spans="1:10">
      <c r="A232" s="432">
        <f t="shared" si="13"/>
        <v>192</v>
      </c>
      <c r="B232" s="374">
        <f>'Wrksht. H, CWIP Desc. EKS'!B202</f>
        <v>1070004</v>
      </c>
      <c r="C232" s="375" t="str">
        <f>'Wrksht. H, CWIP Desc. EKS'!C202</f>
        <v>500944</v>
      </c>
      <c r="D232" s="376">
        <f>'Wrksht. I, CWIP AFUDC Cre. EKS'!I203</f>
        <v>0</v>
      </c>
      <c r="E232" s="377" t="str">
        <f>'Wrksht. H, CWIP Desc. EKS'!E202</f>
        <v>O</v>
      </c>
      <c r="F232" s="376"/>
      <c r="G232" s="376">
        <f t="shared" si="15"/>
        <v>0</v>
      </c>
      <c r="H232" s="376">
        <f t="shared" si="12"/>
        <v>0</v>
      </c>
      <c r="I232" s="379"/>
      <c r="J232" s="380" t="str">
        <f>'Wrksht. H, CWIP Desc. EKS'!F202</f>
        <v>SAFETY RELATED ROOM COOLER CHANGEOUT</v>
      </c>
    </row>
    <row r="233" spans="1:10">
      <c r="A233" s="432">
        <f t="shared" si="13"/>
        <v>193</v>
      </c>
      <c r="B233" s="374">
        <f>'Wrksht. H, CWIP Desc. EKS'!B203</f>
        <v>1070004</v>
      </c>
      <c r="C233" s="375" t="str">
        <f>'Wrksht. H, CWIP Desc. EKS'!C203</f>
        <v>500967</v>
      </c>
      <c r="D233" s="376">
        <f>'Wrksht. I, CWIP AFUDC Cre. EKS'!I204</f>
        <v>0</v>
      </c>
      <c r="E233" s="377" t="str">
        <f>'Wrksht. H, CWIP Desc. EKS'!E203</f>
        <v>O</v>
      </c>
      <c r="F233" s="376"/>
      <c r="G233" s="376">
        <f t="shared" si="15"/>
        <v>0</v>
      </c>
      <c r="H233" s="376">
        <f t="shared" si="12"/>
        <v>0</v>
      </c>
      <c r="I233" s="379"/>
      <c r="J233" s="380" t="str">
        <f>'Wrksht. H, CWIP Desc. EKS'!F203</f>
        <v>REPLACE VALVE KH7926</v>
      </c>
    </row>
    <row r="234" spans="1:10">
      <c r="A234" s="432">
        <f t="shared" si="13"/>
        <v>194</v>
      </c>
      <c r="B234" s="374">
        <f>'Wrksht. H, CWIP Desc. EKS'!B204</f>
        <v>1070004</v>
      </c>
      <c r="C234" s="375" t="str">
        <f>'Wrksht. H, CWIP Desc. EKS'!C204</f>
        <v>500969</v>
      </c>
      <c r="D234" s="376">
        <f>'Wrksht. I, CWIP AFUDC Cre. EKS'!I205</f>
        <v>0</v>
      </c>
      <c r="E234" s="377" t="str">
        <f>'Wrksht. H, CWIP Desc. EKS'!E204</f>
        <v>O</v>
      </c>
      <c r="F234" s="376"/>
      <c r="G234" s="376">
        <f t="shared" si="15"/>
        <v>0</v>
      </c>
      <c r="H234" s="376">
        <f t="shared" si="12"/>
        <v>0</v>
      </c>
      <c r="I234" s="379"/>
      <c r="J234" s="380" t="str">
        <f>'Wrksht. H, CWIP Desc. EKS'!F204</f>
        <v>REPLACE VALVE #BLV0021</v>
      </c>
    </row>
    <row r="235" spans="1:10">
      <c r="A235" s="432">
        <f t="shared" si="13"/>
        <v>195</v>
      </c>
      <c r="B235" s="374">
        <f>'Wrksht. H, CWIP Desc. EKS'!B205</f>
        <v>1070004</v>
      </c>
      <c r="C235" s="375" t="str">
        <f>'Wrksht. H, CWIP Desc. EKS'!C205</f>
        <v>500975</v>
      </c>
      <c r="D235" s="376">
        <f>'Wrksht. I, CWIP AFUDC Cre. EKS'!I206</f>
        <v>0</v>
      </c>
      <c r="E235" s="377" t="str">
        <f>'Wrksht. H, CWIP Desc. EKS'!E205</f>
        <v>O</v>
      </c>
      <c r="F235" s="376"/>
      <c r="G235" s="376">
        <f t="shared" si="15"/>
        <v>0</v>
      </c>
      <c r="H235" s="376">
        <f t="shared" si="12"/>
        <v>0</v>
      </c>
      <c r="I235" s="379"/>
      <c r="J235" s="380" t="str">
        <f>'Wrksht. H, CWIP Desc. EKS'!F205</f>
        <v>SIMULATOR COMPUTER UPGRADE</v>
      </c>
    </row>
    <row r="236" spans="1:10">
      <c r="A236" s="432">
        <f t="shared" si="13"/>
        <v>196</v>
      </c>
      <c r="B236" s="374">
        <f>'Wrksht. H, CWIP Desc. EKS'!B206</f>
        <v>1070004</v>
      </c>
      <c r="C236" s="375" t="str">
        <f>'Wrksht. H, CWIP Desc. EKS'!C206</f>
        <v>500984</v>
      </c>
      <c r="D236" s="376">
        <f>'Wrksht. I, CWIP AFUDC Cre. EKS'!I207</f>
        <v>0</v>
      </c>
      <c r="E236" s="377" t="str">
        <f>'Wrksht. H, CWIP Desc. EKS'!E206</f>
        <v>O</v>
      </c>
      <c r="F236" s="376"/>
      <c r="G236" s="376">
        <f t="shared" si="15"/>
        <v>0</v>
      </c>
      <c r="H236" s="376">
        <f t="shared" si="12"/>
        <v>0</v>
      </c>
      <c r="I236" s="379"/>
      <c r="J236" s="380" t="str">
        <f>'Wrksht. H, CWIP Desc. EKS'!F206</f>
        <v>ATOMS WELD SHOP VENTILATORS AND CONFINED</v>
      </c>
    </row>
    <row r="237" spans="1:10">
      <c r="A237" s="432">
        <f t="shared" si="13"/>
        <v>197</v>
      </c>
      <c r="B237" s="374">
        <f>'Wrksht. H, CWIP Desc. EKS'!B207</f>
        <v>1070004</v>
      </c>
      <c r="C237" s="375" t="str">
        <f>'Wrksht. H, CWIP Desc. EKS'!C207</f>
        <v>500999</v>
      </c>
      <c r="D237" s="376">
        <f>'Wrksht. I, CWIP AFUDC Cre. EKS'!I208</f>
        <v>0</v>
      </c>
      <c r="E237" s="377" t="str">
        <f>'Wrksht. H, CWIP Desc. EKS'!E207</f>
        <v>O</v>
      </c>
      <c r="F237" s="376"/>
      <c r="G237" s="376">
        <f t="shared" si="15"/>
        <v>0</v>
      </c>
      <c r="H237" s="376">
        <f t="shared" si="12"/>
        <v>0</v>
      </c>
      <c r="I237" s="379"/>
      <c r="J237" s="380" t="str">
        <f>'Wrksht. H, CWIP Desc. EKS'!F207</f>
        <v>REPLACE 2 1/2" VALVE, #CEV0019</v>
      </c>
    </row>
    <row r="238" spans="1:10">
      <c r="A238" s="432">
        <f t="shared" si="13"/>
        <v>198</v>
      </c>
      <c r="B238" s="374">
        <f>'Wrksht. H, CWIP Desc. EKS'!B208</f>
        <v>1070004</v>
      </c>
      <c r="C238" s="375" t="str">
        <f>'Wrksht. H, CWIP Desc. EKS'!C208</f>
        <v>501000</v>
      </c>
      <c r="D238" s="376">
        <f>'Wrksht. I, CWIP AFUDC Cre. EKS'!I209</f>
        <v>0</v>
      </c>
      <c r="E238" s="377" t="str">
        <f>'Wrksht. H, CWIP Desc. EKS'!E208</f>
        <v>O</v>
      </c>
      <c r="F238" s="376"/>
      <c r="G238" s="376">
        <f t="shared" si="15"/>
        <v>0</v>
      </c>
      <c r="H238" s="376">
        <f t="shared" si="12"/>
        <v>0</v>
      </c>
      <c r="I238" s="379"/>
      <c r="J238" s="380" t="str">
        <f>'Wrksht. H, CWIP Desc. EKS'!F208</f>
        <v>REPLACE ACTUATOR ON VALVE #EPHV8879C</v>
      </c>
    </row>
    <row r="239" spans="1:10">
      <c r="A239" s="432">
        <f t="shared" si="13"/>
        <v>199</v>
      </c>
      <c r="B239" s="374">
        <f>'Wrksht. H, CWIP Desc. EKS'!B209</f>
        <v>1070004</v>
      </c>
      <c r="C239" s="375" t="str">
        <f>'Wrksht. H, CWIP Desc. EKS'!C209</f>
        <v>501001</v>
      </c>
      <c r="D239" s="376">
        <f>'Wrksht. I, CWIP AFUDC Cre. EKS'!I210</f>
        <v>0</v>
      </c>
      <c r="E239" s="377" t="str">
        <f>'Wrksht. H, CWIP Desc. EKS'!E209</f>
        <v>O</v>
      </c>
      <c r="F239" s="376"/>
      <c r="G239" s="376">
        <f t="shared" si="15"/>
        <v>0</v>
      </c>
      <c r="H239" s="376">
        <f t="shared" si="12"/>
        <v>0</v>
      </c>
      <c r="I239" s="379"/>
      <c r="J239" s="380" t="str">
        <f>'Wrksht. H, CWIP Desc. EKS'!F209</f>
        <v>REPLACE 3" GATE VALVE #EFPV0019</v>
      </c>
    </row>
    <row r="240" spans="1:10">
      <c r="A240" s="432">
        <f t="shared" si="13"/>
        <v>200</v>
      </c>
      <c r="B240" s="374">
        <f>'Wrksht. H, CWIP Desc. EKS'!B210</f>
        <v>1070004</v>
      </c>
      <c r="C240" s="375" t="str">
        <f>'Wrksht. H, CWIP Desc. EKS'!C210</f>
        <v>501004</v>
      </c>
      <c r="D240" s="376">
        <f>'Wrksht. I, CWIP AFUDC Cre. EKS'!I211</f>
        <v>0</v>
      </c>
      <c r="E240" s="377" t="str">
        <f>'Wrksht. H, CWIP Desc. EKS'!E210</f>
        <v>O</v>
      </c>
      <c r="F240" s="376"/>
      <c r="G240" s="376">
        <f t="shared" si="15"/>
        <v>0</v>
      </c>
      <c r="H240" s="376">
        <f t="shared" si="12"/>
        <v>0</v>
      </c>
      <c r="I240" s="379"/>
      <c r="J240" s="380" t="str">
        <f>'Wrksht. H, CWIP Desc. EKS'!F210</f>
        <v>REPLACE AIR CONDITIONER COMPRESSORS</v>
      </c>
    </row>
    <row r="241" spans="1:10" ht="20">
      <c r="A241" s="1262" t="s">
        <v>2968</v>
      </c>
      <c r="B241" s="1262"/>
      <c r="C241" s="1263"/>
      <c r="D241" s="1263"/>
      <c r="E241" s="1263"/>
      <c r="F241" s="1263"/>
      <c r="G241" s="1263"/>
      <c r="H241" s="1263"/>
      <c r="I241" s="1263"/>
      <c r="J241" s="1263"/>
    </row>
    <row r="242" spans="1:10" ht="19">
      <c r="A242" s="1264" t="str">
        <f>A2</f>
        <v>For Contract Year Beginning June 1, 2026, Based on 2025 Data</v>
      </c>
      <c r="B242" s="1264"/>
      <c r="C242" s="1265"/>
      <c r="D242" s="1265"/>
      <c r="E242" s="1265"/>
      <c r="F242" s="1265"/>
      <c r="G242" s="1265"/>
      <c r="H242" s="1265"/>
      <c r="I242" s="1265"/>
      <c r="J242" s="1265"/>
    </row>
    <row r="243" spans="1:10" ht="13.5">
      <c r="B243" s="199" t="s">
        <v>472</v>
      </c>
      <c r="H243" s="362"/>
    </row>
    <row r="244" spans="1:10">
      <c r="A244" s="346"/>
      <c r="B244" s="346"/>
      <c r="C244" s="348"/>
      <c r="D244" s="499" t="s">
        <v>476</v>
      </c>
      <c r="E244" s="499" t="s">
        <v>477</v>
      </c>
      <c r="F244" s="499" t="s">
        <v>478</v>
      </c>
      <c r="G244" s="499" t="s">
        <v>479</v>
      </c>
      <c r="H244" s="499" t="s">
        <v>480</v>
      </c>
      <c r="I244" s="499" t="s">
        <v>874</v>
      </c>
      <c r="J244" s="499" t="s">
        <v>481</v>
      </c>
    </row>
    <row r="245" spans="1:10">
      <c r="D245" s="499" t="s">
        <v>1534</v>
      </c>
      <c r="E245" s="500" t="s">
        <v>1565</v>
      </c>
      <c r="F245" s="501"/>
      <c r="G245" s="501" t="s">
        <v>779</v>
      </c>
      <c r="H245" s="500">
        <v>0.5</v>
      </c>
      <c r="I245" s="499" t="s">
        <v>464</v>
      </c>
      <c r="J245" s="499" t="s">
        <v>472</v>
      </c>
    </row>
    <row r="246" spans="1:10">
      <c r="D246" s="499" t="s">
        <v>1557</v>
      </c>
      <c r="E246" s="499" t="s">
        <v>1570</v>
      </c>
      <c r="F246" s="499"/>
      <c r="G246" s="499" t="s">
        <v>116</v>
      </c>
      <c r="H246" s="499" t="s">
        <v>116</v>
      </c>
      <c r="I246" s="499" t="s">
        <v>1069</v>
      </c>
      <c r="J246" s="499" t="s">
        <v>15</v>
      </c>
    </row>
    <row r="247" spans="1:10">
      <c r="D247" s="499" t="s">
        <v>1558</v>
      </c>
      <c r="E247" s="499" t="s">
        <v>219</v>
      </c>
      <c r="F247" s="499"/>
      <c r="G247" s="499" t="s">
        <v>1571</v>
      </c>
      <c r="H247" s="499" t="s">
        <v>1572</v>
      </c>
      <c r="I247" s="499" t="s">
        <v>296</v>
      </c>
      <c r="J247" s="499"/>
    </row>
    <row r="248" spans="1:10">
      <c r="D248" s="499" t="s">
        <v>1929</v>
      </c>
      <c r="E248" s="499"/>
      <c r="F248" s="504"/>
      <c r="G248" s="363"/>
      <c r="H248" s="363"/>
      <c r="I248" s="505"/>
      <c r="J248" s="505"/>
    </row>
    <row r="249" spans="1:10">
      <c r="D249" s="355"/>
      <c r="E249" s="355"/>
      <c r="F249" s="357"/>
      <c r="G249" s="502"/>
      <c r="H249" s="502"/>
      <c r="I249" s="347"/>
      <c r="J249" s="347"/>
    </row>
    <row r="250" spans="1:10">
      <c r="A250" s="358" t="s">
        <v>526</v>
      </c>
      <c r="B250" s="359" t="s">
        <v>1068</v>
      </c>
      <c r="C250" s="360" t="s">
        <v>1067</v>
      </c>
      <c r="D250" s="114"/>
      <c r="E250" s="115"/>
      <c r="F250" s="114"/>
      <c r="G250" s="114"/>
      <c r="H250" s="114"/>
      <c r="I250" s="31"/>
      <c r="J250" s="491"/>
    </row>
    <row r="251" spans="1:10">
      <c r="A251" s="432">
        <f>A240+1</f>
        <v>201</v>
      </c>
      <c r="B251" s="374">
        <f>'Wrksht. H, CWIP Desc. EKS'!B211</f>
        <v>1070004</v>
      </c>
      <c r="C251" s="375" t="str">
        <f>'Wrksht. H, CWIP Desc. EKS'!C211</f>
        <v>501005</v>
      </c>
      <c r="D251" s="376">
        <f>'Wrksht. I, CWIP AFUDC Cre. EKS'!I212</f>
        <v>0</v>
      </c>
      <c r="E251" s="377" t="str">
        <f>'Wrksht. H, CWIP Desc. EKS'!E211</f>
        <v>O</v>
      </c>
      <c r="F251" s="376"/>
      <c r="G251" s="376">
        <f t="shared" si="15"/>
        <v>0</v>
      </c>
      <c r="H251" s="376">
        <f t="shared" ref="H251:H256" si="16">D251*0.5</f>
        <v>0</v>
      </c>
      <c r="I251" s="379"/>
      <c r="J251" s="380" t="str">
        <f>'Wrksht. H, CWIP Desc. EKS'!F211</f>
        <v>REPLACE CHECK VALVE #LBV0001</v>
      </c>
    </row>
    <row r="252" spans="1:10">
      <c r="A252" s="432">
        <f t="shared" ref="A252:A264" si="17">A251+1</f>
        <v>202</v>
      </c>
      <c r="B252" s="374">
        <f>'Wrksht. H, CWIP Desc. EKS'!B212</f>
        <v>1070004</v>
      </c>
      <c r="C252" s="375" t="str">
        <f>'Wrksht. H, CWIP Desc. EKS'!C212</f>
        <v>501007</v>
      </c>
      <c r="D252" s="376">
        <f>'Wrksht. I, CWIP AFUDC Cre. EKS'!I213</f>
        <v>0</v>
      </c>
      <c r="E252" s="377" t="str">
        <f>'Wrksht. H, CWIP Desc. EKS'!E212</f>
        <v>O</v>
      </c>
      <c r="F252" s="376"/>
      <c r="G252" s="376">
        <f t="shared" si="15"/>
        <v>0</v>
      </c>
      <c r="H252" s="376">
        <f t="shared" si="16"/>
        <v>0</v>
      </c>
      <c r="I252" s="379"/>
      <c r="J252" s="380" t="str">
        <f>'Wrksht. H, CWIP Desc. EKS'!F212</f>
        <v>WARNING BARRIERS AT MAIN GATE NORTH</v>
      </c>
    </row>
    <row r="253" spans="1:10">
      <c r="A253" s="432">
        <f t="shared" si="17"/>
        <v>203</v>
      </c>
      <c r="B253" s="374">
        <f>'Wrksht. H, CWIP Desc. EKS'!B213</f>
        <v>1070004</v>
      </c>
      <c r="C253" s="375" t="str">
        <f>'Wrksht. H, CWIP Desc. EKS'!C213</f>
        <v>501013</v>
      </c>
      <c r="D253" s="376">
        <f>'Wrksht. I, CWIP AFUDC Cre. EKS'!I214</f>
        <v>0</v>
      </c>
      <c r="E253" s="377" t="str">
        <f>'Wrksht. H, CWIP Desc. EKS'!E213</f>
        <v>O</v>
      </c>
      <c r="F253" s="376"/>
      <c r="G253" s="376">
        <f t="shared" si="15"/>
        <v>0</v>
      </c>
      <c r="H253" s="376">
        <f t="shared" si="16"/>
        <v>0</v>
      </c>
      <c r="I253" s="379"/>
      <c r="J253" s="380" t="str">
        <f>'Wrksht. H, CWIP Desc. EKS'!F213</f>
        <v>RIP RAP AT EISENHOWER LAGOON</v>
      </c>
    </row>
    <row r="254" spans="1:10">
      <c r="A254" s="432">
        <f t="shared" si="17"/>
        <v>204</v>
      </c>
      <c r="B254" s="374">
        <f>'Wrksht. H, CWIP Desc. EKS'!B214</f>
        <v>1070004</v>
      </c>
      <c r="C254" s="375" t="str">
        <f>'Wrksht. H, CWIP Desc. EKS'!C214</f>
        <v>501033</v>
      </c>
      <c r="D254" s="376">
        <f>'Wrksht. I, CWIP AFUDC Cre. EKS'!I215</f>
        <v>0</v>
      </c>
      <c r="E254" s="377" t="str">
        <f>'Wrksht. H, CWIP Desc. EKS'!E214</f>
        <v>O</v>
      </c>
      <c r="F254" s="376"/>
      <c r="G254" s="376">
        <f t="shared" si="15"/>
        <v>0</v>
      </c>
      <c r="H254" s="376">
        <f t="shared" si="16"/>
        <v>0</v>
      </c>
      <c r="I254" s="379"/>
      <c r="J254" s="380" t="str">
        <f>'Wrksht. H, CWIP Desc. EKS'!F214</f>
        <v>REPLACE VALVE #EP8818D</v>
      </c>
    </row>
    <row r="255" spans="1:10">
      <c r="A255" s="432">
        <f t="shared" si="17"/>
        <v>205</v>
      </c>
      <c r="B255" s="374">
        <f>'Wrksht. H, CWIP Desc. EKS'!B215</f>
        <v>1070004</v>
      </c>
      <c r="C255" s="375" t="str">
        <f>'Wrksht. H, CWIP Desc. EKS'!C215</f>
        <v>501034</v>
      </c>
      <c r="D255" s="376">
        <f>'Wrksht. I, CWIP AFUDC Cre. EKS'!I216</f>
        <v>0</v>
      </c>
      <c r="E255" s="377" t="str">
        <f>'Wrksht. H, CWIP Desc. EKS'!E215</f>
        <v>O</v>
      </c>
      <c r="F255" s="376"/>
      <c r="G255" s="376">
        <f>IF(H255=0,D255,0)</f>
        <v>0</v>
      </c>
      <c r="H255" s="376">
        <f t="shared" si="16"/>
        <v>0</v>
      </c>
      <c r="I255" s="379"/>
      <c r="J255" s="380" t="str">
        <f>'Wrksht. H, CWIP Desc. EKS'!F215</f>
        <v>REPLACE CIRC WATER AND MUSH TRAVELING</v>
      </c>
    </row>
    <row r="256" spans="1:10">
      <c r="A256" s="432">
        <f t="shared" si="17"/>
        <v>206</v>
      </c>
      <c r="B256" s="374">
        <f>'Wrksht. H, CWIP Desc. EKS'!B216</f>
        <v>1070004</v>
      </c>
      <c r="C256" s="375" t="str">
        <f>'Wrksht. H, CWIP Desc. EKS'!C216</f>
        <v>902001</v>
      </c>
      <c r="D256" s="376">
        <f>'Wrksht. I, CWIP AFUDC Cre. EKS'!I217</f>
        <v>0</v>
      </c>
      <c r="E256" s="377" t="str">
        <f>'Wrksht. H, CWIP Desc. EKS'!E216</f>
        <v>O</v>
      </c>
      <c r="F256" s="376"/>
      <c r="G256" s="376">
        <f>IF(H256=0,D256,0)</f>
        <v>0</v>
      </c>
      <c r="H256" s="376">
        <f t="shared" si="16"/>
        <v>0</v>
      </c>
      <c r="I256" s="379"/>
      <c r="J256" s="380" t="str">
        <f>'Wrksht. H, CWIP Desc. EKS'!F216</f>
        <v>CONSTRUCTION PRORATION BLANKET</v>
      </c>
    </row>
    <row r="257" spans="1:10">
      <c r="A257" s="432">
        <f t="shared" si="17"/>
        <v>207</v>
      </c>
      <c r="B257" s="374">
        <f>'Wrksht. H, CWIP Desc. EKS'!B217</f>
        <v>1070002</v>
      </c>
      <c r="C257" s="375" t="str">
        <f>'Wrksht. H, CWIP Desc. EKS'!C217</f>
        <v>JEC01802402</v>
      </c>
      <c r="D257" s="376">
        <f>'Wrksht. I, CWIP AFUDC Cre. EKS'!I218</f>
        <v>0</v>
      </c>
      <c r="E257" s="377" t="str">
        <f>'Wrksht. H, CWIP Desc. EKS'!E217</f>
        <v>O</v>
      </c>
      <c r="F257" s="376"/>
      <c r="G257" s="376">
        <f>IF(H257=0,D257,0)</f>
        <v>0</v>
      </c>
      <c r="H257" s="376">
        <f>D257*0.5</f>
        <v>0</v>
      </c>
      <c r="I257" s="379"/>
      <c r="J257" s="380" t="str">
        <f>'Wrksht. H, CWIP Desc. EKS'!F217</f>
        <v>JEC WATER SUPPLY UPGRADES</v>
      </c>
    </row>
    <row r="258" spans="1:10">
      <c r="A258" s="432">
        <f t="shared" si="17"/>
        <v>208</v>
      </c>
      <c r="B258" s="374" t="str">
        <f>'Wrksht. H, CWIP Desc. EKS'!B218</f>
        <v>1070002</v>
      </c>
      <c r="C258" s="375" t="str">
        <f>'Wrksht. H, CWIP Desc. EKS'!C218</f>
        <v>JEC01805401</v>
      </c>
      <c r="D258" s="376">
        <f>'Wrksht. I, CWIP AFUDC Cre. EKS'!I219</f>
        <v>0</v>
      </c>
      <c r="E258" s="377" t="str">
        <f>'Wrksht. H, CWIP Desc. EKS'!E218</f>
        <v>PC</v>
      </c>
      <c r="F258" s="376"/>
      <c r="G258" s="376">
        <f>IF(H258=0,D258,0)</f>
        <v>0</v>
      </c>
      <c r="H258" s="376">
        <v>0</v>
      </c>
      <c r="I258" s="379"/>
      <c r="J258" s="380" t="str">
        <f>'Wrksht. H, CWIP Desc. EKS'!F218</f>
        <v>WORK ORDER SHALL COVER THE PHASE 1</v>
      </c>
    </row>
    <row r="259" spans="1:10">
      <c r="A259" s="432">
        <f t="shared" si="17"/>
        <v>209</v>
      </c>
      <c r="B259" s="374" t="str">
        <f>'Wrksht. H, CWIP Desc. EKS'!B219</f>
        <v>1070002</v>
      </c>
      <c r="C259" s="375" t="str">
        <f>'Wrksht. H, CWIP Desc. EKS'!C219</f>
        <v>JEC01806001</v>
      </c>
      <c r="D259" s="376">
        <f>'Wrksht. I, CWIP AFUDC Cre. EKS'!I220</f>
        <v>0</v>
      </c>
      <c r="E259" s="377" t="str">
        <f>'Wrksht. H, CWIP Desc. EKS'!E219</f>
        <v>PC</v>
      </c>
      <c r="F259" s="376"/>
      <c r="G259" s="376">
        <f t="shared" ref="G259:G264" si="18">IF(H259=0,D259,0)</f>
        <v>0</v>
      </c>
      <c r="H259" s="376">
        <v>0</v>
      </c>
      <c r="I259" s="379"/>
      <c r="J259" s="380" t="str">
        <f>'Wrksht. H, CWIP Desc. EKS'!F219</f>
        <v>J2 LOW NOX CONVERSION FOR SPRING 2009</v>
      </c>
    </row>
    <row r="260" spans="1:10">
      <c r="A260" s="432">
        <f t="shared" si="17"/>
        <v>210</v>
      </c>
      <c r="B260" s="374" t="str">
        <f>'Wrksht. H, CWIP Desc. EKS'!B220</f>
        <v>1070002</v>
      </c>
      <c r="C260" s="375" t="str">
        <f>'Wrksht. H, CWIP Desc. EKS'!C220</f>
        <v>7003193</v>
      </c>
      <c r="D260" s="376">
        <f>'Wrksht. I, CWIP AFUDC Cre. EKS'!I221</f>
        <v>0</v>
      </c>
      <c r="E260" s="377" t="str">
        <f>'Wrksht. H, CWIP Desc. EKS'!E220</f>
        <v>O</v>
      </c>
      <c r="F260" s="376"/>
      <c r="G260" s="376">
        <f t="shared" si="18"/>
        <v>0</v>
      </c>
      <c r="H260" s="376">
        <f t="shared" ref="H260:H265" si="19">D260*0.5</f>
        <v>0</v>
      </c>
      <c r="I260" s="379"/>
      <c r="J260" s="380" t="str">
        <f>'Wrksht. H, CWIP Desc. EKS'!F220</f>
        <v>NFPA 70E COMPLIANCE</v>
      </c>
    </row>
    <row r="261" spans="1:10">
      <c r="A261" s="432">
        <f t="shared" si="17"/>
        <v>211</v>
      </c>
      <c r="B261" s="374" t="str">
        <f>'Wrksht. H, CWIP Desc. EKS'!B221</f>
        <v>1070002</v>
      </c>
      <c r="C261" s="375" t="str">
        <f>'Wrksht. H, CWIP Desc. EKS'!C221</f>
        <v>7100006</v>
      </c>
      <c r="D261" s="376">
        <f>'Wrksht. I, CWIP AFUDC Cre. EKS'!I222</f>
        <v>0</v>
      </c>
      <c r="E261" s="377" t="str">
        <f>'Wrksht. H, CWIP Desc. EKS'!E221</f>
        <v>O</v>
      </c>
      <c r="F261" s="376"/>
      <c r="G261" s="376">
        <f t="shared" si="18"/>
        <v>0</v>
      </c>
      <c r="H261" s="376">
        <f t="shared" si="19"/>
        <v>0</v>
      </c>
      <c r="I261" s="379"/>
      <c r="J261" s="380" t="str">
        <f>'Wrksht. H, CWIP Desc. EKS'!F221</f>
        <v>NON-CEP RELATED ACCRUALS</v>
      </c>
    </row>
    <row r="262" spans="1:10">
      <c r="A262" s="432">
        <f t="shared" si="17"/>
        <v>212</v>
      </c>
      <c r="B262" s="374" t="str">
        <f>'Wrksht. H, CWIP Desc. EKS'!B222</f>
        <v>1070002</v>
      </c>
      <c r="C262" s="375" t="str">
        <f>'Wrksht. H, CWIP Desc. EKS'!C222</f>
        <v>7200006</v>
      </c>
      <c r="D262" s="376">
        <f>'Wrksht. I, CWIP AFUDC Cre. EKS'!I223</f>
        <v>0</v>
      </c>
      <c r="E262" s="377" t="str">
        <f>'Wrksht. H, CWIP Desc. EKS'!E222</f>
        <v>O</v>
      </c>
      <c r="F262" s="376"/>
      <c r="G262" s="376">
        <f t="shared" si="18"/>
        <v>0</v>
      </c>
      <c r="H262" s="376">
        <f t="shared" si="19"/>
        <v>0</v>
      </c>
      <c r="I262" s="379"/>
      <c r="J262" s="380" t="str">
        <f>'Wrksht. H, CWIP Desc. EKS'!F222</f>
        <v>ACCRUAL</v>
      </c>
    </row>
    <row r="263" spans="1:10">
      <c r="A263" s="432">
        <f t="shared" si="17"/>
        <v>213</v>
      </c>
      <c r="B263" s="374">
        <f>'Wrksht. H, CWIP Desc. EKS'!B223</f>
        <v>1070004</v>
      </c>
      <c r="C263" s="375" t="str">
        <f>'Wrksht. H, CWIP Desc. EKS'!C223</f>
        <v>012512</v>
      </c>
      <c r="D263" s="376">
        <f>'Wrksht. I, CWIP AFUDC Cre. EKS'!I224</f>
        <v>0</v>
      </c>
      <c r="E263" s="377" t="str">
        <f>'Wrksht. H, CWIP Desc. EKS'!E223</f>
        <v>O</v>
      </c>
      <c r="F263" s="376"/>
      <c r="G263" s="376">
        <f t="shared" si="18"/>
        <v>0</v>
      </c>
      <c r="H263" s="376">
        <f t="shared" si="19"/>
        <v>0</v>
      </c>
      <c r="I263" s="379"/>
      <c r="J263" s="380" t="str">
        <f>'Wrksht. H, CWIP Desc. EKS'!F223</f>
        <v>RP081A &amp; B TC/CCM SYSTEM REPLACEMENT</v>
      </c>
    </row>
    <row r="264" spans="1:10">
      <c r="A264" s="432">
        <f t="shared" si="17"/>
        <v>214</v>
      </c>
      <c r="B264" s="374">
        <f>'Wrksht. H, CWIP Desc. EKS'!B224</f>
        <v>1070004</v>
      </c>
      <c r="C264" s="375" t="str">
        <f>'Wrksht. H, CWIP Desc. EKS'!C224</f>
        <v>013004</v>
      </c>
      <c r="D264" s="376">
        <f>'Wrksht. I, CWIP AFUDC Cre. EKS'!I225</f>
        <v>0</v>
      </c>
      <c r="E264" s="377" t="str">
        <f>'Wrksht. H, CWIP Desc. EKS'!E224</f>
        <v>O</v>
      </c>
      <c r="F264" s="376"/>
      <c r="G264" s="376">
        <f t="shared" si="18"/>
        <v>0</v>
      </c>
      <c r="H264" s="376">
        <f t="shared" si="19"/>
        <v>0</v>
      </c>
      <c r="I264" s="379"/>
      <c r="J264" s="380" t="str">
        <f>'Wrksht. H, CWIP Desc. EKS'!F224</f>
        <v>SECURITY SYSTEM CHANGES SYSTEM</v>
      </c>
    </row>
    <row r="265" spans="1:10">
      <c r="A265" s="432">
        <f t="shared" ref="A265:A326" si="20">A264+1</f>
        <v>215</v>
      </c>
      <c r="B265" s="374">
        <f>'Wrksht. H, CWIP Desc. EKS'!B225</f>
        <v>1070002</v>
      </c>
      <c r="C265" s="375" t="str">
        <f>'Wrksht. H, CWIP Desc. EKS'!C225</f>
        <v>7203239</v>
      </c>
      <c r="D265" s="376">
        <f>'Wrksht. I, CWIP AFUDC Cre. EKS'!I226</f>
        <v>0</v>
      </c>
      <c r="E265" s="377" t="str">
        <f>'Wrksht. H, CWIP Desc. EKS'!E225</f>
        <v>O</v>
      </c>
      <c r="F265" s="376"/>
      <c r="G265" s="376">
        <f t="shared" ref="G265:G272" si="21">IF(H265=0,D265,0)</f>
        <v>0</v>
      </c>
      <c r="H265" s="376">
        <f t="shared" si="19"/>
        <v>0</v>
      </c>
      <c r="I265" s="379"/>
      <c r="J265" s="380" t="str">
        <f>'Wrksht. H, CWIP Desc. EKS'!F225</f>
        <v>STAGING TRACK</v>
      </c>
    </row>
    <row r="266" spans="1:10">
      <c r="A266" s="432">
        <f t="shared" si="20"/>
        <v>216</v>
      </c>
      <c r="B266" s="374" t="str">
        <f>'Wrksht. H, CWIP Desc. EKS'!B226</f>
        <v>1070002</v>
      </c>
      <c r="C266" s="375" t="str">
        <f>'Wrksht. H, CWIP Desc. EKS'!C226</f>
        <v>JEC011005901</v>
      </c>
      <c r="D266" s="376">
        <f>'Wrksht. I, CWIP AFUDC Cre. EKS'!I227</f>
        <v>0</v>
      </c>
      <c r="E266" s="377" t="str">
        <f>'Wrksht. H, CWIP Desc. EKS'!E226</f>
        <v>PC</v>
      </c>
      <c r="F266" s="376"/>
      <c r="G266" s="376">
        <f t="shared" si="21"/>
        <v>0</v>
      </c>
      <c r="H266" s="376">
        <v>0</v>
      </c>
      <c r="I266" s="379"/>
      <c r="J266" s="380" t="str">
        <f>'Wrksht. H, CWIP Desc. EKS'!F226</f>
        <v>THE CONSENT DECREE ESTABLISHES THE</v>
      </c>
    </row>
    <row r="267" spans="1:10">
      <c r="A267" s="432">
        <f t="shared" si="20"/>
        <v>217</v>
      </c>
      <c r="B267" s="374" t="str">
        <f>'Wrksht. H, CWIP Desc. EKS'!B227</f>
        <v>1070002</v>
      </c>
      <c r="C267" s="375" t="str">
        <f>'Wrksht. H, CWIP Desc. EKS'!C227</f>
        <v>JEC011105801</v>
      </c>
      <c r="D267" s="376">
        <f>'Wrksht. I, CWIP AFUDC Cre. EKS'!I228</f>
        <v>0</v>
      </c>
      <c r="E267" s="377" t="str">
        <f>'Wrksht. H, CWIP Desc. EKS'!E227</f>
        <v>PC</v>
      </c>
      <c r="F267" s="376"/>
      <c r="G267" s="376">
        <f t="shared" si="21"/>
        <v>0</v>
      </c>
      <c r="H267" s="376">
        <v>0</v>
      </c>
      <c r="I267" s="379"/>
      <c r="J267" s="380" t="str">
        <f>'Wrksht. H, CWIP Desc. EKS'!F227</f>
        <v>BI #0111058 - J3 SMARTBURN AND SNCR</v>
      </c>
    </row>
    <row r="268" spans="1:10">
      <c r="A268" s="432">
        <f t="shared" si="20"/>
        <v>218</v>
      </c>
      <c r="B268" s="374" t="str">
        <f>'Wrksht. H, CWIP Desc. EKS'!B228</f>
        <v>1070004</v>
      </c>
      <c r="C268" s="375" t="str">
        <f>'Wrksht. H, CWIP Desc. EKS'!C228</f>
        <v>012834</v>
      </c>
      <c r="D268" s="376">
        <f>'Wrksht. I, CWIP AFUDC Cre. EKS'!I229</f>
        <v>0</v>
      </c>
      <c r="E268" s="377" t="str">
        <f>'Wrksht. H, CWIP Desc. EKS'!E228</f>
        <v>O</v>
      </c>
      <c r="F268" s="376"/>
      <c r="G268" s="376">
        <f t="shared" si="21"/>
        <v>0</v>
      </c>
      <c r="H268" s="376">
        <f>D268*0.5</f>
        <v>0</v>
      </c>
      <c r="I268" s="379"/>
      <c r="J268" s="380" t="str">
        <f>'Wrksht. H, CWIP Desc. EKS'!F228</f>
        <v>TURBINE SUPERVISORY INSTRUMENTATION</v>
      </c>
    </row>
    <row r="269" spans="1:10">
      <c r="A269" s="432">
        <f t="shared" si="20"/>
        <v>219</v>
      </c>
      <c r="B269" s="374" t="str">
        <f>'Wrksht. H, CWIP Desc. EKS'!B229</f>
        <v>1070004</v>
      </c>
      <c r="C269" s="375" t="str">
        <f>'Wrksht. H, CWIP Desc. EKS'!C229</f>
        <v>012961</v>
      </c>
      <c r="D269" s="376">
        <f>'Wrksht. I, CWIP AFUDC Cre. EKS'!I230</f>
        <v>0</v>
      </c>
      <c r="E269" s="377" t="str">
        <f>'Wrksht. H, CWIP Desc. EKS'!E229</f>
        <v>O</v>
      </c>
      <c r="F269" s="376"/>
      <c r="G269" s="376">
        <f t="shared" si="21"/>
        <v>0</v>
      </c>
      <c r="H269" s="376">
        <f>D269*0.5</f>
        <v>0</v>
      </c>
      <c r="I269" s="379"/>
      <c r="J269" s="380" t="str">
        <f>'Wrksht. H, CWIP Desc. EKS'!F229</f>
        <v>MAIN GENERATOR REWIND PROJECT</v>
      </c>
    </row>
    <row r="270" spans="1:10">
      <c r="A270" s="432">
        <f t="shared" si="20"/>
        <v>220</v>
      </c>
      <c r="B270" s="374" t="str">
        <f>'Wrksht. H, CWIP Desc. EKS'!B230</f>
        <v>1070004</v>
      </c>
      <c r="C270" s="375" t="str">
        <f>'Wrksht. H, CWIP Desc. EKS'!C230</f>
        <v>013017</v>
      </c>
      <c r="D270" s="376">
        <f>'Wrksht. I, CWIP AFUDC Cre. EKS'!I231</f>
        <v>0</v>
      </c>
      <c r="E270" s="377" t="str">
        <f>'Wrksht. H, CWIP Desc. EKS'!E230</f>
        <v>O</v>
      </c>
      <c r="F270" s="376"/>
      <c r="G270" s="376">
        <f t="shared" si="21"/>
        <v>0</v>
      </c>
      <c r="H270" s="376">
        <f>D270*0.5</f>
        <v>0</v>
      </c>
      <c r="I270" s="379"/>
      <c r="J270" s="380" t="str">
        <f>'Wrksht. H, CWIP Desc. EKS'!F230</f>
        <v>REPLACEMENT MOVABLE FLUX MAP SYSTEM</v>
      </c>
    </row>
    <row r="271" spans="1:10">
      <c r="A271" s="432">
        <f t="shared" si="20"/>
        <v>221</v>
      </c>
      <c r="B271" s="374" t="str">
        <f>'Wrksht. H, CWIP Desc. EKS'!B231</f>
        <v>1070004</v>
      </c>
      <c r="C271" s="375" t="str">
        <f>'Wrksht. H, CWIP Desc. EKS'!C231</f>
        <v>013380</v>
      </c>
      <c r="D271" s="376">
        <f>'Wrksht. I, CWIP AFUDC Cre. EKS'!I232</f>
        <v>0</v>
      </c>
      <c r="E271" s="377" t="str">
        <f>'Wrksht. H, CWIP Desc. EKS'!E231</f>
        <v>O</v>
      </c>
      <c r="F271" s="376"/>
      <c r="G271" s="376">
        <f t="shared" si="21"/>
        <v>0</v>
      </c>
      <c r="H271" s="376">
        <f>D271*0.5</f>
        <v>0</v>
      </c>
      <c r="I271" s="379"/>
      <c r="J271" s="380" t="str">
        <f>'Wrksht. H, CWIP Desc. EKS'!F231</f>
        <v>FEED PUMP SPEED CONTROL REPLACEMENT</v>
      </c>
    </row>
    <row r="272" spans="1:10">
      <c r="A272" s="432">
        <f t="shared" si="20"/>
        <v>222</v>
      </c>
      <c r="B272" s="374" t="str">
        <f>'Wrksht. H, CWIP Desc. EKS'!B232</f>
        <v>1070004</v>
      </c>
      <c r="C272" s="375" t="str">
        <f>'Wrksht. H, CWIP Desc. EKS'!C232</f>
        <v>013833</v>
      </c>
      <c r="D272" s="376">
        <f>'Wrksht. I, CWIP AFUDC Cre. EKS'!I233</f>
        <v>0</v>
      </c>
      <c r="E272" s="377" t="str">
        <f>'Wrksht. H, CWIP Desc. EKS'!E232</f>
        <v>O</v>
      </c>
      <c r="F272" s="376"/>
      <c r="G272" s="376">
        <f t="shared" si="21"/>
        <v>0</v>
      </c>
      <c r="H272" s="376">
        <f>D272*0.5</f>
        <v>0</v>
      </c>
      <c r="I272" s="379"/>
      <c r="J272" s="380" t="str">
        <f>'Wrksht. H, CWIP Desc. EKS'!F232</f>
        <v>ESW UNDERGROUND PIPE REPLACEMENT</v>
      </c>
    </row>
    <row r="273" spans="1:10">
      <c r="A273" s="432">
        <f t="shared" si="20"/>
        <v>223</v>
      </c>
      <c r="B273" s="374" t="str">
        <f>'Wrksht. H, CWIP Desc. EKS'!B233</f>
        <v>1070004</v>
      </c>
      <c r="C273" s="375" t="str">
        <f>'Wrksht. H, CWIP Desc. EKS'!C233</f>
        <v>013540</v>
      </c>
      <c r="D273" s="376">
        <f>'Wrksht. I, CWIP AFUDC Cre. EKS'!I234</f>
        <v>0</v>
      </c>
      <c r="E273" s="377" t="str">
        <f>'Wrksht. H, CWIP Desc. EKS'!E233</f>
        <v>FC</v>
      </c>
      <c r="F273" s="376"/>
      <c r="G273" s="376">
        <f t="shared" ref="G273:G281" si="22">IF(H273=0,D273,0)</f>
        <v>0</v>
      </c>
      <c r="H273" s="376">
        <v>0</v>
      </c>
      <c r="I273" s="379"/>
      <c r="J273" s="380" t="str">
        <f>'Wrksht. H, CWIP Desc. EKS'!F233</f>
        <v>RADWASTE BUILDING - WC007</v>
      </c>
    </row>
    <row r="274" spans="1:10">
      <c r="A274" s="432">
        <f t="shared" si="20"/>
        <v>224</v>
      </c>
      <c r="B274" s="374" t="str">
        <f>'Wrksht. H, CWIP Desc. EKS'!B234</f>
        <v>1070004</v>
      </c>
      <c r="C274" s="375" t="str">
        <f>'Wrksht. H, CWIP Desc. EKS'!C234</f>
        <v>013894</v>
      </c>
      <c r="D274" s="376">
        <f>'Wrksht. I, CWIP AFUDC Cre. EKS'!I235</f>
        <v>0</v>
      </c>
      <c r="E274" s="377" t="str">
        <f>'Wrksht. H, CWIP Desc. EKS'!E234</f>
        <v>O</v>
      </c>
      <c r="F274" s="376"/>
      <c r="G274" s="376">
        <f t="shared" si="22"/>
        <v>0</v>
      </c>
      <c r="H274" s="376">
        <f t="shared" ref="H274:H281" si="23">D274*0.5</f>
        <v>0</v>
      </c>
      <c r="I274" s="379"/>
      <c r="J274" s="380" t="str">
        <f>'Wrksht. H, CWIP Desc. EKS'!F234</f>
        <v>ESW PUMPHOUSE &amp; CHLORINE BUILDING - WC011</v>
      </c>
    </row>
    <row r="275" spans="1:10">
      <c r="A275" s="432">
        <f t="shared" si="20"/>
        <v>225</v>
      </c>
      <c r="B275" s="374" t="str">
        <f>'Wrksht. H, CWIP Desc. EKS'!B235</f>
        <v>1070004</v>
      </c>
      <c r="C275" s="375" t="str">
        <f>'Wrksht. H, CWIP Desc. EKS'!C235</f>
        <v>013948</v>
      </c>
      <c r="D275" s="376">
        <f>'Wrksht. I, CWIP AFUDC Cre. EKS'!I236</f>
        <v>0</v>
      </c>
      <c r="E275" s="377" t="str">
        <f>'Wrksht. H, CWIP Desc. EKS'!E235</f>
        <v>O</v>
      </c>
      <c r="F275" s="376"/>
      <c r="G275" s="376">
        <f t="shared" si="22"/>
        <v>0</v>
      </c>
      <c r="H275" s="376">
        <f t="shared" si="23"/>
        <v>0</v>
      </c>
      <c r="I275" s="379"/>
      <c r="J275" s="380" t="str">
        <f>'Wrksht. H, CWIP Desc. EKS'!F235</f>
        <v>CIRCULATING WATER STRUCTURE - INTAKE - WC014</v>
      </c>
    </row>
    <row r="276" spans="1:10">
      <c r="A276" s="432">
        <f t="shared" si="20"/>
        <v>226</v>
      </c>
      <c r="B276" s="374" t="str">
        <f>'Wrksht. H, CWIP Desc. EKS'!B236</f>
        <v>1070004</v>
      </c>
      <c r="C276" s="375" t="str">
        <f>'Wrksht. H, CWIP Desc. EKS'!C236</f>
        <v>013539</v>
      </c>
      <c r="D276" s="376">
        <f>'Wrksht. I, CWIP AFUDC Cre. EKS'!I237</f>
        <v>0</v>
      </c>
      <c r="E276" s="377" t="str">
        <f>'Wrksht. H, CWIP Desc. EKS'!E236</f>
        <v>O</v>
      </c>
      <c r="F276" s="376"/>
      <c r="G276" s="376">
        <f t="shared" si="22"/>
        <v>0</v>
      </c>
      <c r="H276" s="376">
        <f t="shared" si="23"/>
        <v>0</v>
      </c>
      <c r="I276" s="379"/>
      <c r="J276" s="380" t="str">
        <f>'Wrksht. H, CWIP Desc. EKS'!F236</f>
        <v>REACTOR BUILDING - WC002</v>
      </c>
    </row>
    <row r="277" spans="1:10">
      <c r="A277" s="432">
        <f t="shared" si="20"/>
        <v>227</v>
      </c>
      <c r="B277" s="374" t="str">
        <f>'Wrksht. H, CWIP Desc. EKS'!B237</f>
        <v>1070004</v>
      </c>
      <c r="C277" s="375" t="str">
        <f>'Wrksht. H, CWIP Desc. EKS'!C237</f>
        <v>012958</v>
      </c>
      <c r="D277" s="376">
        <f>'Wrksht. I, CWIP AFUDC Cre. EKS'!I238</f>
        <v>0</v>
      </c>
      <c r="E277" s="377" t="str">
        <f>'Wrksht. H, CWIP Desc. EKS'!E237</f>
        <v>O</v>
      </c>
      <c r="F277" s="376"/>
      <c r="G277" s="376">
        <f t="shared" si="22"/>
        <v>0</v>
      </c>
      <c r="H277" s="376">
        <f t="shared" si="23"/>
        <v>0</v>
      </c>
      <c r="I277" s="379"/>
      <c r="J277" s="380" t="str">
        <f>'Wrksht. H, CWIP Desc. EKS'!F237</f>
        <v>TURBINE BUILDING - WC004</v>
      </c>
    </row>
    <row r="278" spans="1:10">
      <c r="A278" s="432">
        <f t="shared" si="20"/>
        <v>228</v>
      </c>
      <c r="B278" s="374" t="str">
        <f>'Wrksht. H, CWIP Desc. EKS'!B238</f>
        <v>1070004</v>
      </c>
      <c r="C278" s="375" t="str">
        <f>'Wrksht. H, CWIP Desc. EKS'!C238</f>
        <v>012514</v>
      </c>
      <c r="D278" s="376">
        <f>'Wrksht. I, CWIP AFUDC Cre. EKS'!I239</f>
        <v>0</v>
      </c>
      <c r="E278" s="377" t="str">
        <f>'Wrksht. H, CWIP Desc. EKS'!E238</f>
        <v>O</v>
      </c>
      <c r="F278" s="376"/>
      <c r="G278" s="376">
        <f t="shared" si="22"/>
        <v>0</v>
      </c>
      <c r="H278" s="376">
        <f t="shared" si="23"/>
        <v>0</v>
      </c>
      <c r="I278" s="379"/>
      <c r="J278" s="380" t="str">
        <f>'Wrksht. H, CWIP Desc. EKS'!F238</f>
        <v>CONTROL BUILDING - WC003</v>
      </c>
    </row>
    <row r="279" spans="1:10" ht="26">
      <c r="A279" s="432">
        <f t="shared" si="20"/>
        <v>229</v>
      </c>
      <c r="B279" s="374" t="str">
        <f>'Wrksht. H, CWIP Desc. EKS'!B239</f>
        <v>1070004</v>
      </c>
      <c r="C279" s="375" t="str">
        <f>'Wrksht. H, CWIP Desc. EKS'!C239</f>
        <v>014176</v>
      </c>
      <c r="D279" s="376">
        <f>'Wrksht. I, CWIP AFUDC Cre. EKS'!I240</f>
        <v>0</v>
      </c>
      <c r="E279" s="377" t="str">
        <f>'Wrksht. H, CWIP Desc. EKS'!E239</f>
        <v>O</v>
      </c>
      <c r="F279" s="376"/>
      <c r="G279" s="376">
        <f t="shared" si="22"/>
        <v>0</v>
      </c>
      <c r="H279" s="376">
        <f t="shared" si="23"/>
        <v>0</v>
      </c>
      <c r="I279" s="379"/>
      <c r="J279" s="380" t="str">
        <f>'Wrksht. H, CWIP Desc. EKS'!F239</f>
        <v>ESWS SYSTEM - WC009.  ABOVE GROUND PIPE REPLACEMENT.</v>
      </c>
    </row>
    <row r="280" spans="1:10" ht="26">
      <c r="A280" s="432">
        <f t="shared" si="20"/>
        <v>230</v>
      </c>
      <c r="B280" s="374" t="str">
        <f>'Wrksht. H, CWIP Desc. EKS'!B240</f>
        <v>1070004</v>
      </c>
      <c r="C280" s="375" t="str">
        <f>'Wrksht. H, CWIP Desc. EKS'!C240</f>
        <v>013830</v>
      </c>
      <c r="D280" s="376">
        <f>'Wrksht. I, CWIP AFUDC Cre. EKS'!I241</f>
        <v>0</v>
      </c>
      <c r="E280" s="377" t="str">
        <f>'Wrksht. H, CWIP Desc. EKS'!E240</f>
        <v>O</v>
      </c>
      <c r="F280" s="376"/>
      <c r="G280" s="376">
        <f t="shared" si="22"/>
        <v>0</v>
      </c>
      <c r="H280" s="376">
        <f t="shared" si="23"/>
        <v>0</v>
      </c>
      <c r="I280" s="379"/>
      <c r="J280" s="380" t="str">
        <f>'Wrksht. H, CWIP Desc. EKS'!F240</f>
        <v>WC008.  ESSENTIAL SERVICE WATER ABOVE GROUND PIPE REPLACEMENT.</v>
      </c>
    </row>
    <row r="281" spans="1:10">
      <c r="A281" s="432">
        <f t="shared" si="20"/>
        <v>231</v>
      </c>
      <c r="B281" s="374" t="str">
        <f>'Wrksht. H, CWIP Desc. EKS'!B241</f>
        <v>1070004</v>
      </c>
      <c r="C281" s="375" t="str">
        <f>'Wrksht. H, CWIP Desc. EKS'!C241</f>
        <v>014117</v>
      </c>
      <c r="D281" s="376">
        <f>'Wrksht. I, CWIP AFUDC Cre. EKS'!I242</f>
        <v>0</v>
      </c>
      <c r="E281" s="377" t="str">
        <f>'Wrksht. H, CWIP Desc. EKS'!E241</f>
        <v>O</v>
      </c>
      <c r="F281" s="376"/>
      <c r="G281" s="376">
        <f t="shared" si="22"/>
        <v>0</v>
      </c>
      <c r="H281" s="376">
        <f t="shared" si="23"/>
        <v>0</v>
      </c>
      <c r="I281" s="379"/>
      <c r="J281" s="380" t="str">
        <f>'Wrksht. H, CWIP Desc. EKS'!F241</f>
        <v>WC008.  SBO DIESEL GENERATOR.</v>
      </c>
    </row>
    <row r="282" spans="1:10">
      <c r="A282" s="432">
        <f t="shared" si="20"/>
        <v>232</v>
      </c>
      <c r="B282" s="374">
        <f>'Wrksht. H, CWIP Desc. EKS'!B242</f>
        <v>10100</v>
      </c>
      <c r="C282" s="375" t="str">
        <f>'Wrksht. H, CWIP Desc. EKS'!C242</f>
        <v>05701 JEC011205201</v>
      </c>
      <c r="D282" s="376">
        <f>'Wrksht. I, CWIP AFUDC Cre. EKS'!I243</f>
        <v>0</v>
      </c>
      <c r="E282" s="377" t="str">
        <f>'Wrksht. H, CWIP Desc. EKS'!E242</f>
        <v>PC</v>
      </c>
      <c r="F282" s="376"/>
      <c r="G282" s="376">
        <f>IF(H282=0,D282,0)</f>
        <v>0</v>
      </c>
      <c r="H282" s="376">
        <f>D282*0.5</f>
        <v>0</v>
      </c>
      <c r="I282" s="379"/>
      <c r="J282" s="380" t="str">
        <f>'Wrksht. H, CWIP Desc. EKS'!F242</f>
        <v>J2 SNCR AND SMARTBURN INSTALLATION</v>
      </c>
    </row>
    <row r="283" spans="1:10" ht="26">
      <c r="A283" s="432">
        <f t="shared" si="20"/>
        <v>233</v>
      </c>
      <c r="B283" s="374">
        <f>'Wrksht. H, CWIP Desc. EKS'!B243</f>
        <v>10100</v>
      </c>
      <c r="C283" s="375" t="str">
        <f>'Wrksht. H, CWIP Desc. EKS'!C243</f>
        <v>05701 JEC011300301</v>
      </c>
      <c r="D283" s="376">
        <f>'Wrksht. I, CWIP AFUDC Cre. EKS'!I244</f>
        <v>0</v>
      </c>
      <c r="E283" s="377" t="str">
        <f>'Wrksht. H, CWIP Desc. EKS'!E243</f>
        <v>PC</v>
      </c>
      <c r="F283" s="376"/>
      <c r="G283" s="376">
        <f>IF(H283=0,D283,0)</f>
        <v>0</v>
      </c>
      <c r="H283" s="376">
        <f>D283*0.5</f>
        <v>0</v>
      </c>
      <c r="I283" s="379"/>
      <c r="J283" s="380" t="str">
        <f>'Wrksht. H, CWIP Desc. EKS'!F243</f>
        <v>BI #0113003 - JCOM FGD WASTEWATER TREATMENT SYSTEM</v>
      </c>
    </row>
    <row r="284" spans="1:10">
      <c r="A284" s="432">
        <f t="shared" si="20"/>
        <v>234</v>
      </c>
      <c r="B284" s="374">
        <f>'Wrksht. H, CWIP Desc. EKS'!B244</f>
        <v>10100</v>
      </c>
      <c r="C284" s="375" t="str">
        <f>'Wrksht. H, CWIP Desc. EKS'!C244</f>
        <v>05701 JEC011410201</v>
      </c>
      <c r="D284" s="376">
        <f>'Wrksht. I, CWIP AFUDC Cre. EKS'!I245</f>
        <v>0</v>
      </c>
      <c r="E284" s="377" t="str">
        <f>'Wrksht. H, CWIP Desc. EKS'!E244</f>
        <v>O</v>
      </c>
      <c r="F284" s="376"/>
      <c r="G284" s="376">
        <f>IF(H284=0,D284,0)</f>
        <v>0</v>
      </c>
      <c r="H284" s="376">
        <f>D284*0.5</f>
        <v>0</v>
      </c>
      <c r="I284" s="379"/>
      <c r="J284" s="380" t="str">
        <f>'Wrksht. H, CWIP Desc. EKS'!F244</f>
        <v>PROJECT 0114102 - J1 LP TURBINE UPGRADE</v>
      </c>
    </row>
    <row r="285" spans="1:10">
      <c r="A285" s="432">
        <f t="shared" si="20"/>
        <v>235</v>
      </c>
      <c r="B285" s="374">
        <f>'Wrksht. H, CWIP Desc. EKS'!B245</f>
        <v>10100</v>
      </c>
      <c r="C285" s="375" t="str">
        <f>'Wrksht. H, CWIP Desc. EKS'!C245</f>
        <v>05984 7003273</v>
      </c>
      <c r="D285" s="376">
        <f>'Wrksht. I, CWIP AFUDC Cre. EKS'!I246</f>
        <v>0</v>
      </c>
      <c r="E285" s="377" t="str">
        <f>'Wrksht. H, CWIP Desc. EKS'!E245</f>
        <v>O</v>
      </c>
      <c r="F285" s="376"/>
      <c r="G285" s="376">
        <f>IF(H285=0,D285,0)</f>
        <v>0</v>
      </c>
      <c r="H285" s="376">
        <f>D285*0.5</f>
        <v>0</v>
      </c>
      <c r="I285" s="379"/>
      <c r="J285" s="380" t="str">
        <f>'Wrksht. H, CWIP Desc. EKS'!F245</f>
        <v>REPLACE FUEL YARD DUCT BANK</v>
      </c>
    </row>
    <row r="286" spans="1:10">
      <c r="A286" s="432">
        <f t="shared" si="20"/>
        <v>236</v>
      </c>
      <c r="B286" s="374">
        <f>'Wrksht. H, CWIP Desc. EKS'!B246</f>
        <v>10100</v>
      </c>
      <c r="C286" s="375" t="str">
        <f>'Wrksht. H, CWIP Desc. EKS'!C246</f>
        <v>05984 7103267</v>
      </c>
      <c r="D286" s="376">
        <f>'Wrksht. I, CWIP AFUDC Cre. EKS'!I247</f>
        <v>0</v>
      </c>
      <c r="E286" s="377" t="str">
        <f>'Wrksht. H, CWIP Desc. EKS'!E246</f>
        <v>PC</v>
      </c>
      <c r="F286" s="376"/>
      <c r="G286" s="376">
        <f>IF(H286=0,D286,0)</f>
        <v>0</v>
      </c>
      <c r="H286" s="376">
        <f>D286*0.5</f>
        <v>0</v>
      </c>
      <c r="I286" s="379"/>
      <c r="J286" s="380" t="str">
        <f>'Wrksht. H, CWIP Desc. EKS'!F246</f>
        <v>LA CYGNE DCS UNIT 1</v>
      </c>
    </row>
    <row r="287" spans="1:10">
      <c r="A287" s="432">
        <f t="shared" si="20"/>
        <v>237</v>
      </c>
      <c r="B287" s="374">
        <f>'Wrksht. H, CWIP Desc. EKS'!B247</f>
        <v>10100</v>
      </c>
      <c r="C287" s="375" t="str">
        <f>'Wrksht. H, CWIP Desc. EKS'!C247</f>
        <v>05984 7003214</v>
      </c>
      <c r="D287" s="376">
        <f>'Wrksht. I, CWIP AFUDC Cre. EKS'!I248</f>
        <v>0</v>
      </c>
      <c r="E287" s="377" t="str">
        <f>'Wrksht. H, CWIP Desc. EKS'!E247</f>
        <v>PC</v>
      </c>
      <c r="F287" s="376"/>
      <c r="G287" s="376">
        <f t="shared" ref="G287:G295" si="24">IF(H287=0,D287,0)</f>
        <v>0</v>
      </c>
      <c r="H287" s="376">
        <v>0</v>
      </c>
      <c r="I287" s="379"/>
      <c r="J287" s="380" t="str">
        <f>'Wrksht. H, CWIP Desc. EKS'!F247</f>
        <v>LAC U1 ENVIRONMENTAL SITE RESTORATION</v>
      </c>
    </row>
    <row r="288" spans="1:10">
      <c r="A288" s="432">
        <f t="shared" si="20"/>
        <v>238</v>
      </c>
      <c r="B288" s="374">
        <f>'Wrksht. H, CWIP Desc. EKS'!B248</f>
        <v>10100</v>
      </c>
      <c r="C288" s="375" t="str">
        <f>'Wrksht. H, CWIP Desc. EKS'!C248</f>
        <v>J011412301</v>
      </c>
      <c r="D288" s="376">
        <f>'Wrksht. I, CWIP AFUDC Cre. EKS'!I249</f>
        <v>0</v>
      </c>
      <c r="E288" s="377" t="str">
        <f>'Wrksht. H, CWIP Desc. EKS'!E248</f>
        <v>O</v>
      </c>
      <c r="F288" s="376"/>
      <c r="G288" s="376">
        <f t="shared" si="24"/>
        <v>0</v>
      </c>
      <c r="H288" s="376">
        <f t="shared" ref="H288:H295" si="25">D288*0.5</f>
        <v>0</v>
      </c>
      <c r="I288" s="379"/>
      <c r="J288" s="380" t="str">
        <f>'Wrksht. H, CWIP Desc. EKS'!F248</f>
        <v>FOR MECHANICAL MAINTENANCE TO TIG w</v>
      </c>
    </row>
    <row r="289" spans="1:10">
      <c r="A289" s="432">
        <f t="shared" si="20"/>
        <v>239</v>
      </c>
      <c r="B289" s="374">
        <f>'Wrksht. H, CWIP Desc. EKS'!B249</f>
        <v>10100</v>
      </c>
      <c r="C289" s="375" t="str">
        <f>'Wrksht. H, CWIP Desc. EKS'!C249</f>
        <v>05984 10001005</v>
      </c>
      <c r="D289" s="376">
        <f>'Wrksht. I, CWIP AFUDC Cre. EKS'!I250</f>
        <v>0</v>
      </c>
      <c r="E289" s="377" t="str">
        <f>'Wrksht. H, CWIP Desc. EKS'!E249</f>
        <v>O</v>
      </c>
      <c r="F289" s="376"/>
      <c r="G289" s="376">
        <f t="shared" si="24"/>
        <v>0</v>
      </c>
      <c r="H289" s="376">
        <f t="shared" si="25"/>
        <v>0</v>
      </c>
      <c r="I289" s="379"/>
      <c r="J289" s="380" t="str">
        <f>'Wrksht. H, CWIP Desc. EKS'!F249</f>
        <v>L2 LP TURBINE BUCKET REPLACEMENT</v>
      </c>
    </row>
    <row r="290" spans="1:10">
      <c r="A290" s="432">
        <f t="shared" si="20"/>
        <v>240</v>
      </c>
      <c r="B290" s="374">
        <f>'Wrksht. H, CWIP Desc. EKS'!B250</f>
        <v>10100</v>
      </c>
      <c r="C290" s="375" t="str">
        <f>'Wrksht. H, CWIP Desc. EKS'!C250</f>
        <v>05984 10000422</v>
      </c>
      <c r="D290" s="376">
        <f>'Wrksht. I, CWIP AFUDC Cre. EKS'!I251</f>
        <v>0</v>
      </c>
      <c r="E290" s="377" t="str">
        <f>'Wrksht. H, CWIP Desc. EKS'!E250</f>
        <v>O</v>
      </c>
      <c r="F290" s="376"/>
      <c r="G290" s="376">
        <f t="shared" si="24"/>
        <v>0</v>
      </c>
      <c r="H290" s="376">
        <f t="shared" si="25"/>
        <v>0</v>
      </c>
      <c r="I290" s="379"/>
      <c r="J290" s="380" t="str">
        <f>'Wrksht. H, CWIP Desc. EKS'!F250</f>
        <v>REPLACE SSH OUTLET BANK L1</v>
      </c>
    </row>
    <row r="291" spans="1:10" ht="12.75" customHeight="1">
      <c r="A291" s="432">
        <f t="shared" si="20"/>
        <v>241</v>
      </c>
      <c r="B291" s="374">
        <f>'Wrksht. H, CWIP Desc. EKS'!B251</f>
        <v>10100</v>
      </c>
      <c r="C291" s="375" t="str">
        <f>'Wrksht. H, CWIP Desc. EKS'!C251</f>
        <v>05984 10000231</v>
      </c>
      <c r="D291" s="376">
        <f>'Wrksht. I, CWIP AFUDC Cre. EKS'!I252</f>
        <v>0</v>
      </c>
      <c r="E291" s="377" t="str">
        <f>'Wrksht. H, CWIP Desc. EKS'!E251</f>
        <v>O</v>
      </c>
      <c r="F291" s="376"/>
      <c r="G291" s="376">
        <f t="shared" si="24"/>
        <v>0</v>
      </c>
      <c r="H291" s="376">
        <f t="shared" si="25"/>
        <v>0</v>
      </c>
      <c r="I291" s="379"/>
      <c r="J291" s="380" t="str">
        <f>'Wrksht. H, CWIP Desc. EKS'!F251</f>
        <v>REPLACE GENERATOR STATOR WINDING &amp; WEDGES</v>
      </c>
    </row>
    <row r="292" spans="1:10">
      <c r="A292" s="432">
        <f t="shared" si="20"/>
        <v>242</v>
      </c>
      <c r="B292" s="374">
        <f>'Wrksht. H, CWIP Desc. EKS'!B252</f>
        <v>10100</v>
      </c>
      <c r="C292" s="375" t="str">
        <f>'Wrksht. H, CWIP Desc. EKS'!C252</f>
        <v>05984 7003262</v>
      </c>
      <c r="D292" s="376">
        <f>'Wrksht. I, CWIP AFUDC Cre. EKS'!I253</f>
        <v>0</v>
      </c>
      <c r="E292" s="377" t="str">
        <f>'Wrksht. H, CWIP Desc. EKS'!E252</f>
        <v>O</v>
      </c>
      <c r="F292" s="376"/>
      <c r="G292" s="376">
        <f t="shared" si="24"/>
        <v>0</v>
      </c>
      <c r="H292" s="376">
        <f t="shared" si="25"/>
        <v>0</v>
      </c>
      <c r="I292" s="379"/>
      <c r="J292" s="380" t="str">
        <f>'Wrksht. H, CWIP Desc. EKS'!F252</f>
        <v>LA CYGNE NONEXEMPT SALES-USE TX</v>
      </c>
    </row>
    <row r="293" spans="1:10">
      <c r="A293" s="432">
        <f t="shared" si="20"/>
        <v>243</v>
      </c>
      <c r="B293" s="374">
        <f>'Wrksht. H, CWIP Desc. EKS'!B253</f>
        <v>10100</v>
      </c>
      <c r="C293" s="375" t="str">
        <f>'Wrksht. H, CWIP Desc. EKS'!C253</f>
        <v>05984 10000421</v>
      </c>
      <c r="D293" s="376">
        <f>'Wrksht. I, CWIP AFUDC Cre. EKS'!I254</f>
        <v>0</v>
      </c>
      <c r="E293" s="377" t="str">
        <f>'Wrksht. H, CWIP Desc. EKS'!E253</f>
        <v>O</v>
      </c>
      <c r="F293" s="376"/>
      <c r="G293" s="376">
        <f t="shared" si="24"/>
        <v>0</v>
      </c>
      <c r="H293" s="376">
        <f t="shared" si="25"/>
        <v>0</v>
      </c>
      <c r="I293" s="379"/>
      <c r="J293" s="380" t="str">
        <f>'Wrksht. H, CWIP Desc. EKS'!F253</f>
        <v>REPLACE SSH INTERMEDIATE BANK L1</v>
      </c>
    </row>
    <row r="294" spans="1:10">
      <c r="A294" s="432">
        <f t="shared" si="20"/>
        <v>244</v>
      </c>
      <c r="B294" s="374">
        <f>'Wrksht. H, CWIP Desc. EKS'!B254</f>
        <v>10100</v>
      </c>
      <c r="C294" s="375" t="str">
        <f>'Wrksht. H, CWIP Desc. EKS'!C254</f>
        <v>05984 7203279</v>
      </c>
      <c r="D294" s="376">
        <f>'Wrksht. I, CWIP AFUDC Cre. EKS'!I255</f>
        <v>0</v>
      </c>
      <c r="E294" s="377" t="str">
        <f>'Wrksht. H, CWIP Desc. EKS'!E254</f>
        <v>O</v>
      </c>
      <c r="F294" s="376"/>
      <c r="G294" s="376">
        <f t="shared" si="24"/>
        <v>0</v>
      </c>
      <c r="H294" s="376">
        <f t="shared" si="25"/>
        <v>0</v>
      </c>
      <c r="I294" s="379"/>
      <c r="J294" s="380" t="str">
        <f>'Wrksht. H, CWIP Desc. EKS'!F254</f>
        <v>REPLACE HRH PIPING UNDER TURBINE</v>
      </c>
    </row>
    <row r="295" spans="1:10">
      <c r="A295" s="432">
        <f t="shared" si="20"/>
        <v>245</v>
      </c>
      <c r="B295" s="374">
        <f>'Wrksht. H, CWIP Desc. EKS'!B255</f>
        <v>10100</v>
      </c>
      <c r="C295" s="375" t="str">
        <f>'Wrksht. H, CWIP Desc. EKS'!C255</f>
        <v>05984 7203280</v>
      </c>
      <c r="D295" s="376">
        <f>'Wrksht. I, CWIP AFUDC Cre. EKS'!I256</f>
        <v>0</v>
      </c>
      <c r="E295" s="377" t="str">
        <f>'Wrksht. H, CWIP Desc. EKS'!E255</f>
        <v>O</v>
      </c>
      <c r="F295" s="376"/>
      <c r="G295" s="376">
        <f t="shared" si="24"/>
        <v>0</v>
      </c>
      <c r="H295" s="376">
        <f t="shared" si="25"/>
        <v>0</v>
      </c>
      <c r="I295" s="379"/>
      <c r="J295" s="380" t="str">
        <f>'Wrksht. H, CWIP Desc. EKS'!F255</f>
        <v>GENERATOR STATOR REWIND</v>
      </c>
    </row>
    <row r="296" spans="1:10">
      <c r="A296" s="432">
        <f t="shared" si="20"/>
        <v>246</v>
      </c>
      <c r="B296" s="374">
        <f>'Wrksht. H, CWIP Desc. EKS'!B256</f>
        <v>10100</v>
      </c>
      <c r="C296" s="375" t="str">
        <f>'Wrksht. H, CWIP Desc. EKS'!C256</f>
        <v>08400 013944</v>
      </c>
      <c r="D296" s="376">
        <f>'Wrksht. I, CWIP AFUDC Cre. EKS'!I257</f>
        <v>0</v>
      </c>
      <c r="E296" s="377" t="str">
        <f>'Wrksht. H, CWIP Desc. EKS'!E256</f>
        <v>O</v>
      </c>
      <c r="F296" s="376"/>
      <c r="G296" s="376">
        <f>IF(H296=0,D296,0)</f>
        <v>0</v>
      </c>
      <c r="H296" s="376">
        <f>D296*0.5</f>
        <v>0</v>
      </c>
      <c r="I296" s="379"/>
      <c r="J296" s="380" t="str">
        <f>'Wrksht. H, CWIP Desc. EKS'!F256</f>
        <v>REPAIR AK ACID TANK SYSTEM</v>
      </c>
    </row>
    <row r="297" spans="1:10">
      <c r="A297" s="432">
        <f t="shared" si="20"/>
        <v>247</v>
      </c>
      <c r="B297" s="374">
        <f>'Wrksht. H, CWIP Desc. EKS'!B257</f>
        <v>10100</v>
      </c>
      <c r="C297" s="375" t="str">
        <f>'Wrksht. H, CWIP Desc. EKS'!C257</f>
        <v>08400 014254</v>
      </c>
      <c r="D297" s="376">
        <f>'Wrksht. I, CWIP AFUDC Cre. EKS'!I258</f>
        <v>0</v>
      </c>
      <c r="E297" s="377" t="str">
        <f>'Wrksht. H, CWIP Desc. EKS'!E257</f>
        <v>O</v>
      </c>
      <c r="F297" s="376"/>
      <c r="G297" s="376">
        <f>IF(H297=0,D297,0)</f>
        <v>0</v>
      </c>
      <c r="H297" s="376">
        <f>D297*0.5</f>
        <v>0</v>
      </c>
      <c r="I297" s="379"/>
      <c r="J297" s="380" t="str">
        <f>'Wrksht. H, CWIP Desc. EKS'!F257</f>
        <v>IDS IMPROVEMENTS TO SITE BUILDINGS</v>
      </c>
    </row>
    <row r="298" spans="1:10">
      <c r="A298" s="432">
        <f t="shared" si="20"/>
        <v>248</v>
      </c>
      <c r="B298" s="374">
        <f>'Wrksht. H, CWIP Desc. EKS'!B258</f>
        <v>10100</v>
      </c>
      <c r="C298" s="375" t="str">
        <f>'Wrksht. H, CWIP Desc. EKS'!C258</f>
        <v>08400 014459</v>
      </c>
      <c r="D298" s="376">
        <f>'Wrksht. I, CWIP AFUDC Cre. EKS'!I259</f>
        <v>0</v>
      </c>
      <c r="E298" s="377" t="str">
        <f>'Wrksht. H, CWIP Desc. EKS'!E258</f>
        <v>O</v>
      </c>
      <c r="F298" s="376"/>
      <c r="G298" s="376">
        <f>IF(H298=0,D298,0)</f>
        <v>0</v>
      </c>
      <c r="H298" s="376">
        <f>D298*0.5</f>
        <v>0</v>
      </c>
      <c r="I298" s="379"/>
      <c r="J298" s="380" t="str">
        <f>'Wrksht. H, CWIP Desc. EKS'!F258</f>
        <v>FUKUSHIMA SHELTER 1 SYSTEM</v>
      </c>
    </row>
    <row r="299" spans="1:10">
      <c r="A299" s="432">
        <f t="shared" si="20"/>
        <v>249</v>
      </c>
      <c r="B299" s="374">
        <f>'Wrksht. H, CWIP Desc. EKS'!B259</f>
        <v>10100</v>
      </c>
      <c r="C299" s="375" t="str">
        <f>'Wrksht. H, CWIP Desc. EKS'!C259</f>
        <v>08400 014461</v>
      </c>
      <c r="D299" s="376">
        <f>'Wrksht. I, CWIP AFUDC Cre. EKS'!I260</f>
        <v>0</v>
      </c>
      <c r="E299" s="377" t="str">
        <f>'Wrksht. H, CWIP Desc. EKS'!E259</f>
        <v>O</v>
      </c>
      <c r="F299" s="376"/>
      <c r="G299" s="376">
        <f>IF(H299=0,D299,0)</f>
        <v>0</v>
      </c>
      <c r="H299" s="376">
        <f>D299*0.5</f>
        <v>0</v>
      </c>
      <c r="I299" s="379"/>
      <c r="J299" s="380" t="str">
        <f>'Wrksht. H, CWIP Desc. EKS'!F259</f>
        <v>FUKUSHIMA SHELTER 3 SYSTEM</v>
      </c>
    </row>
    <row r="300" spans="1:10">
      <c r="A300" s="432">
        <f t="shared" si="20"/>
        <v>250</v>
      </c>
      <c r="B300" s="374">
        <f>'Wrksht. H, CWIP Desc. EKS'!B260</f>
        <v>10100</v>
      </c>
      <c r="C300" s="375" t="str">
        <f>'Wrksht. H, CWIP Desc. EKS'!C260</f>
        <v>08400 014269</v>
      </c>
      <c r="D300" s="376">
        <f>'Wrksht. I, CWIP AFUDC Cre. EKS'!I261</f>
        <v>0</v>
      </c>
      <c r="E300" s="377" t="str">
        <f>'Wrksht. H, CWIP Desc. EKS'!E260</f>
        <v>O</v>
      </c>
      <c r="F300" s="376"/>
      <c r="G300" s="376">
        <f>IF(H300=0,D300,0)</f>
        <v>0</v>
      </c>
      <c r="H300" s="376">
        <f>D300*0.5</f>
        <v>0</v>
      </c>
      <c r="I300" s="379"/>
      <c r="J300" s="380" t="str">
        <f>'Wrksht. H, CWIP Desc. EKS'!F260</f>
        <v>MODIFICATION TO CLASS 1E AIR CONDITIONING</v>
      </c>
    </row>
    <row r="301" spans="1:10" ht="20">
      <c r="A301" s="1262" t="s">
        <v>2968</v>
      </c>
      <c r="B301" s="1262"/>
      <c r="C301" s="1262"/>
      <c r="D301" s="1262"/>
      <c r="E301" s="1262"/>
      <c r="F301" s="1262"/>
      <c r="G301" s="1262"/>
      <c r="H301" s="1262"/>
      <c r="I301" s="1262"/>
      <c r="J301" s="1262"/>
    </row>
    <row r="302" spans="1:10" ht="19">
      <c r="A302" s="1264" t="str">
        <f>A2</f>
        <v>For Contract Year Beginning June 1, 2026, Based on 2025 Data</v>
      </c>
      <c r="B302" s="1264"/>
      <c r="C302" s="1264"/>
      <c r="D302" s="1264"/>
      <c r="E302" s="1264"/>
      <c r="F302" s="1264"/>
      <c r="G302" s="1264"/>
      <c r="H302" s="1264"/>
      <c r="I302" s="1264"/>
      <c r="J302" s="1264"/>
    </row>
    <row r="303" spans="1:10" ht="13.5">
      <c r="B303" s="199" t="s">
        <v>472</v>
      </c>
      <c r="H303" s="362"/>
    </row>
    <row r="304" spans="1:10">
      <c r="A304" s="346"/>
      <c r="B304" s="346"/>
      <c r="C304" s="348"/>
      <c r="D304" s="499" t="s">
        <v>476</v>
      </c>
      <c r="E304" s="499" t="s">
        <v>477</v>
      </c>
      <c r="F304" s="499" t="s">
        <v>478</v>
      </c>
      <c r="G304" s="499" t="s">
        <v>479</v>
      </c>
      <c r="H304" s="499" t="s">
        <v>480</v>
      </c>
      <c r="I304" s="499" t="s">
        <v>874</v>
      </c>
      <c r="J304" s="499" t="s">
        <v>481</v>
      </c>
    </row>
    <row r="305" spans="1:10">
      <c r="D305" s="499" t="s">
        <v>1534</v>
      </c>
      <c r="E305" s="500" t="s">
        <v>1565</v>
      </c>
      <c r="F305" s="501"/>
      <c r="G305" s="501" t="s">
        <v>779</v>
      </c>
      <c r="H305" s="500">
        <v>0.5</v>
      </c>
      <c r="I305" s="499" t="s">
        <v>464</v>
      </c>
      <c r="J305" s="499" t="s">
        <v>472</v>
      </c>
    </row>
    <row r="306" spans="1:10">
      <c r="D306" s="499" t="s">
        <v>1557</v>
      </c>
      <c r="E306" s="499" t="s">
        <v>1570</v>
      </c>
      <c r="F306" s="499"/>
      <c r="G306" s="499" t="s">
        <v>116</v>
      </c>
      <c r="H306" s="499" t="s">
        <v>116</v>
      </c>
      <c r="I306" s="499" t="s">
        <v>1069</v>
      </c>
      <c r="J306" s="499" t="s">
        <v>15</v>
      </c>
    </row>
    <row r="307" spans="1:10">
      <c r="D307" s="499" t="s">
        <v>1558</v>
      </c>
      <c r="E307" s="499" t="s">
        <v>219</v>
      </c>
      <c r="F307" s="499"/>
      <c r="G307" s="499" t="s">
        <v>1571</v>
      </c>
      <c r="H307" s="499" t="s">
        <v>1572</v>
      </c>
      <c r="I307" s="499" t="s">
        <v>296</v>
      </c>
      <c r="J307" s="499"/>
    </row>
    <row r="308" spans="1:10">
      <c r="D308" s="499" t="s">
        <v>1929</v>
      </c>
      <c r="E308" s="499"/>
      <c r="F308" s="504"/>
      <c r="G308" s="363"/>
      <c r="H308" s="363"/>
      <c r="I308" s="505"/>
      <c r="J308" s="505"/>
    </row>
    <row r="309" spans="1:10">
      <c r="D309" s="355"/>
      <c r="E309" s="355"/>
      <c r="F309" s="357"/>
      <c r="G309" s="502"/>
      <c r="H309" s="502"/>
      <c r="I309" s="347"/>
      <c r="J309" s="347"/>
    </row>
    <row r="310" spans="1:10">
      <c r="A310" s="358" t="s">
        <v>526</v>
      </c>
      <c r="B310" s="359" t="s">
        <v>1068</v>
      </c>
      <c r="C310" s="360" t="s">
        <v>1067</v>
      </c>
      <c r="D310" s="114"/>
      <c r="E310" s="115"/>
      <c r="F310" s="114"/>
      <c r="G310" s="114"/>
      <c r="H310" s="114"/>
      <c r="I310" s="31"/>
      <c r="J310" s="491"/>
    </row>
    <row r="311" spans="1:10" ht="12.75" customHeight="1">
      <c r="A311" s="432">
        <f>A300+1</f>
        <v>251</v>
      </c>
      <c r="B311" s="374">
        <f>'Wrksht. H, CWIP Desc. EKS'!B261</f>
        <v>10100</v>
      </c>
      <c r="C311" s="375" t="str">
        <f>'Wrksht. H, CWIP Desc. EKS'!C261</f>
        <v>08400 013321</v>
      </c>
      <c r="D311" s="376">
        <f>'Wrksht. I, CWIP AFUDC Cre. EKS'!I262</f>
        <v>0</v>
      </c>
      <c r="E311" s="377" t="str">
        <f>'Wrksht. H, CWIP Desc. EKS'!E261</f>
        <v>O</v>
      </c>
      <c r="F311" s="376"/>
      <c r="G311" s="376">
        <f t="shared" ref="G311:G319" si="26">IF(H311=0,D311,0)</f>
        <v>0</v>
      </c>
      <c r="H311" s="376">
        <f t="shared" ref="H311:H319" si="27">D311*0.5</f>
        <v>0</v>
      </c>
      <c r="I311" s="379"/>
      <c r="J311" s="380" t="str">
        <f>'Wrksht. H, CWIP Desc. EKS'!F261</f>
        <v>GL 2004-02 CONTAINMENT DEBRIS REDUC</v>
      </c>
    </row>
    <row r="312" spans="1:10" ht="12.75" customHeight="1">
      <c r="A312" s="432">
        <f t="shared" si="20"/>
        <v>252</v>
      </c>
      <c r="B312" s="374">
        <f>'Wrksht. H, CWIP Desc. EKS'!B262</f>
        <v>10100</v>
      </c>
      <c r="C312" s="375" t="str">
        <f>'Wrksht. H, CWIP Desc. EKS'!C262</f>
        <v>08400 014003</v>
      </c>
      <c r="D312" s="376">
        <f>'Wrksht. I, CWIP AFUDC Cre. EKS'!I263</f>
        <v>0</v>
      </c>
      <c r="E312" s="377" t="str">
        <f>'Wrksht. H, CWIP Desc. EKS'!E262</f>
        <v>O</v>
      </c>
      <c r="F312" s="376"/>
      <c r="G312" s="376">
        <f t="shared" si="26"/>
        <v>0</v>
      </c>
      <c r="H312" s="376">
        <f t="shared" si="27"/>
        <v>0</v>
      </c>
      <c r="I312" s="379"/>
      <c r="J312" s="380" t="str">
        <f>'Wrksht. H, CWIP Desc. EKS'!F262</f>
        <v>CONTAINMENT AIR COOLER REPLACEMENT_x000D_</v>
      </c>
    </row>
    <row r="313" spans="1:10" ht="12.75" customHeight="1">
      <c r="A313" s="432">
        <f t="shared" si="20"/>
        <v>253</v>
      </c>
      <c r="B313" s="374">
        <f>'Wrksht. H, CWIP Desc. EKS'!B263</f>
        <v>10100</v>
      </c>
      <c r="C313" s="375" t="str">
        <f>'Wrksht. H, CWIP Desc. EKS'!C263</f>
        <v>08400 501209</v>
      </c>
      <c r="D313" s="376">
        <f>'Wrksht. I, CWIP AFUDC Cre. EKS'!I264</f>
        <v>0</v>
      </c>
      <c r="E313" s="377" t="str">
        <f>'Wrksht. H, CWIP Desc. EKS'!E263</f>
        <v>O</v>
      </c>
      <c r="F313" s="376"/>
      <c r="G313" s="376">
        <f t="shared" si="26"/>
        <v>0</v>
      </c>
      <c r="H313" s="376">
        <f t="shared" si="27"/>
        <v>0</v>
      </c>
      <c r="I313" s="379"/>
      <c r="J313" s="380" t="str">
        <f>'Wrksht. H, CWIP Desc. EKS'!F263</f>
        <v>FUKISHIMA EVENT EVALUATIONS, DESIGN.</v>
      </c>
    </row>
    <row r="314" spans="1:10" ht="12.75" customHeight="1">
      <c r="A314" s="432">
        <f t="shared" si="20"/>
        <v>254</v>
      </c>
      <c r="B314" s="374">
        <f>'Wrksht. H, CWIP Desc. EKS'!B264</f>
        <v>10100</v>
      </c>
      <c r="C314" s="375" t="str">
        <f>'Wrksht. H, CWIP Desc. EKS'!C264</f>
        <v>08400 013424</v>
      </c>
      <c r="D314" s="376">
        <f>'Wrksht. I, CWIP AFUDC Cre. EKS'!I265</f>
        <v>0</v>
      </c>
      <c r="E314" s="377" t="str">
        <f>'Wrksht. H, CWIP Desc. EKS'!E264</f>
        <v>O</v>
      </c>
      <c r="F314" s="376"/>
      <c r="G314" s="376">
        <f t="shared" si="26"/>
        <v>0</v>
      </c>
      <c r="H314" s="376">
        <f t="shared" si="27"/>
        <v>0</v>
      </c>
      <c r="I314" s="379"/>
      <c r="J314" s="380" t="str">
        <f>'Wrksht. H, CWIP Desc. EKS'!F264</f>
        <v>ESW WATERHAMMER RESOLUTION SYSTEM</v>
      </c>
    </row>
    <row r="315" spans="1:10" s="363" customFormat="1" ht="12.75" customHeight="1">
      <c r="A315" s="432">
        <f t="shared" si="20"/>
        <v>255</v>
      </c>
      <c r="B315" s="374">
        <f>'Wrksht. H, CWIP Desc. EKS'!B265</f>
        <v>10100</v>
      </c>
      <c r="C315" s="375" t="str">
        <f>'Wrksht. H, CWIP Desc. EKS'!C265</f>
        <v>J00622001</v>
      </c>
      <c r="D315" s="376">
        <f>'Wrksht. I, CWIP AFUDC Cre. EKS'!I266</f>
        <v>0</v>
      </c>
      <c r="E315" s="377" t="str">
        <f>'Wrksht. H, CWIP Desc. EKS'!E265</f>
        <v>O</v>
      </c>
      <c r="F315" s="376"/>
      <c r="G315" s="376">
        <f t="shared" si="26"/>
        <v>0</v>
      </c>
      <c r="H315" s="376">
        <f t="shared" si="27"/>
        <v>0</v>
      </c>
      <c r="I315" s="379"/>
      <c r="J315" s="380" t="str">
        <f>'Wrksht. H, CWIP Desc. EKS'!F265</f>
        <v>J2 LP Turbine Upgrade</v>
      </c>
    </row>
    <row r="316" spans="1:10" s="363" customFormat="1" ht="12.75" customHeight="1">
      <c r="A316" s="432">
        <f t="shared" si="20"/>
        <v>256</v>
      </c>
      <c r="B316" s="374">
        <f>'Wrksht. H, CWIP Desc. EKS'!B266</f>
        <v>10100</v>
      </c>
      <c r="C316" s="375" t="str">
        <f>'Wrksht. H, CWIP Desc. EKS'!C266</f>
        <v>05984 7081500</v>
      </c>
      <c r="D316" s="376">
        <f>'Wrksht. I, CWIP AFUDC Cre. EKS'!I267</f>
        <v>0</v>
      </c>
      <c r="E316" s="377" t="str">
        <f>'Wrksht. H, CWIP Desc. EKS'!E266</f>
        <v>O</v>
      </c>
      <c r="F316" s="376"/>
      <c r="G316" s="376">
        <f t="shared" si="26"/>
        <v>0</v>
      </c>
      <c r="H316" s="376">
        <f t="shared" si="27"/>
        <v>0</v>
      </c>
      <c r="I316" s="379"/>
      <c r="J316" s="380" t="str">
        <f>'Wrksht. H, CWIP Desc. EKS'!F266</f>
        <v>Replace Microwave Tower at LaCygne</v>
      </c>
    </row>
    <row r="317" spans="1:10" s="363" customFormat="1" ht="12.75" customHeight="1">
      <c r="A317" s="432">
        <f t="shared" si="20"/>
        <v>257</v>
      </c>
      <c r="B317" s="374">
        <f>'Wrksht. H, CWIP Desc. EKS'!B267</f>
        <v>10100</v>
      </c>
      <c r="C317" s="375" t="str">
        <f>'Wrksht. H, CWIP Desc. EKS'!C267</f>
        <v>05984 10000364</v>
      </c>
      <c r="D317" s="376">
        <f>'Wrksht. I, CWIP AFUDC Cre. EKS'!I268</f>
        <v>0</v>
      </c>
      <c r="E317" s="377" t="str">
        <f>'Wrksht. H, CWIP Desc. EKS'!E267</f>
        <v>O</v>
      </c>
      <c r="F317" s="376"/>
      <c r="G317" s="376">
        <f t="shared" si="26"/>
        <v>0</v>
      </c>
      <c r="H317" s="376">
        <f t="shared" si="27"/>
        <v>0</v>
      </c>
      <c r="I317" s="379"/>
      <c r="J317" s="380" t="str">
        <f>'Wrksht. H, CWIP Desc. EKS'!F267</f>
        <v>New Electric Startup BFP</v>
      </c>
    </row>
    <row r="318" spans="1:10" s="363" customFormat="1" ht="12.75" customHeight="1">
      <c r="A318" s="725">
        <f t="shared" si="20"/>
        <v>258</v>
      </c>
      <c r="B318" s="374">
        <f>'Wrksht. H, CWIP Desc. EKS'!B268</f>
        <v>10100</v>
      </c>
      <c r="C318" s="375" t="str">
        <f>'Wrksht. H, CWIP Desc. EKS'!C268</f>
        <v>05984 10000778</v>
      </c>
      <c r="D318" s="376">
        <f>'Wrksht. I, CWIP AFUDC Cre. EKS'!I269</f>
        <v>0</v>
      </c>
      <c r="E318" s="377" t="str">
        <f>'Wrksht. H, CWIP Desc. EKS'!E268</f>
        <v>O</v>
      </c>
      <c r="F318" s="376"/>
      <c r="G318" s="376">
        <f t="shared" si="26"/>
        <v>0</v>
      </c>
      <c r="H318" s="376">
        <f t="shared" si="27"/>
        <v>0</v>
      </c>
      <c r="I318" s="379"/>
      <c r="J318" s="380" t="str">
        <f>'Wrksht. H, CWIP Desc. EKS'!F268</f>
        <v>Add Chiller Bldg &amp; HVAC Chiller</v>
      </c>
    </row>
    <row r="319" spans="1:10" s="363" customFormat="1" ht="12.75" customHeight="1">
      <c r="A319" s="432">
        <f t="shared" si="20"/>
        <v>259</v>
      </c>
      <c r="B319" s="374">
        <f>'Wrksht. H, CWIP Desc. EKS'!B269</f>
        <v>10100</v>
      </c>
      <c r="C319" s="375" t="str">
        <f>'Wrksht. H, CWIP Desc. EKS'!C269</f>
        <v>05984 10001304</v>
      </c>
      <c r="D319" s="376">
        <f>'Wrksht. I, CWIP AFUDC Cre. EKS'!I270</f>
        <v>0</v>
      </c>
      <c r="E319" s="377" t="str">
        <f>'Wrksht. H, CWIP Desc. EKS'!E269</f>
        <v>O</v>
      </c>
      <c r="F319" s="376"/>
      <c r="G319" s="376">
        <f t="shared" si="26"/>
        <v>0</v>
      </c>
      <c r="H319" s="376">
        <f t="shared" si="27"/>
        <v>0</v>
      </c>
      <c r="I319" s="379"/>
      <c r="J319" s="380" t="str">
        <f>'Wrksht. H, CWIP Desc. EKS'!F269</f>
        <v>Cost of Rem for Chimney</v>
      </c>
    </row>
    <row r="320" spans="1:10" s="363" customFormat="1" ht="12.75" customHeight="1">
      <c r="A320" s="432">
        <f t="shared" si="20"/>
        <v>260</v>
      </c>
      <c r="B320" s="374">
        <f>'Wrksht. H, CWIP Desc. EKS'!B270</f>
        <v>10100</v>
      </c>
      <c r="C320" s="375" t="str">
        <f>'Wrksht. H, CWIP Desc. EKS'!C270</f>
        <v>05984 10002197</v>
      </c>
      <c r="D320" s="376">
        <f>'Wrksht. I, CWIP AFUDC Cre. EKS'!I271</f>
        <v>0</v>
      </c>
      <c r="E320" s="377" t="str">
        <f>'Wrksht. H, CWIP Desc. EKS'!E270</f>
        <v>O</v>
      </c>
      <c r="F320" s="376"/>
      <c r="G320" s="376">
        <f t="shared" ref="G320:G327" si="28">IF(H320=0,D320,0)</f>
        <v>0</v>
      </c>
      <c r="H320" s="376">
        <f t="shared" ref="H320:H327" si="29">D320*0.5</f>
        <v>0</v>
      </c>
      <c r="I320" s="379"/>
      <c r="J320" s="380" t="str">
        <f>'Wrksht. H, CWIP Desc. EKS'!F270</f>
        <v>LACYGNE COMMON - G08011</v>
      </c>
    </row>
    <row r="321" spans="1:10" s="363" customFormat="1" ht="12.75" customHeight="1">
      <c r="A321" s="432">
        <f t="shared" si="20"/>
        <v>261</v>
      </c>
      <c r="B321" s="374">
        <f>'Wrksht. H, CWIP Desc. EKS'!B271</f>
        <v>10100</v>
      </c>
      <c r="C321" s="375" t="str">
        <f>'Wrksht. H, CWIP Desc. EKS'!C271</f>
        <v>05984 10001705</v>
      </c>
      <c r="D321" s="376">
        <f>'Wrksht. I, CWIP AFUDC Cre. EKS'!I272</f>
        <v>0</v>
      </c>
      <c r="E321" s="377" t="str">
        <f>'Wrksht. H, CWIP Desc. EKS'!E271</f>
        <v>O</v>
      </c>
      <c r="F321" s="376"/>
      <c r="G321" s="376">
        <f t="shared" si="28"/>
        <v>0</v>
      </c>
      <c r="H321" s="376">
        <f t="shared" si="29"/>
        <v>0</v>
      </c>
      <c r="I321" s="379"/>
      <c r="J321" s="380" t="str">
        <f>'Wrksht. H, CWIP Desc. EKS'!F271</f>
        <v>LACYGNE LEASE UNIT #2 VINTAGE YEAR DEPR - G08003</v>
      </c>
    </row>
    <row r="322" spans="1:10" s="363" customFormat="1" ht="12.75" customHeight="1">
      <c r="A322" s="432">
        <f t="shared" si="20"/>
        <v>262</v>
      </c>
      <c r="B322" s="374">
        <f>'Wrksht. H, CWIP Desc. EKS'!B272</f>
        <v>10100</v>
      </c>
      <c r="C322" s="375" t="str">
        <f>'Wrksht. H, CWIP Desc. EKS'!C272</f>
        <v>05984 10001867</v>
      </c>
      <c r="D322" s="376">
        <f>'Wrksht. I, CWIP AFUDC Cre. EKS'!I273</f>
        <v>0</v>
      </c>
      <c r="E322" s="377" t="str">
        <f>'Wrksht. H, CWIP Desc. EKS'!E272</f>
        <v>O</v>
      </c>
      <c r="F322" s="376"/>
      <c r="G322" s="376">
        <f t="shared" si="28"/>
        <v>0</v>
      </c>
      <c r="H322" s="376">
        <f t="shared" si="29"/>
        <v>0</v>
      </c>
      <c r="I322" s="379"/>
      <c r="J322" s="380" t="str">
        <f>'Wrksht. H, CWIP Desc. EKS'!F272</f>
        <v>LACYGNE LEASE UNIT #2 VINTAGE YEAR DEPR - G08003</v>
      </c>
    </row>
    <row r="323" spans="1:10" s="363" customFormat="1" ht="12.75" customHeight="1">
      <c r="A323" s="432">
        <f t="shared" si="20"/>
        <v>263</v>
      </c>
      <c r="B323" s="374">
        <f>'Wrksht. H, CWIP Desc. EKS'!B273</f>
        <v>10100</v>
      </c>
      <c r="C323" s="375" t="str">
        <f>'Wrksht. H, CWIP Desc. EKS'!C273</f>
        <v>05984 10002361</v>
      </c>
      <c r="D323" s="376">
        <f>'Wrksht. I, CWIP AFUDC Cre. EKS'!I274</f>
        <v>0</v>
      </c>
      <c r="E323" s="377" t="str">
        <f>'Wrksht. H, CWIP Desc. EKS'!E273</f>
        <v>O</v>
      </c>
      <c r="F323" s="376"/>
      <c r="G323" s="376">
        <f t="shared" si="28"/>
        <v>0</v>
      </c>
      <c r="H323" s="376">
        <f t="shared" si="29"/>
        <v>0</v>
      </c>
      <c r="I323" s="379"/>
      <c r="J323" s="380" t="str">
        <f>'Wrksht. H, CWIP Desc. EKS'!F273</f>
        <v>LACYGNE LEASE UNIT #2 VINTAGE YEAR DEPR - G08003</v>
      </c>
    </row>
    <row r="324" spans="1:10" s="363" customFormat="1" ht="12.75" customHeight="1">
      <c r="A324" s="432">
        <f t="shared" si="20"/>
        <v>264</v>
      </c>
      <c r="B324" s="374">
        <f>'Wrksht. H, CWIP Desc. EKS'!B274</f>
        <v>10100</v>
      </c>
      <c r="C324" s="375" t="str">
        <f>'Wrksht. H, CWIP Desc. EKS'!C274</f>
        <v>J01089301</v>
      </c>
      <c r="D324" s="376">
        <f>'Wrksht. I, CWIP AFUDC Cre. EKS'!I275</f>
        <v>0</v>
      </c>
      <c r="E324" s="377" t="str">
        <f>'Wrksht. H, CWIP Desc. EKS'!E274</f>
        <v>O</v>
      </c>
      <c r="F324" s="376"/>
      <c r="G324" s="376">
        <f t="shared" si="28"/>
        <v>0</v>
      </c>
      <c r="H324" s="376">
        <f t="shared" si="29"/>
        <v>0</v>
      </c>
      <c r="I324" s="379"/>
      <c r="J324" s="380" t="str">
        <f>'Wrksht. H, CWIP Desc. EKS'!F274</f>
        <v>JEC #3 - G02503.  J3 LP TURBINE UPGRADE.</v>
      </c>
    </row>
    <row r="325" spans="1:10" s="363" customFormat="1" ht="12.75" customHeight="1">
      <c r="A325" s="432">
        <f t="shared" si="20"/>
        <v>265</v>
      </c>
      <c r="B325" s="374">
        <f>'Wrksht. H, CWIP Desc. EKS'!B275</f>
        <v>10100</v>
      </c>
      <c r="C325" s="375" t="str">
        <f>'Wrksht. H, CWIP Desc. EKS'!C275</f>
        <v>05984 10001725</v>
      </c>
      <c r="D325" s="376">
        <f>'Wrksht. I, CWIP AFUDC Cre. EKS'!I276</f>
        <v>0</v>
      </c>
      <c r="E325" s="377" t="str">
        <f>'Wrksht. H, CWIP Desc. EKS'!E275</f>
        <v>O</v>
      </c>
      <c r="F325" s="376"/>
      <c r="G325" s="376">
        <f t="shared" si="28"/>
        <v>0</v>
      </c>
      <c r="H325" s="376">
        <f t="shared" si="29"/>
        <v>0</v>
      </c>
      <c r="I325" s="379"/>
      <c r="J325" s="380" t="str">
        <f>'Wrksht. H, CWIP Desc. EKS'!F275</f>
        <v>LACYGNE COMMON - G08011</v>
      </c>
    </row>
    <row r="326" spans="1:10" s="363" customFormat="1" ht="12.75" customHeight="1">
      <c r="A326" s="432">
        <f t="shared" si="20"/>
        <v>266</v>
      </c>
      <c r="B326" s="374">
        <f>'Wrksht. H, CWIP Desc. EKS'!B276</f>
        <v>10100</v>
      </c>
      <c r="C326" s="375" t="str">
        <f>'Wrksht. H, CWIP Desc. EKS'!C276</f>
        <v>05984 10001303</v>
      </c>
      <c r="D326" s="376">
        <f>'Wrksht. I, CWIP AFUDC Cre. EKS'!I277</f>
        <v>0</v>
      </c>
      <c r="E326" s="377" t="str">
        <f>'Wrksht. H, CWIP Desc. EKS'!E276</f>
        <v>O</v>
      </c>
      <c r="F326" s="376"/>
      <c r="G326" s="376">
        <f t="shared" si="28"/>
        <v>0</v>
      </c>
      <c r="H326" s="376">
        <f t="shared" si="29"/>
        <v>0</v>
      </c>
      <c r="I326" s="379"/>
      <c r="J326" s="380" t="str">
        <f>'Wrksht. H, CWIP Desc. EKS'!F276</f>
        <v>LACYGNE LEASE UNIT #2 VINTAGE YEAR DEPR - G08003</v>
      </c>
    </row>
    <row r="327" spans="1:10" s="363" customFormat="1" ht="12.75" customHeight="1">
      <c r="A327" s="432">
        <f>A326+1</f>
        <v>267</v>
      </c>
      <c r="B327" s="374">
        <f>'Wrksht. H, CWIP Desc. EKS'!B277</f>
        <v>10100</v>
      </c>
      <c r="C327" s="375" t="str">
        <f>'Wrksht. H, CWIP Desc. EKS'!C277</f>
        <v>05984 10001954</v>
      </c>
      <c r="D327" s="376">
        <f>'Wrksht. I, CWIP AFUDC Cre. EKS'!I278</f>
        <v>0</v>
      </c>
      <c r="E327" s="377" t="str">
        <f>'Wrksht. H, CWIP Desc. EKS'!E277</f>
        <v>O</v>
      </c>
      <c r="F327" s="376"/>
      <c r="G327" s="376">
        <f t="shared" si="28"/>
        <v>0</v>
      </c>
      <c r="H327" s="376">
        <f t="shared" si="29"/>
        <v>0</v>
      </c>
      <c r="I327" s="379"/>
      <c r="J327" s="380" t="str">
        <f>'Wrksht. H, CWIP Desc. EKS'!F277</f>
        <v>LACYGNE #1 - G08001</v>
      </c>
    </row>
    <row r="328" spans="1:10" s="363" customFormat="1" ht="12.75" customHeight="1">
      <c r="A328" s="432">
        <f t="shared" ref="A328:A359" si="30">A327+1</f>
        <v>268</v>
      </c>
      <c r="B328" s="374">
        <f>'Wrksht. H, CWIP Desc. EKS'!B278</f>
        <v>10100</v>
      </c>
      <c r="C328" s="375" t="str">
        <f>'Wrksht. H, CWIP Desc. EKS'!C278</f>
        <v>08400 014966</v>
      </c>
      <c r="D328" s="376">
        <f>'Wrksht. I, CWIP AFUDC Cre. EKS'!I279</f>
        <v>0</v>
      </c>
      <c r="E328" s="377" t="str">
        <f>'Wrksht. H, CWIP Desc. EKS'!E278</f>
        <v>O</v>
      </c>
      <c r="F328" s="376"/>
      <c r="G328" s="376">
        <f t="shared" ref="G328:G337" si="31">IF(H328=0,D328,0)</f>
        <v>0</v>
      </c>
      <c r="H328" s="376">
        <f t="shared" ref="H328:H337" si="32">D328*0.5</f>
        <v>0</v>
      </c>
      <c r="I328" s="379"/>
      <c r="J328" s="380" t="str">
        <f>'Wrksht. H, CWIP Desc. EKS'!F278</f>
        <v>SECURITY COMPUTER SYSTEM CYBER SECURITY</v>
      </c>
    </row>
    <row r="329" spans="1:10" s="363" customFormat="1" ht="12.75" customHeight="1">
      <c r="A329" s="432">
        <f t="shared" si="30"/>
        <v>269</v>
      </c>
      <c r="B329" s="374">
        <f>'Wrksht. H, CWIP Desc. EKS'!B279</f>
        <v>10100</v>
      </c>
      <c r="C329" s="375" t="str">
        <f>'Wrksht. H, CWIP Desc. EKS'!C279</f>
        <v>08400 013324</v>
      </c>
      <c r="D329" s="376">
        <f>'Wrksht. I, CWIP AFUDC Cre. EKS'!I280</f>
        <v>0</v>
      </c>
      <c r="E329" s="377" t="str">
        <f>'Wrksht. H, CWIP Desc. EKS'!E279</f>
        <v>O</v>
      </c>
      <c r="F329" s="376"/>
      <c r="G329" s="376">
        <f t="shared" si="31"/>
        <v>0</v>
      </c>
      <c r="H329" s="376">
        <f t="shared" si="32"/>
        <v>0</v>
      </c>
      <c r="I329" s="379"/>
      <c r="J329" s="380" t="str">
        <f>'Wrksht. H, CWIP Desc. EKS'!F279</f>
        <v xml:space="preserve">FEEDWATER CONTROL REPLACEMENT SYSTEM
</v>
      </c>
    </row>
    <row r="330" spans="1:10" s="363" customFormat="1" ht="12.75" customHeight="1">
      <c r="A330" s="432">
        <f t="shared" si="30"/>
        <v>270</v>
      </c>
      <c r="B330" s="374">
        <f>'Wrksht. H, CWIP Desc. EKS'!B280</f>
        <v>10100</v>
      </c>
      <c r="C330" s="375" t="str">
        <f>'Wrksht. H, CWIP Desc. EKS'!C280</f>
        <v>08400 014998</v>
      </c>
      <c r="D330" s="376">
        <f>'Wrksht. I, CWIP AFUDC Cre. EKS'!I281</f>
        <v>0</v>
      </c>
      <c r="E330" s="377" t="str">
        <f>'Wrksht. H, CWIP Desc. EKS'!E280</f>
        <v>O</v>
      </c>
      <c r="F330" s="376"/>
      <c r="G330" s="376">
        <f>IF(H330=0,D330,0)</f>
        <v>0</v>
      </c>
      <c r="H330" s="376">
        <f>D330*0.5</f>
        <v>0</v>
      </c>
      <c r="I330" s="379"/>
      <c r="J330" s="380" t="str">
        <f>'Wrksht. H, CWIP Desc. EKS'!F280</f>
        <v>RF22 SWYD MODS - STARTUP TRANSFORMER</v>
      </c>
    </row>
    <row r="331" spans="1:10" s="363" customFormat="1" ht="12.75" customHeight="1">
      <c r="A331" s="432">
        <f>A330+1</f>
        <v>271</v>
      </c>
      <c r="B331" s="374">
        <f>'Wrksht. H, CWIP Desc. EKS'!B281</f>
        <v>10100</v>
      </c>
      <c r="C331" s="375" t="str">
        <f>'Wrksht. H, CWIP Desc. EKS'!C281</f>
        <v>08400 014389</v>
      </c>
      <c r="D331" s="376">
        <f>'Wrksht. I, CWIP AFUDC Cre. EKS'!I282</f>
        <v>0</v>
      </c>
      <c r="E331" s="377" t="str">
        <f>'Wrksht. H, CWIP Desc. EKS'!E281</f>
        <v>O</v>
      </c>
      <c r="F331" s="376"/>
      <c r="G331" s="376">
        <f t="shared" si="31"/>
        <v>0</v>
      </c>
      <c r="H331" s="376">
        <f t="shared" si="32"/>
        <v>0</v>
      </c>
      <c r="I331" s="379"/>
      <c r="J331" s="380" t="str">
        <f>'Wrksht. H, CWIP Desc. EKS'!F281</f>
        <v>ESW PROTECTED AREA AND INFRASTRUCTURE</v>
      </c>
    </row>
    <row r="332" spans="1:10" s="363" customFormat="1" ht="12.75" customHeight="1">
      <c r="A332" s="432">
        <f t="shared" si="30"/>
        <v>272</v>
      </c>
      <c r="B332" s="374">
        <f>'Wrksht. H, CWIP Desc. EKS'!B282</f>
        <v>10100</v>
      </c>
      <c r="C332" s="375" t="str">
        <f>'Wrksht. H, CWIP Desc. EKS'!C282</f>
        <v>08400 014863</v>
      </c>
      <c r="D332" s="376">
        <f>'Wrksht. I, CWIP AFUDC Cre. EKS'!I283</f>
        <v>0</v>
      </c>
      <c r="E332" s="377" t="str">
        <f>'Wrksht. H, CWIP Desc. EKS'!E282</f>
        <v>O</v>
      </c>
      <c r="F332" s="376"/>
      <c r="G332" s="376">
        <f t="shared" si="31"/>
        <v>0</v>
      </c>
      <c r="H332" s="376">
        <f t="shared" si="32"/>
        <v>0</v>
      </c>
      <c r="I332" s="379"/>
      <c r="J332" s="380" t="str">
        <f>'Wrksht. H, CWIP Desc. EKS'!F282</f>
        <v>CONTAINMENT AIR COOLER REPLACEMENT</v>
      </c>
    </row>
    <row r="333" spans="1:10" s="363" customFormat="1" ht="12.75" customHeight="1">
      <c r="A333" s="432">
        <f t="shared" si="30"/>
        <v>273</v>
      </c>
      <c r="B333" s="374">
        <f>'Wrksht. H, CWIP Desc. EKS'!B283</f>
        <v>10100</v>
      </c>
      <c r="C333" s="375" t="str">
        <f>'Wrksht. H, CWIP Desc. EKS'!C283</f>
        <v>08400 501423</v>
      </c>
      <c r="D333" s="376">
        <f>'Wrksht. I, CWIP AFUDC Cre. EKS'!I284</f>
        <v>0</v>
      </c>
      <c r="E333" s="377" t="str">
        <f>'Wrksht. H, CWIP Desc. EKS'!E283</f>
        <v>O</v>
      </c>
      <c r="F333" s="376"/>
      <c r="G333" s="376">
        <f t="shared" si="31"/>
        <v>0</v>
      </c>
      <c r="H333" s="376">
        <f t="shared" si="32"/>
        <v>0</v>
      </c>
      <c r="I333" s="379"/>
      <c r="J333" s="380" t="str">
        <f>'Wrksht. H, CWIP Desc. EKS'!F283</f>
        <v>LICENSE RENEWAL UPDATE CAPITAL</v>
      </c>
    </row>
    <row r="334" spans="1:10" s="363" customFormat="1" ht="12.75" customHeight="1">
      <c r="A334" s="432">
        <f t="shared" si="30"/>
        <v>274</v>
      </c>
      <c r="B334" s="374">
        <f>'Wrksht. H, CWIP Desc. EKS'!B284</f>
        <v>10100</v>
      </c>
      <c r="C334" s="375" t="str">
        <f>'Wrksht. H, CWIP Desc. EKS'!C284</f>
        <v>08400 015044</v>
      </c>
      <c r="D334" s="376">
        <f>'Wrksht. I, CWIP AFUDC Cre. EKS'!I285</f>
        <v>0</v>
      </c>
      <c r="E334" s="377" t="str">
        <f>'Wrksht. H, CWIP Desc. EKS'!E284</f>
        <v>O</v>
      </c>
      <c r="F334" s="376"/>
      <c r="G334" s="376">
        <f t="shared" si="31"/>
        <v>0</v>
      </c>
      <c r="H334" s="376">
        <f t="shared" si="32"/>
        <v>0</v>
      </c>
      <c r="I334" s="379"/>
      <c r="J334" s="380" t="str">
        <f>'Wrksht. H, CWIP Desc. EKS'!F284</f>
        <v>SPENT FUEL POOL BRIDGE CRANE (HKE04</v>
      </c>
    </row>
    <row r="335" spans="1:10" s="363" customFormat="1" ht="12.75" customHeight="1">
      <c r="A335" s="432">
        <f t="shared" si="30"/>
        <v>275</v>
      </c>
      <c r="B335" s="374">
        <f>'Wrksht. H, CWIP Desc. EKS'!B285</f>
        <v>10100</v>
      </c>
      <c r="C335" s="375" t="str">
        <f>'Wrksht. H, CWIP Desc. EKS'!C285</f>
        <v>08400 014504</v>
      </c>
      <c r="D335" s="376">
        <f>'Wrksht. I, CWIP AFUDC Cre. EKS'!I286</f>
        <v>0</v>
      </c>
      <c r="E335" s="377" t="str">
        <f>'Wrksht. H, CWIP Desc. EKS'!E285</f>
        <v>O</v>
      </c>
      <c r="F335" s="376"/>
      <c r="G335" s="376">
        <f t="shared" si="31"/>
        <v>0</v>
      </c>
      <c r="H335" s="376">
        <f t="shared" si="32"/>
        <v>0</v>
      </c>
      <c r="I335" s="379"/>
      <c r="J335" s="380" t="str">
        <f>'Wrksht. H, CWIP Desc. EKS'!F285</f>
        <v>GROUND WATER EVALUATION AND DEWATER</v>
      </c>
    </row>
    <row r="336" spans="1:10" s="363" customFormat="1" ht="12.75" customHeight="1">
      <c r="A336" s="432">
        <f t="shared" si="30"/>
        <v>276</v>
      </c>
      <c r="B336" s="374">
        <f>'Wrksht. H, CWIP Desc. EKS'!B286</f>
        <v>10100</v>
      </c>
      <c r="C336" s="375" t="str">
        <f>'Wrksht. H, CWIP Desc. EKS'!C286</f>
        <v>08400 013924</v>
      </c>
      <c r="D336" s="376">
        <f>'Wrksht. I, CWIP AFUDC Cre. EKS'!I287</f>
        <v>0</v>
      </c>
      <c r="E336" s="377" t="str">
        <f>'Wrksht. H, CWIP Desc. EKS'!E286</f>
        <v>O</v>
      </c>
      <c r="F336" s="376"/>
      <c r="G336" s="376">
        <f t="shared" si="31"/>
        <v>0</v>
      </c>
      <c r="H336" s="376">
        <f t="shared" si="32"/>
        <v>0</v>
      </c>
      <c r="I336" s="379"/>
      <c r="J336" s="380" t="str">
        <f>'Wrksht. H, CWIP Desc. EKS'!F286</f>
        <v>INDEPENDENT SPENT FUEL STORAGE INSTALLATION</v>
      </c>
    </row>
    <row r="337" spans="1:10" s="363" customFormat="1" ht="12.75" customHeight="1">
      <c r="A337" s="432">
        <f t="shared" si="30"/>
        <v>277</v>
      </c>
      <c r="B337" s="374">
        <f>'Wrksht. H, CWIP Desc. EKS'!B287</f>
        <v>10100</v>
      </c>
      <c r="C337" s="375" t="str">
        <f>'Wrksht. H, CWIP Desc. EKS'!C287</f>
        <v>08400 013979</v>
      </c>
      <c r="D337" s="376">
        <f>'Wrksht. I, CWIP AFUDC Cre. EKS'!I288</f>
        <v>0</v>
      </c>
      <c r="E337" s="377" t="str">
        <f>'Wrksht. H, CWIP Desc. EKS'!E287</f>
        <v>O</v>
      </c>
      <c r="F337" s="376"/>
      <c r="G337" s="376">
        <f t="shared" si="31"/>
        <v>0</v>
      </c>
      <c r="H337" s="376">
        <f t="shared" si="32"/>
        <v>0</v>
      </c>
      <c r="I337" s="379"/>
      <c r="J337" s="380" t="str">
        <f>'Wrksht. H, CWIP Desc. EKS'!F287</f>
        <v>MODIFICATION TO ACCESS CONTROL</v>
      </c>
    </row>
    <row r="338" spans="1:10" s="363" customFormat="1" ht="12.75" customHeight="1">
      <c r="A338" s="432">
        <f t="shared" si="30"/>
        <v>278</v>
      </c>
      <c r="B338" s="374" t="str">
        <f>'Wrksht. H, CWIP Desc. EKS'!B288</f>
        <v>10100</v>
      </c>
      <c r="C338" s="375" t="str">
        <f>'Wrksht. H, CWIP Desc. EKS'!C288</f>
        <v>05984 10002398</v>
      </c>
      <c r="D338" s="376">
        <f>'Wrksht. I, CWIP AFUDC Cre. EKS'!I289</f>
        <v>0</v>
      </c>
      <c r="E338" s="377" t="str">
        <f>'Wrksht. H, CWIP Desc. EKS'!E288</f>
        <v>O</v>
      </c>
      <c r="F338" s="376"/>
      <c r="G338" s="376">
        <f t="shared" ref="G338:G346" si="33">IF(H338=0,D338,0)</f>
        <v>0</v>
      </c>
      <c r="H338" s="376">
        <f t="shared" ref="H338:H346" si="34">D338*0.5</f>
        <v>0</v>
      </c>
      <c r="I338" s="379"/>
      <c r="J338" s="380" t="str">
        <f>'Wrksht. H, CWIP Desc. EKS'!F288</f>
        <v>LACYGNE #2 - G08002</v>
      </c>
    </row>
    <row r="339" spans="1:10" s="363" customFormat="1" ht="12.75" customHeight="1">
      <c r="A339" s="432">
        <f t="shared" si="30"/>
        <v>279</v>
      </c>
      <c r="B339" s="374" t="str">
        <f>'Wrksht. H, CWIP Desc. EKS'!B289</f>
        <v>10100</v>
      </c>
      <c r="C339" s="375" t="str">
        <f>'Wrksht. H, CWIP Desc. EKS'!C289</f>
        <v>05984 10002652</v>
      </c>
      <c r="D339" s="376">
        <f>'Wrksht. I, CWIP AFUDC Cre. EKS'!I290</f>
        <v>0</v>
      </c>
      <c r="E339" s="377" t="str">
        <f>'Wrksht. H, CWIP Desc. EKS'!E289</f>
        <v>O</v>
      </c>
      <c r="F339" s="376"/>
      <c r="G339" s="376">
        <f t="shared" si="33"/>
        <v>0</v>
      </c>
      <c r="H339" s="376">
        <f t="shared" si="34"/>
        <v>0</v>
      </c>
      <c r="I339" s="379"/>
      <c r="J339" s="380" t="str">
        <f>'Wrksht. H, CWIP Desc. EKS'!F289</f>
        <v>LACYGNE COMMON - G08011</v>
      </c>
    </row>
    <row r="340" spans="1:10" s="363" customFormat="1" ht="12.75" customHeight="1">
      <c r="A340" s="432">
        <f t="shared" si="30"/>
        <v>280</v>
      </c>
      <c r="B340" s="374" t="str">
        <f>'Wrksht. H, CWIP Desc. EKS'!B290</f>
        <v>10100</v>
      </c>
      <c r="C340" s="375" t="str">
        <f>'Wrksht. H, CWIP Desc. EKS'!C290</f>
        <v>05984 10002812</v>
      </c>
      <c r="D340" s="376">
        <f>'Wrksht. I, CWIP AFUDC Cre. EKS'!I291</f>
        <v>0</v>
      </c>
      <c r="E340" s="377" t="str">
        <f>'Wrksht. H, CWIP Desc. EKS'!E290</f>
        <v>O</v>
      </c>
      <c r="F340" s="376"/>
      <c r="G340" s="376">
        <f t="shared" si="33"/>
        <v>0</v>
      </c>
      <c r="H340" s="376">
        <f t="shared" si="34"/>
        <v>0</v>
      </c>
      <c r="I340" s="379"/>
      <c r="J340" s="380" t="str">
        <f>'Wrksht. H, CWIP Desc. EKS'!F290</f>
        <v>LACYGNE #1 - G08001</v>
      </c>
    </row>
    <row r="341" spans="1:10" s="363" customFormat="1" ht="12.75" customHeight="1">
      <c r="A341" s="432">
        <f t="shared" si="30"/>
        <v>281</v>
      </c>
      <c r="B341" s="374" t="str">
        <f>'Wrksht. H, CWIP Desc. EKS'!B291</f>
        <v>10100</v>
      </c>
      <c r="C341" s="375" t="str">
        <f>'Wrksht. H, CWIP Desc. EKS'!C291</f>
        <v>J01412801</v>
      </c>
      <c r="D341" s="376">
        <f>'Wrksht. I, CWIP AFUDC Cre. EKS'!I292</f>
        <v>0</v>
      </c>
      <c r="E341" s="377" t="str">
        <f>'Wrksht. H, CWIP Desc. EKS'!E291</f>
        <v>O</v>
      </c>
      <c r="F341" s="376"/>
      <c r="G341" s="376">
        <f t="shared" si="33"/>
        <v>0</v>
      </c>
      <c r="H341" s="376">
        <f t="shared" si="34"/>
        <v>0</v>
      </c>
      <c r="I341" s="379"/>
      <c r="J341" s="380" t="str">
        <f>'Wrksht. H, CWIP Desc. EKS'!F291</f>
        <v>JEC #2 - G02502</v>
      </c>
    </row>
    <row r="342" spans="1:10" s="363" customFormat="1" ht="12.75" customHeight="1">
      <c r="A342" s="432">
        <f t="shared" si="30"/>
        <v>282</v>
      </c>
      <c r="B342" s="374" t="str">
        <f>'Wrksht. H, CWIP Desc. EKS'!B292</f>
        <v>10100</v>
      </c>
      <c r="C342" s="375" t="str">
        <f>'Wrksht. H, CWIP Desc. EKS'!C292</f>
        <v>J19164801</v>
      </c>
      <c r="D342" s="376">
        <f>'Wrksht. I, CWIP AFUDC Cre. EKS'!I293</f>
        <v>0</v>
      </c>
      <c r="E342" s="377" t="str">
        <f>'Wrksht. H, CWIP Desc. EKS'!E292</f>
        <v>PC</v>
      </c>
      <c r="F342" s="376"/>
      <c r="G342" s="376">
        <f t="shared" si="33"/>
        <v>0</v>
      </c>
      <c r="H342" s="376">
        <v>0</v>
      </c>
      <c r="I342" s="379"/>
      <c r="J342" s="380" t="str">
        <f>'Wrksht. H, CWIP Desc. EKS'!F292</f>
        <v>JEC Common - G02511</v>
      </c>
    </row>
    <row r="343" spans="1:10" s="363" customFormat="1" ht="12.75" customHeight="1">
      <c r="A343" s="432">
        <f t="shared" si="30"/>
        <v>283</v>
      </c>
      <c r="B343" s="374">
        <f>'Wrksht. H, CWIP Desc. EKS'!B293</f>
        <v>107000</v>
      </c>
      <c r="C343" s="375" t="str">
        <f>'Wrksht. H, CWIP Desc. EKS'!C293</f>
        <v>08400 015226</v>
      </c>
      <c r="D343" s="376">
        <f>'Wrksht. I, CWIP AFUDC Cre. EKS'!I294</f>
        <v>0</v>
      </c>
      <c r="E343" s="377" t="str">
        <f>'Wrksht. H, CWIP Desc. EKS'!E293</f>
        <v>O</v>
      </c>
      <c r="F343" s="376"/>
      <c r="G343" s="376">
        <f t="shared" si="33"/>
        <v>0</v>
      </c>
      <c r="H343" s="376">
        <f t="shared" si="34"/>
        <v>0</v>
      </c>
      <c r="I343" s="379"/>
      <c r="J343" s="380" t="str">
        <f>'Wrksht. H, CWIP Desc. EKS'!F293</f>
        <v>WATER JET PEENING OF REACTOR VESSEL</v>
      </c>
    </row>
    <row r="344" spans="1:10" s="363" customFormat="1" ht="12.75" customHeight="1">
      <c r="A344" s="432">
        <f t="shared" si="30"/>
        <v>284</v>
      </c>
      <c r="B344" s="374">
        <f>'Wrksht. H, CWIP Desc. EKS'!B294</f>
        <v>107000</v>
      </c>
      <c r="C344" s="375" t="str">
        <f>'Wrksht. H, CWIP Desc. EKS'!C294</f>
        <v>08400 020021</v>
      </c>
      <c r="D344" s="376">
        <f>'Wrksht. I, CWIP AFUDC Cre. EKS'!I295</f>
        <v>0</v>
      </c>
      <c r="E344" s="377" t="str">
        <f>'Wrksht. H, CWIP Desc. EKS'!E294</f>
        <v>O</v>
      </c>
      <c r="F344" s="376"/>
      <c r="G344" s="376">
        <f t="shared" si="33"/>
        <v>0</v>
      </c>
      <c r="H344" s="376">
        <f t="shared" si="34"/>
        <v>0</v>
      </c>
      <c r="I344" s="379"/>
      <c r="J344" s="380" t="str">
        <f>'Wrksht. H, CWIP Desc. EKS'!F294</f>
        <v>ESF XNB01 TRANSFORMER REPLACEMENT</v>
      </c>
    </row>
    <row r="345" spans="1:10" s="363" customFormat="1" ht="12.75" customHeight="1">
      <c r="A345" s="432">
        <f t="shared" si="30"/>
        <v>285</v>
      </c>
      <c r="B345" s="374">
        <f>'Wrksht. H, CWIP Desc. EKS'!B295</f>
        <v>107000</v>
      </c>
      <c r="C345" s="375" t="str">
        <f>'Wrksht. H, CWIP Desc. EKS'!C295</f>
        <v>08400 501532</v>
      </c>
      <c r="D345" s="376">
        <f>'Wrksht. I, CWIP AFUDC Cre. EKS'!I296</f>
        <v>2545681.1199999996</v>
      </c>
      <c r="E345" s="377" t="str">
        <f>'Wrksht. H, CWIP Desc. EKS'!E295</f>
        <v>O</v>
      </c>
      <c r="F345" s="376"/>
      <c r="G345" s="376">
        <f t="shared" si="33"/>
        <v>0</v>
      </c>
      <c r="H345" s="376">
        <f t="shared" si="34"/>
        <v>1272840.5599999998</v>
      </c>
      <c r="I345" s="379"/>
      <c r="J345" s="380" t="str">
        <f>'Wrksht. H, CWIP Desc. EKS'!F295</f>
        <v>Risk Informed Tech Specs (RITS) &amp; P</v>
      </c>
    </row>
    <row r="346" spans="1:10" s="363" customFormat="1" ht="12.75" customHeight="1">
      <c r="A346" s="432">
        <f t="shared" si="30"/>
        <v>286</v>
      </c>
      <c r="B346" s="374">
        <f>'Wrksht. H, CWIP Desc. EKS'!B296</f>
        <v>107000</v>
      </c>
      <c r="C346" s="375" t="str">
        <f>'Wrksht. H, CWIP Desc. EKS'!C296</f>
        <v>08400 501555</v>
      </c>
      <c r="D346" s="376">
        <f>'Wrksht. I, CWIP AFUDC Cre. EKS'!I297</f>
        <v>0</v>
      </c>
      <c r="E346" s="377" t="str">
        <f>'Wrksht. H, CWIP Desc. EKS'!E296</f>
        <v>O</v>
      </c>
      <c r="F346" s="376"/>
      <c r="G346" s="376">
        <f t="shared" si="33"/>
        <v>0</v>
      </c>
      <c r="H346" s="376">
        <f t="shared" si="34"/>
        <v>0</v>
      </c>
      <c r="I346" s="379"/>
      <c r="J346" s="380" t="str">
        <f>'Wrksht. H, CWIP Desc. EKS'!F296</f>
        <v xml:space="preserve">ISFSI Security Mods_x000D_
</v>
      </c>
    </row>
    <row r="347" spans="1:10" s="363" customFormat="1" ht="12.75" customHeight="1">
      <c r="A347" s="432">
        <f t="shared" si="30"/>
        <v>287</v>
      </c>
      <c r="B347" s="374">
        <f>'Wrksht. H, CWIP Desc. EKS'!B297</f>
        <v>107000</v>
      </c>
      <c r="C347" s="375" t="str">
        <f>'Wrksht. H, CWIP Desc. EKS'!C297</f>
        <v>05984 10002868</v>
      </c>
      <c r="D347" s="376">
        <f>'Wrksht. I, CWIP AFUDC Cre. EKS'!I298</f>
        <v>0</v>
      </c>
      <c r="E347" s="377" t="str">
        <f>'Wrksht. H, CWIP Desc. EKS'!E297</f>
        <v>O</v>
      </c>
      <c r="F347" s="376"/>
      <c r="G347" s="376">
        <f>IF(H347=0,D347,0)</f>
        <v>0</v>
      </c>
      <c r="H347" s="376">
        <f t="shared" ref="H347:H356" si="35">D347*0.5</f>
        <v>0</v>
      </c>
      <c r="I347" s="379"/>
      <c r="J347" s="380" t="str">
        <f>'Wrksht. H, CWIP Desc. EKS'!F297</f>
        <v>Lacygne Common - G08011</v>
      </c>
    </row>
    <row r="348" spans="1:10" s="363" customFormat="1" ht="12.75" customHeight="1">
      <c r="A348" s="432">
        <f t="shared" si="30"/>
        <v>288</v>
      </c>
      <c r="B348" s="374">
        <f>'Wrksht. H, CWIP Desc. EKS'!B298</f>
        <v>107000</v>
      </c>
      <c r="C348" s="375" t="str">
        <f>'Wrksht. H, CWIP Desc. EKS'!C298</f>
        <v>J19154801</v>
      </c>
      <c r="D348" s="376">
        <f>'Wrksht. I, CWIP AFUDC Cre. EKS'!I299</f>
        <v>0</v>
      </c>
      <c r="E348" s="377" t="str">
        <f>'Wrksht. H, CWIP Desc. EKS'!E298</f>
        <v>O</v>
      </c>
      <c r="F348" s="376"/>
      <c r="G348" s="376">
        <f>IF(H348=0,D348,0)</f>
        <v>0</v>
      </c>
      <c r="H348" s="376">
        <f t="shared" si="35"/>
        <v>0</v>
      </c>
      <c r="I348" s="379"/>
      <c r="J348" s="380" t="str">
        <f>'Wrksht. H, CWIP Desc. EKS'!F298</f>
        <v>JEC #1 - G02501</v>
      </c>
    </row>
    <row r="349" spans="1:10" s="363" customFormat="1" ht="12.75" customHeight="1">
      <c r="A349" s="432">
        <f t="shared" si="30"/>
        <v>289</v>
      </c>
      <c r="B349" s="374">
        <f>'Wrksht. H, CWIP Desc. EKS'!B299</f>
        <v>107000</v>
      </c>
      <c r="C349" s="375" t="str">
        <f>'Wrksht. H, CWIP Desc. EKS'!C299</f>
        <v>J19230301</v>
      </c>
      <c r="D349" s="376">
        <f>'Wrksht. I, CWIP AFUDC Cre. EKS'!I300</f>
        <v>0</v>
      </c>
      <c r="E349" s="377" t="str">
        <f>'Wrksht. H, CWIP Desc. EKS'!E299</f>
        <v>O</v>
      </c>
      <c r="F349" s="376"/>
      <c r="G349" s="376">
        <f>IF(H349=0,D349,0)</f>
        <v>0</v>
      </c>
      <c r="H349" s="376">
        <f t="shared" si="35"/>
        <v>0</v>
      </c>
      <c r="I349" s="379"/>
      <c r="J349" s="380" t="str">
        <f>'Wrksht. H, CWIP Desc. EKS'!F299</f>
        <v>JEC Common - G02511</v>
      </c>
    </row>
    <row r="350" spans="1:10" s="363" customFormat="1" ht="12.75" customHeight="1">
      <c r="A350" s="432">
        <f t="shared" si="30"/>
        <v>290</v>
      </c>
      <c r="B350" s="374">
        <f>'Wrksht. H, CWIP Desc. EKS'!B300</f>
        <v>107000</v>
      </c>
      <c r="C350" s="375" t="str">
        <f>'Wrksht. H, CWIP Desc. EKS'!C300</f>
        <v>08400 501476</v>
      </c>
      <c r="D350" s="376">
        <f>'Wrksht. I, CWIP AFUDC Cre. EKS'!I301</f>
        <v>0</v>
      </c>
      <c r="E350" s="377" t="str">
        <f>'Wrksht. H, CWIP Desc. EKS'!E300</f>
        <v>O</v>
      </c>
      <c r="F350" s="376"/>
      <c r="G350" s="376">
        <f>IF(H350=0,D350,0)</f>
        <v>0</v>
      </c>
      <c r="H350" s="376">
        <f t="shared" si="35"/>
        <v>0</v>
      </c>
      <c r="I350" s="379"/>
      <c r="J350" s="380" t="str">
        <f>'Wrksht. H, CWIP Desc. EKS'!F300</f>
        <v>Turbine Building - WC004</v>
      </c>
    </row>
    <row r="351" spans="1:10" s="363" customFormat="1" ht="12.75" customHeight="1">
      <c r="A351" s="432">
        <f t="shared" si="30"/>
        <v>291</v>
      </c>
      <c r="B351" s="374">
        <f>'Wrksht. H, CWIP Desc. EKS'!B301</f>
        <v>107000</v>
      </c>
      <c r="C351" s="375" t="str">
        <f>'Wrksht. H, CWIP Desc. EKS'!C301</f>
        <v>08400 501580</v>
      </c>
      <c r="D351" s="376">
        <f>'Wrksht. I, CWIP AFUDC Cre. EKS'!I302</f>
        <v>0</v>
      </c>
      <c r="E351" s="377" t="str">
        <f>'Wrksht. H, CWIP Desc. EKS'!E301</f>
        <v>O</v>
      </c>
      <c r="F351" s="376"/>
      <c r="G351" s="376">
        <f>IF(H351=0,D351,0)</f>
        <v>0</v>
      </c>
      <c r="H351" s="376">
        <f t="shared" si="35"/>
        <v>0</v>
      </c>
      <c r="I351" s="379"/>
      <c r="J351" s="380" t="str">
        <f>'Wrksht. H, CWIP Desc. EKS'!F301</f>
        <v>Wolf Creek Substation 345 KVA - WC109</v>
      </c>
    </row>
    <row r="352" spans="1:10" s="363" customFormat="1" ht="12.75" customHeight="1">
      <c r="A352" s="432">
        <f t="shared" si="30"/>
        <v>292</v>
      </c>
      <c r="B352" s="374">
        <f>'Wrksht. H, CWIP Desc. EKS'!B302</f>
        <v>107000</v>
      </c>
      <c r="C352" s="375" t="str">
        <f>'Wrksht. H, CWIP Desc. EKS'!C302</f>
        <v>10003073</v>
      </c>
      <c r="D352" s="376">
        <f>'Wrksht. I, CWIP AFUDC Cre. EKS'!I303</f>
        <v>0</v>
      </c>
      <c r="E352" s="377" t="str">
        <f>'Wrksht. H, CWIP Desc. EKS'!E302</f>
        <v>PC</v>
      </c>
      <c r="F352" s="376"/>
      <c r="G352" s="376">
        <f t="shared" ref="G352:G358" si="36">IF(H352=0,D352,0)</f>
        <v>0</v>
      </c>
      <c r="H352" s="376">
        <v>0</v>
      </c>
      <c r="I352" s="379"/>
      <c r="J352" s="380" t="str">
        <f>'Wrksht. H, CWIP Desc. EKS'!F302</f>
        <v>LAC Landfill StrmWtr Drainage</v>
      </c>
    </row>
    <row r="353" spans="1:10" s="363" customFormat="1" ht="12.75" customHeight="1">
      <c r="A353" s="432">
        <f t="shared" si="30"/>
        <v>293</v>
      </c>
      <c r="B353" s="374">
        <f>'Wrksht. H, CWIP Desc. EKS'!B303</f>
        <v>107000</v>
      </c>
      <c r="C353" s="375" t="str">
        <f>'Wrksht. H, CWIP Desc. EKS'!C303</f>
        <v>W000014593</v>
      </c>
      <c r="D353" s="376">
        <f>'Wrksht. I, CWIP AFUDC Cre. EKS'!I304</f>
        <v>0</v>
      </c>
      <c r="E353" s="377" t="str">
        <f>'Wrksht. H, CWIP Desc. EKS'!E303</f>
        <v>O</v>
      </c>
      <c r="F353" s="376"/>
      <c r="G353" s="376">
        <f t="shared" si="36"/>
        <v>0</v>
      </c>
      <c r="H353" s="376">
        <f t="shared" si="35"/>
        <v>0</v>
      </c>
      <c r="I353" s="379"/>
      <c r="J353" s="380" t="str">
        <f>'Wrksht. H, CWIP Desc. EKS'!F303</f>
        <v>REFUELING MACHINE UPGRADE PROJECT</v>
      </c>
    </row>
    <row r="354" spans="1:10" s="363" customFormat="1" ht="12.75" customHeight="1">
      <c r="A354" s="432">
        <f t="shared" si="30"/>
        <v>294</v>
      </c>
      <c r="B354" s="374">
        <f>'Wrksht. H, CWIP Desc. EKS'!B304</f>
        <v>107000</v>
      </c>
      <c r="C354" s="375" t="str">
        <f>'Wrksht. H, CWIP Desc. EKS'!C304</f>
        <v>W000501639</v>
      </c>
      <c r="D354" s="376">
        <f>'Wrksht. I, CWIP AFUDC Cre. EKS'!I305</f>
        <v>0</v>
      </c>
      <c r="E354" s="377" t="str">
        <f>'Wrksht. H, CWIP Desc. EKS'!E304</f>
        <v>O</v>
      </c>
      <c r="F354" s="376"/>
      <c r="G354" s="376">
        <f t="shared" si="36"/>
        <v>0</v>
      </c>
      <c r="H354" s="376">
        <f t="shared" si="35"/>
        <v>0</v>
      </c>
      <c r="I354" s="379"/>
      <c r="J354" s="380" t="str">
        <f>'Wrksht. H, CWIP Desc. EKS'!F304</f>
        <v>7000HP RCP motor, pump and air cool</v>
      </c>
    </row>
    <row r="355" spans="1:10" s="363" customFormat="1" ht="12.75" customHeight="1">
      <c r="A355" s="432">
        <f t="shared" si="30"/>
        <v>295</v>
      </c>
      <c r="B355" s="374">
        <f>'Wrksht. H, CWIP Desc. EKS'!B305</f>
        <v>107000</v>
      </c>
      <c r="C355" s="375" t="str">
        <f>'Wrksht. H, CWIP Desc. EKS'!C305</f>
        <v>10002598</v>
      </c>
      <c r="D355" s="376">
        <f>'Wrksht. I, CWIP AFUDC Cre. EKS'!I306</f>
        <v>0</v>
      </c>
      <c r="E355" s="377" t="str">
        <f>'Wrksht. H, CWIP Desc. EKS'!E305</f>
        <v>O</v>
      </c>
      <c r="F355" s="376"/>
      <c r="G355" s="376">
        <f t="shared" si="36"/>
        <v>0</v>
      </c>
      <c r="H355" s="376">
        <f t="shared" si="35"/>
        <v>0</v>
      </c>
      <c r="I355" s="379"/>
      <c r="J355" s="380" t="str">
        <f>'Wrksht. H, CWIP Desc. EKS'!F305</f>
        <v>LAC 1 Exciter Replacement</v>
      </c>
    </row>
    <row r="356" spans="1:10" s="363" customFormat="1" ht="12.75" customHeight="1">
      <c r="A356" s="432">
        <f t="shared" si="30"/>
        <v>296</v>
      </c>
      <c r="B356" s="374">
        <f>'Wrksht. H, CWIP Desc. EKS'!B306</f>
        <v>107000</v>
      </c>
      <c r="C356" s="375" t="str">
        <f>'Wrksht. H, CWIP Desc. EKS'!C306</f>
        <v>10002770</v>
      </c>
      <c r="D356" s="376">
        <f>'Wrksht. I, CWIP AFUDC Cre. EKS'!I307</f>
        <v>0</v>
      </c>
      <c r="E356" s="377" t="str">
        <f>'Wrksht. H, CWIP Desc. EKS'!E306</f>
        <v>O</v>
      </c>
      <c r="F356" s="376"/>
      <c r="G356" s="376">
        <f t="shared" si="36"/>
        <v>0</v>
      </c>
      <c r="H356" s="376">
        <f t="shared" si="35"/>
        <v>0</v>
      </c>
      <c r="I356" s="379"/>
      <c r="J356" s="380" t="str">
        <f>'Wrksht. H, CWIP Desc. EKS'!F306</f>
        <v>LAC 2C Aux Boiler Replacement</v>
      </c>
    </row>
    <row r="357" spans="1:10" s="363" customFormat="1" ht="12.75" customHeight="1">
      <c r="A357" s="432">
        <f t="shared" si="30"/>
        <v>297</v>
      </c>
      <c r="B357" s="374">
        <f>'Wrksht. H, CWIP Desc. EKS'!B307</f>
        <v>107000</v>
      </c>
      <c r="C357" s="375" t="str">
        <f>'Wrksht. H, CWIP Desc. EKS'!C307</f>
        <v>10003074</v>
      </c>
      <c r="D357" s="376">
        <f>'Wrksht. I, CWIP AFUDC Cre. EKS'!I308</f>
        <v>0</v>
      </c>
      <c r="E357" s="377" t="str">
        <f>'Wrksht. H, CWIP Desc. EKS'!E307</f>
        <v>PC</v>
      </c>
      <c r="F357" s="376"/>
      <c r="G357" s="376">
        <f t="shared" si="36"/>
        <v>0</v>
      </c>
      <c r="H357" s="376">
        <v>0</v>
      </c>
      <c r="I357" s="379"/>
      <c r="J357" s="380" t="str">
        <f>'Wrksht. H, CWIP Desc. EKS'!F307</f>
        <v>LAC Upper AQC Impndmt Strmwtr</v>
      </c>
    </row>
    <row r="358" spans="1:10" s="363" customFormat="1" ht="12.75" customHeight="1">
      <c r="A358" s="432">
        <f t="shared" si="30"/>
        <v>298</v>
      </c>
      <c r="B358" s="374">
        <f>'Wrksht. H, CWIP Desc. EKS'!B308</f>
        <v>107000</v>
      </c>
      <c r="C358" s="375" t="str">
        <f>'Wrksht. H, CWIP Desc. EKS'!C308</f>
        <v>10100105</v>
      </c>
      <c r="D358" s="376">
        <f>'Wrksht. I, CWIP AFUDC Cre. EKS'!I309</f>
        <v>0</v>
      </c>
      <c r="E358" s="377" t="str">
        <f>'Wrksht. H, CWIP Desc. EKS'!E308</f>
        <v>PC</v>
      </c>
      <c r="F358" s="376"/>
      <c r="G358" s="376">
        <f t="shared" si="36"/>
        <v>0</v>
      </c>
      <c r="H358" s="376">
        <v>0</v>
      </c>
      <c r="I358" s="379"/>
      <c r="J358" s="380" t="str">
        <f>'Wrksht. H, CWIP Desc. EKS'!F308</f>
        <v>LAC2 FIlter Bag Replacement</v>
      </c>
    </row>
    <row r="359" spans="1:10" s="363" customFormat="1" ht="12.75" customHeight="1">
      <c r="A359" s="432">
        <f t="shared" si="30"/>
        <v>299</v>
      </c>
      <c r="B359" s="374">
        <f>'Wrksht. H, CWIP Desc. EKS'!B309</f>
        <v>107000</v>
      </c>
      <c r="C359" s="375" t="str">
        <f>'Wrksht. H, CWIP Desc. EKS'!C309</f>
        <v>J19306101</v>
      </c>
      <c r="D359" s="376">
        <f>'Wrksht. I, CWIP AFUDC Cre. EKS'!I310</f>
        <v>0</v>
      </c>
      <c r="E359" s="377" t="str">
        <f>'Wrksht. H, CWIP Desc. EKS'!E309</f>
        <v>PC</v>
      </c>
      <c r="F359" s="376"/>
      <c r="G359" s="376">
        <f>IF(H359=0,D359,0)</f>
        <v>0</v>
      </c>
      <c r="H359" s="376">
        <v>0</v>
      </c>
      <c r="I359" s="379"/>
      <c r="J359" s="380" t="str">
        <f>'Wrksht. H, CWIP Desc. EKS'!F309</f>
        <v>JEC Bottom Ash Pond</v>
      </c>
    </row>
    <row r="360" spans="1:10" s="363" customFormat="1" ht="12.75" customHeight="1">
      <c r="A360" s="432">
        <f>A359+1</f>
        <v>300</v>
      </c>
      <c r="B360" s="374">
        <f>'Wrksht. H, CWIP Desc. EKS'!B310</f>
        <v>107000</v>
      </c>
      <c r="C360" s="375" t="str">
        <f>'Wrksht. H, CWIP Desc. EKS'!C310</f>
        <v>W000020292</v>
      </c>
      <c r="D360" s="376">
        <f>'Wrksht. I, CWIP AFUDC Cre. EKS'!I311</f>
        <v>0</v>
      </c>
      <c r="E360" s="377" t="str">
        <f>'Wrksht. H, CWIP Desc. EKS'!E310</f>
        <v>O</v>
      </c>
      <c r="F360" s="376"/>
      <c r="G360" s="376">
        <f>IF(H360=0,D360,0)</f>
        <v>0</v>
      </c>
      <c r="H360" s="376">
        <f>D360*0.5</f>
        <v>0</v>
      </c>
      <c r="I360" s="379"/>
      <c r="J360" s="380" t="str">
        <f>'Wrksht. H, CWIP Desc. EKS'!F310</f>
        <v>Substation XFMR #7 Replacement</v>
      </c>
    </row>
    <row r="361" spans="1:10" s="363" customFormat="1" ht="20.25" customHeight="1">
      <c r="A361" s="1262" t="s">
        <v>2968</v>
      </c>
      <c r="B361" s="1262"/>
      <c r="C361" s="1262"/>
      <c r="D361" s="1262"/>
      <c r="E361" s="1262"/>
      <c r="F361" s="1262"/>
      <c r="G361" s="1262"/>
      <c r="H361" s="1262"/>
      <c r="I361" s="1262"/>
      <c r="J361" s="1262"/>
    </row>
    <row r="362" spans="1:10" s="363" customFormat="1" ht="19.5" customHeight="1">
      <c r="A362" s="1264" t="str">
        <f>A62</f>
        <v>For Contract Year Beginning June 1, 2026, Based on 2025 Data</v>
      </c>
      <c r="B362" s="1264"/>
      <c r="C362" s="1264"/>
      <c r="D362" s="1264"/>
      <c r="E362" s="1264"/>
      <c r="F362" s="1264"/>
      <c r="G362" s="1264"/>
      <c r="H362" s="1264"/>
      <c r="I362" s="1264"/>
      <c r="J362" s="1264"/>
    </row>
    <row r="363" spans="1:10" s="363" customFormat="1" ht="12.75" customHeight="1">
      <c r="A363" s="199"/>
      <c r="B363" s="199" t="s">
        <v>472</v>
      </c>
      <c r="C363" s="26"/>
      <c r="D363" s="26"/>
      <c r="E363" s="26"/>
      <c r="F363" s="26"/>
      <c r="G363" s="26"/>
      <c r="H363" s="362"/>
      <c r="I363" s="26"/>
      <c r="J363" s="26"/>
    </row>
    <row r="364" spans="1:10" s="363" customFormat="1" ht="12.75" customHeight="1">
      <c r="A364" s="346"/>
      <c r="B364" s="825" t="s">
        <v>472</v>
      </c>
      <c r="C364" s="348"/>
      <c r="D364" s="499" t="s">
        <v>476</v>
      </c>
      <c r="E364" s="499" t="s">
        <v>477</v>
      </c>
      <c r="F364" s="499" t="s">
        <v>478</v>
      </c>
      <c r="G364" s="499" t="s">
        <v>479</v>
      </c>
      <c r="H364" s="499" t="s">
        <v>480</v>
      </c>
      <c r="I364" s="499" t="s">
        <v>874</v>
      </c>
      <c r="J364" s="499" t="s">
        <v>481</v>
      </c>
    </row>
    <row r="365" spans="1:10" s="363" customFormat="1" ht="12.75" customHeight="1">
      <c r="A365" s="199"/>
      <c r="B365" s="199"/>
      <c r="C365" s="26"/>
      <c r="D365" s="499" t="s">
        <v>1534</v>
      </c>
      <c r="E365" s="500" t="s">
        <v>1565</v>
      </c>
      <c r="F365" s="501"/>
      <c r="G365" s="501" t="s">
        <v>779</v>
      </c>
      <c r="H365" s="500">
        <v>0.5</v>
      </c>
      <c r="I365" s="499" t="s">
        <v>464</v>
      </c>
      <c r="J365" s="499" t="s">
        <v>472</v>
      </c>
    </row>
    <row r="366" spans="1:10" s="363" customFormat="1" ht="12.75" customHeight="1">
      <c r="A366" s="199"/>
      <c r="B366" s="199"/>
      <c r="C366" s="26"/>
      <c r="D366" s="499" t="s">
        <v>1557</v>
      </c>
      <c r="E366" s="499" t="s">
        <v>1570</v>
      </c>
      <c r="F366" s="499"/>
      <c r="G366" s="499" t="s">
        <v>116</v>
      </c>
      <c r="H366" s="499" t="s">
        <v>116</v>
      </c>
      <c r="I366" s="499" t="s">
        <v>1069</v>
      </c>
      <c r="J366" s="499" t="s">
        <v>15</v>
      </c>
    </row>
    <row r="367" spans="1:10" s="363" customFormat="1" ht="12.75" customHeight="1">
      <c r="A367" s="199"/>
      <c r="B367" s="199"/>
      <c r="C367" s="26"/>
      <c r="D367" s="499" t="s">
        <v>1558</v>
      </c>
      <c r="E367" s="499" t="s">
        <v>219</v>
      </c>
      <c r="F367" s="499"/>
      <c r="G367" s="499" t="s">
        <v>1571</v>
      </c>
      <c r="H367" s="499" t="s">
        <v>1572</v>
      </c>
      <c r="I367" s="499" t="s">
        <v>296</v>
      </c>
      <c r="J367" s="499"/>
    </row>
    <row r="368" spans="1:10" s="363" customFormat="1" ht="12.75" customHeight="1">
      <c r="A368" s="199"/>
      <c r="B368" s="199"/>
      <c r="C368" s="26"/>
      <c r="D368" s="499" t="s">
        <v>1929</v>
      </c>
      <c r="E368" s="499"/>
      <c r="F368" s="504"/>
      <c r="I368" s="505"/>
      <c r="J368" s="505"/>
    </row>
    <row r="369" spans="1:10" s="363" customFormat="1" ht="12.75" customHeight="1">
      <c r="A369" s="199"/>
      <c r="B369" s="199"/>
      <c r="C369" s="26"/>
      <c r="D369" s="355"/>
      <c r="E369" s="355"/>
      <c r="F369" s="357"/>
      <c r="G369" s="502"/>
      <c r="H369" s="502"/>
      <c r="I369" s="347"/>
      <c r="J369" s="347"/>
    </row>
    <row r="370" spans="1:10" s="363" customFormat="1" ht="12.75" customHeight="1">
      <c r="A370" s="358" t="s">
        <v>526</v>
      </c>
      <c r="B370" s="359" t="s">
        <v>1068</v>
      </c>
      <c r="C370" s="360" t="s">
        <v>1067</v>
      </c>
      <c r="D370" s="114"/>
      <c r="E370" s="115"/>
      <c r="F370" s="114"/>
      <c r="G370" s="114"/>
      <c r="H370" s="114"/>
      <c r="I370" s="31"/>
      <c r="J370" s="491"/>
    </row>
    <row r="371" spans="1:10" s="363" customFormat="1" ht="12.75" customHeight="1">
      <c r="A371" s="432">
        <f>A360+1</f>
        <v>301</v>
      </c>
      <c r="B371" s="374">
        <f>'Wrksht. H, CWIP Desc. EKS'!B311</f>
        <v>107000</v>
      </c>
      <c r="C371" s="375">
        <f>'Wrksht. H, CWIP Desc. EKS'!C311</f>
        <v>10003070</v>
      </c>
      <c r="D371" s="376">
        <f>'Wrksht. I, CWIP AFUDC Cre. EKS'!I312</f>
        <v>0</v>
      </c>
      <c r="E371" s="377" t="str">
        <f>'Wrksht. H, CWIP Desc. EKS'!E311</f>
        <v>PC</v>
      </c>
      <c r="F371" s="376"/>
      <c r="G371" s="376">
        <f t="shared" ref="G371:G380" si="37">IF(H371=0,D371,0)</f>
        <v>0</v>
      </c>
      <c r="H371" s="376">
        <v>0</v>
      </c>
      <c r="I371" s="379"/>
      <c r="J371" s="380" t="str">
        <f>'Wrksht. H, CWIP Desc. EKS'!F311</f>
        <v>ARO Upper AQC Impoundmt Closure</v>
      </c>
    </row>
    <row r="372" spans="1:10" s="363" customFormat="1" ht="12.75" customHeight="1">
      <c r="A372" s="432">
        <f t="shared" ref="A372:A424" si="38">A371+1</f>
        <v>302</v>
      </c>
      <c r="B372" s="374">
        <f>'Wrksht. H, CWIP Desc. EKS'!B312</f>
        <v>107000</v>
      </c>
      <c r="C372" s="375">
        <f>'Wrksht. H, CWIP Desc. EKS'!C312</f>
        <v>10100131</v>
      </c>
      <c r="D372" s="376">
        <f>'Wrksht. I, CWIP AFUDC Cre. EKS'!I313</f>
        <v>0</v>
      </c>
      <c r="E372" s="377" t="str">
        <f>'Wrksht. H, CWIP Desc. EKS'!E312</f>
        <v>O</v>
      </c>
      <c r="F372" s="376"/>
      <c r="G372" s="376">
        <f t="shared" si="37"/>
        <v>0</v>
      </c>
      <c r="H372" s="376">
        <f t="shared" ref="H372:H380" si="39">D372*0.5</f>
        <v>0</v>
      </c>
      <c r="I372" s="379"/>
      <c r="J372" s="380" t="str">
        <f>'Wrksht. H, CWIP Desc. EKS'!F312</f>
        <v>LAC0 Fleetwide Remote Monitoring</v>
      </c>
    </row>
    <row r="373" spans="1:10" s="363" customFormat="1" ht="12.75" customHeight="1">
      <c r="A373" s="432">
        <f t="shared" si="38"/>
        <v>303</v>
      </c>
      <c r="B373" s="374">
        <f>'Wrksht. H, CWIP Desc. EKS'!B313</f>
        <v>107000</v>
      </c>
      <c r="C373" s="375">
        <f>'Wrksht. H, CWIP Desc. EKS'!C313</f>
        <v>10100154</v>
      </c>
      <c r="D373" s="376">
        <f>'Wrksht. I, CWIP AFUDC Cre. EKS'!I314</f>
        <v>0</v>
      </c>
      <c r="E373" s="377" t="str">
        <f>'Wrksht. H, CWIP Desc. EKS'!E313</f>
        <v>O</v>
      </c>
      <c r="F373" s="376"/>
      <c r="G373" s="376">
        <f t="shared" si="37"/>
        <v>0</v>
      </c>
      <c r="H373" s="376">
        <f t="shared" si="39"/>
        <v>0</v>
      </c>
      <c r="I373" s="379"/>
      <c r="J373" s="380" t="str">
        <f>'Wrksht. H, CWIP Desc. EKS'!F313</f>
        <v xml:space="preserve">LAC1 Emergency Capital Work Order 2020 </v>
      </c>
    </row>
    <row r="374" spans="1:10" s="363" customFormat="1" ht="12.75" customHeight="1">
      <c r="A374" s="432">
        <f t="shared" si="38"/>
        <v>304</v>
      </c>
      <c r="B374" s="374">
        <f>'Wrksht. H, CWIP Desc. EKS'!B314</f>
        <v>107000</v>
      </c>
      <c r="C374" s="375">
        <f>'Wrksht. H, CWIP Desc. EKS'!C314</f>
        <v>10100194</v>
      </c>
      <c r="D374" s="376">
        <f>'Wrksht. I, CWIP AFUDC Cre. EKS'!I315</f>
        <v>0</v>
      </c>
      <c r="E374" s="377" t="str">
        <f>'Wrksht. H, CWIP Desc. EKS'!E314</f>
        <v>O</v>
      </c>
      <c r="F374" s="376"/>
      <c r="G374" s="376">
        <f t="shared" si="37"/>
        <v>0</v>
      </c>
      <c r="H374" s="376">
        <f t="shared" si="39"/>
        <v>0</v>
      </c>
      <c r="I374" s="379"/>
      <c r="J374" s="380" t="str">
        <f>'Wrksht. H, CWIP Desc. EKS'!F314</f>
        <v>LAC1 Cold Reheat Piping Replacement</v>
      </c>
    </row>
    <row r="375" spans="1:10" s="363" customFormat="1" ht="12.75" customHeight="1">
      <c r="A375" s="432">
        <f t="shared" si="38"/>
        <v>305</v>
      </c>
      <c r="B375" s="374">
        <f>'Wrksht. H, CWIP Desc. EKS'!B315</f>
        <v>107000</v>
      </c>
      <c r="C375" s="375">
        <f>'Wrksht. H, CWIP Desc. EKS'!C315</f>
        <v>10100199</v>
      </c>
      <c r="D375" s="376">
        <f>'Wrksht. I, CWIP AFUDC Cre. EKS'!I316</f>
        <v>0</v>
      </c>
      <c r="E375" s="377" t="str">
        <f>'Wrksht. H, CWIP Desc. EKS'!E315</f>
        <v>O</v>
      </c>
      <c r="F375" s="376"/>
      <c r="G375" s="376">
        <f t="shared" si="37"/>
        <v>0</v>
      </c>
      <c r="H375" s="376">
        <f t="shared" si="39"/>
        <v>0</v>
      </c>
      <c r="I375" s="379"/>
      <c r="J375" s="380" t="str">
        <f>'Wrksht. H, CWIP Desc. EKS'!F315</f>
        <v>LAC1 Air Heater Basket Replacement</v>
      </c>
    </row>
    <row r="376" spans="1:10" s="363" customFormat="1" ht="12.75" customHeight="1">
      <c r="A376" s="432">
        <f t="shared" si="38"/>
        <v>306</v>
      </c>
      <c r="B376" s="374">
        <f>'Wrksht. H, CWIP Desc. EKS'!B316</f>
        <v>107000</v>
      </c>
      <c r="C376" s="375">
        <f>'Wrksht. H, CWIP Desc. EKS'!C316</f>
        <v>10100238</v>
      </c>
      <c r="D376" s="376">
        <f>'Wrksht. I, CWIP AFUDC Cre. EKS'!I317</f>
        <v>0</v>
      </c>
      <c r="E376" s="377" t="str">
        <f>'Wrksht. H, CWIP Desc. EKS'!E316</f>
        <v>O</v>
      </c>
      <c r="F376" s="376"/>
      <c r="G376" s="376">
        <f t="shared" si="37"/>
        <v>0</v>
      </c>
      <c r="H376" s="376">
        <f t="shared" si="39"/>
        <v>0</v>
      </c>
      <c r="I376" s="379"/>
      <c r="J376" s="380" t="str">
        <f>'Wrksht. H, CWIP Desc. EKS'!F316</f>
        <v>LACO CMF Equipment Relocation</v>
      </c>
    </row>
    <row r="377" spans="1:10" s="363" customFormat="1" ht="12.75" customHeight="1">
      <c r="A377" s="432">
        <f t="shared" si="38"/>
        <v>307</v>
      </c>
      <c r="B377" s="374">
        <f>'Wrksht. H, CWIP Desc. EKS'!B317</f>
        <v>107000</v>
      </c>
      <c r="C377" s="375">
        <f>'Wrksht. H, CWIP Desc. EKS'!C317</f>
        <v>10100300</v>
      </c>
      <c r="D377" s="376">
        <f>'Wrksht. I, CWIP AFUDC Cre. EKS'!I318</f>
        <v>0</v>
      </c>
      <c r="E377" s="377" t="str">
        <f>'Wrksht. H, CWIP Desc. EKS'!E317</f>
        <v>PC</v>
      </c>
      <c r="F377" s="376"/>
      <c r="G377" s="376">
        <f t="shared" si="37"/>
        <v>0</v>
      </c>
      <c r="H377" s="376">
        <v>0</v>
      </c>
      <c r="I377" s="379"/>
      <c r="J377" s="380" t="str">
        <f>'Wrksht. H, CWIP Desc. EKS'!F317</f>
        <v>LAC1 Baghouse B Compartment Replace</v>
      </c>
    </row>
    <row r="378" spans="1:10" s="363" customFormat="1" ht="12.75" customHeight="1">
      <c r="A378" s="432">
        <f t="shared" si="38"/>
        <v>308</v>
      </c>
      <c r="B378" s="374">
        <f>'Wrksht. H, CWIP Desc. EKS'!B318</f>
        <v>107000</v>
      </c>
      <c r="C378" s="375" t="str">
        <f>'Wrksht. H, CWIP Desc. EKS'!C318</f>
        <v>J192599011</v>
      </c>
      <c r="D378" s="376">
        <f>'Wrksht. I, CWIP AFUDC Cre. EKS'!I319</f>
        <v>0</v>
      </c>
      <c r="E378" s="377" t="str">
        <f>'Wrksht. H, CWIP Desc. EKS'!E318</f>
        <v>O</v>
      </c>
      <c r="F378" s="376"/>
      <c r="G378" s="376">
        <f t="shared" si="37"/>
        <v>0</v>
      </c>
      <c r="H378" s="376">
        <f t="shared" si="39"/>
        <v>0</v>
      </c>
      <c r="I378" s="379"/>
      <c r="J378" s="380" t="str">
        <f>'Wrksht. H, CWIP Desc. EKS'!F318</f>
        <v>J3 HP IP Inner Cylinder Replacement</v>
      </c>
    </row>
    <row r="379" spans="1:10" s="363" customFormat="1" ht="12.75" customHeight="1">
      <c r="A379" s="432">
        <f t="shared" si="38"/>
        <v>309</v>
      </c>
      <c r="B379" s="374">
        <f>'Wrksht. H, CWIP Desc. EKS'!B319</f>
        <v>107000</v>
      </c>
      <c r="C379" s="375" t="str">
        <f>'Wrksht. H, CWIP Desc. EKS'!C319</f>
        <v>W000501767</v>
      </c>
      <c r="D379" s="376">
        <f>'Wrksht. I, CWIP AFUDC Cre. EKS'!I320</f>
        <v>0</v>
      </c>
      <c r="E379" s="377" t="str">
        <f>'Wrksht. H, CWIP Desc. EKS'!E319</f>
        <v>O</v>
      </c>
      <c r="F379" s="376"/>
      <c r="G379" s="376">
        <f t="shared" si="37"/>
        <v>0</v>
      </c>
      <c r="H379" s="376">
        <f t="shared" si="39"/>
        <v>0</v>
      </c>
      <c r="I379" s="379"/>
      <c r="J379" s="380" t="str">
        <f>'Wrksht. H, CWIP Desc. EKS'!F319</f>
        <v xml:space="preserve">GEAM - Document Mangement (DOC) </v>
      </c>
    </row>
    <row r="380" spans="1:10" s="363" customFormat="1" ht="12.75" customHeight="1">
      <c r="A380" s="432">
        <f t="shared" si="38"/>
        <v>310</v>
      </c>
      <c r="B380" s="374">
        <f>'Wrksht. H, CWIP Desc. EKS'!B320</f>
        <v>107000</v>
      </c>
      <c r="C380" s="375" t="str">
        <f>'Wrksht. H, CWIP Desc. EKS'!C320</f>
        <v>W000501807</v>
      </c>
      <c r="D380" s="376">
        <f>'Wrksht. I, CWIP AFUDC Cre. EKS'!I321</f>
        <v>0</v>
      </c>
      <c r="E380" s="377" t="str">
        <f>'Wrksht. H, CWIP Desc. EKS'!E320</f>
        <v>O</v>
      </c>
      <c r="F380" s="376"/>
      <c r="G380" s="376">
        <f t="shared" si="37"/>
        <v>0</v>
      </c>
      <c r="H380" s="376">
        <f t="shared" si="39"/>
        <v>0</v>
      </c>
      <c r="I380" s="379"/>
      <c r="J380" s="380" t="str">
        <f>'Wrksht. H, CWIP Desc. EKS'!F320</f>
        <v>Security Phase 2 Modifications.</v>
      </c>
    </row>
    <row r="381" spans="1:10" s="363" customFormat="1" ht="12.75" customHeight="1">
      <c r="A381" s="432">
        <f>A380+1</f>
        <v>311</v>
      </c>
      <c r="B381" s="374" t="str">
        <f>'Wrksht. H, CWIP Desc. EKS'!B321</f>
        <v>107000</v>
      </c>
      <c r="C381" s="375" t="str">
        <f>'Wrksht. H, CWIP Desc. EKS'!C321</f>
        <v>10100420</v>
      </c>
      <c r="D381" s="376">
        <f>'Wrksht. I, CWIP AFUDC Cre. EKS'!I322</f>
        <v>0</v>
      </c>
      <c r="E381" s="377" t="str">
        <f>'Wrksht. H, CWIP Desc. EKS'!E321</f>
        <v>O</v>
      </c>
      <c r="F381" s="376"/>
      <c r="G381" s="376">
        <f t="shared" ref="G381:G387" si="40">IF(H381=0,D381,0)</f>
        <v>0</v>
      </c>
      <c r="H381" s="376">
        <f t="shared" ref="H381:H387" si="41">D381*0.5</f>
        <v>0</v>
      </c>
      <c r="I381" s="379"/>
      <c r="J381" s="380" t="str">
        <f>'Wrksht. H, CWIP Desc. EKS'!F321</f>
        <v>LAC1 DCS Evergreen Update</v>
      </c>
    </row>
    <row r="382" spans="1:10" s="363" customFormat="1" ht="12.75" customHeight="1">
      <c r="A382" s="432">
        <f t="shared" si="38"/>
        <v>312</v>
      </c>
      <c r="B382" s="374" t="str">
        <f>'Wrksht. H, CWIP Desc. EKS'!B322</f>
        <v>107000</v>
      </c>
      <c r="C382" s="375">
        <f>'Wrksht. H, CWIP Desc. EKS'!C322</f>
        <v>10100724</v>
      </c>
      <c r="D382" s="376">
        <f>'Wrksht. I, CWIP AFUDC Cre. EKS'!I323</f>
        <v>0</v>
      </c>
      <c r="E382" s="377" t="str">
        <f>'Wrksht. H, CWIP Desc. EKS'!E322</f>
        <v>O</v>
      </c>
      <c r="F382" s="376"/>
      <c r="G382" s="376">
        <f t="shared" si="40"/>
        <v>0</v>
      </c>
      <c r="H382" s="376">
        <f t="shared" si="41"/>
        <v>0</v>
      </c>
      <c r="I382" s="379"/>
      <c r="J382" s="380" t="str">
        <f>'Wrksht. H, CWIP Desc. EKS'!F322</f>
        <v>LAC1 Generator Bushing Repl</v>
      </c>
    </row>
    <row r="383" spans="1:10" s="363" customFormat="1" ht="12.75" customHeight="1">
      <c r="A383" s="432">
        <f t="shared" si="38"/>
        <v>313</v>
      </c>
      <c r="B383" s="374" t="str">
        <f>'Wrksht. H, CWIP Desc. EKS'!B323</f>
        <v>107000</v>
      </c>
      <c r="C383" s="375" t="str">
        <f>'Wrksht. H, CWIP Desc. EKS'!C323</f>
        <v>J19259701</v>
      </c>
      <c r="D383" s="376">
        <f>'Wrksht. I, CWIP AFUDC Cre. EKS'!I324</f>
        <v>0</v>
      </c>
      <c r="E383" s="377" t="str">
        <f>'Wrksht. H, CWIP Desc. EKS'!E323</f>
        <v>O</v>
      </c>
      <c r="F383" s="376"/>
      <c r="G383" s="376">
        <f t="shared" si="40"/>
        <v>0</v>
      </c>
      <c r="H383" s="376">
        <f t="shared" si="41"/>
        <v>0</v>
      </c>
      <c r="I383" s="379"/>
      <c r="J383" s="380" t="str">
        <f>'Wrksht. H, CWIP Desc. EKS'!F323</f>
        <v>J3 Controls Upgrade</v>
      </c>
    </row>
    <row r="384" spans="1:10" s="363" customFormat="1" ht="12.75" customHeight="1">
      <c r="A384" s="432">
        <f t="shared" si="38"/>
        <v>314</v>
      </c>
      <c r="B384" s="374" t="str">
        <f>'Wrksht. H, CWIP Desc. EKS'!B324</f>
        <v>107000</v>
      </c>
      <c r="C384" s="375" t="str">
        <f>'Wrksht. H, CWIP Desc. EKS'!C324</f>
        <v>J19442701</v>
      </c>
      <c r="D384" s="376">
        <f>'Wrksht. I, CWIP AFUDC Cre. EKS'!I325</f>
        <v>0</v>
      </c>
      <c r="E384" s="377" t="str">
        <f>'Wrksht. H, CWIP Desc. EKS'!E324</f>
        <v>PC</v>
      </c>
      <c r="F384" s="376"/>
      <c r="G384" s="376">
        <f t="shared" si="40"/>
        <v>0</v>
      </c>
      <c r="H384" s="376">
        <v>0</v>
      </c>
      <c r="I384" s="379"/>
      <c r="J384" s="380" t="str">
        <f>'Wrksht. H, CWIP Desc. EKS'!F324</f>
        <v>J0 ELG Compliance (Effluent Limitation Guidelines)</v>
      </c>
    </row>
    <row r="385" spans="1:10" s="363" customFormat="1" ht="12.75" customHeight="1">
      <c r="A385" s="432">
        <f t="shared" si="38"/>
        <v>315</v>
      </c>
      <c r="B385" s="374" t="str">
        <f>'Wrksht. H, CWIP Desc. EKS'!B325</f>
        <v>107000</v>
      </c>
      <c r="C385" s="375" t="str">
        <f>'Wrksht. H, CWIP Desc. EKS'!C325</f>
        <v>JRJ0017501</v>
      </c>
      <c r="D385" s="376">
        <f>'Wrksht. I, CWIP AFUDC Cre. EKS'!I326</f>
        <v>0</v>
      </c>
      <c r="E385" s="377" t="str">
        <f>'Wrksht. H, CWIP Desc. EKS'!E325</f>
        <v>O</v>
      </c>
      <c r="F385" s="376"/>
      <c r="G385" s="376">
        <f t="shared" si="40"/>
        <v>0</v>
      </c>
      <c r="H385" s="376">
        <f t="shared" si="41"/>
        <v>0</v>
      </c>
      <c r="I385" s="379"/>
      <c r="J385" s="380" t="str">
        <f>'Wrksht. H, CWIP Desc. EKS'!F325</f>
        <v>J3 Turbine Major Rebuild 2022</v>
      </c>
    </row>
    <row r="386" spans="1:10" s="363" customFormat="1" ht="12.75" customHeight="1">
      <c r="A386" s="432">
        <f t="shared" si="38"/>
        <v>316</v>
      </c>
      <c r="B386" s="374" t="str">
        <f>'Wrksht. H, CWIP Desc. EKS'!B326</f>
        <v>107000</v>
      </c>
      <c r="C386" s="375" t="str">
        <f>'Wrksht. H, CWIP Desc. EKS'!C326</f>
        <v>W000015000</v>
      </c>
      <c r="D386" s="376">
        <f>'Wrksht. I, CWIP AFUDC Cre. EKS'!I327</f>
        <v>0</v>
      </c>
      <c r="E386" s="377" t="str">
        <f>'Wrksht. H, CWIP Desc. EKS'!E326</f>
        <v>O</v>
      </c>
      <c r="F386" s="376"/>
      <c r="G386" s="376">
        <f t="shared" si="40"/>
        <v>0</v>
      </c>
      <c r="H386" s="376">
        <f t="shared" si="41"/>
        <v>0</v>
      </c>
      <c r="I386" s="379"/>
      <c r="J386" s="380" t="str">
        <f>'Wrksht. H, CWIP Desc. EKS'!F326</f>
        <v>RF22 SU TRANSFORMER COMPONENT REPLA</v>
      </c>
    </row>
    <row r="387" spans="1:10" s="363" customFormat="1" ht="12.75" customHeight="1">
      <c r="A387" s="432">
        <f>A386+1</f>
        <v>317</v>
      </c>
      <c r="B387" s="374" t="str">
        <f>'Wrksht. H, CWIP Desc. EKS'!B327</f>
        <v>107000</v>
      </c>
      <c r="C387" s="375" t="str">
        <f>'Wrksht. H, CWIP Desc. EKS'!C327</f>
        <v>W000020548</v>
      </c>
      <c r="D387" s="376">
        <f>'Wrksht. I, CWIP AFUDC Cre. EKS'!I328</f>
        <v>0</v>
      </c>
      <c r="E387" s="377" t="str">
        <f>'Wrksht. H, CWIP Desc. EKS'!E327</f>
        <v>O</v>
      </c>
      <c r="F387" s="376"/>
      <c r="G387" s="376">
        <f t="shared" si="40"/>
        <v>0</v>
      </c>
      <c r="H387" s="376">
        <f t="shared" si="41"/>
        <v>0</v>
      </c>
      <c r="I387" s="379"/>
      <c r="J387" s="380" t="str">
        <f>'Wrksht. H, CWIP Desc. EKS'!F327</f>
        <v>SECURITY PHASE II SYSTEM---CQ DIS</v>
      </c>
    </row>
    <row r="388" spans="1:10" s="363" customFormat="1" ht="12.75" customHeight="1">
      <c r="A388" s="432">
        <f>A387+1</f>
        <v>318</v>
      </c>
      <c r="B388" s="374" t="str">
        <f>'Wrksht. H, CWIP Desc. EKS'!B328</f>
        <v>107000</v>
      </c>
      <c r="C388" s="375" t="str">
        <f>'Wrksht. H, CWIP Desc. EKS'!C328</f>
        <v>W000501545</v>
      </c>
      <c r="D388" s="376">
        <f>'Wrksht. I, CWIP AFUDC Cre. EKS'!I329</f>
        <v>-125371.9</v>
      </c>
      <c r="E388" s="377" t="str">
        <f>'Wrksht. H, CWIP Desc. EKS'!E328</f>
        <v>O</v>
      </c>
      <c r="F388" s="376"/>
      <c r="G388" s="376">
        <f t="shared" ref="G388:G389" si="42">IF(H388=0,D388,0)</f>
        <v>0</v>
      </c>
      <c r="H388" s="376">
        <f t="shared" ref="H388:H389" si="43">D388*0.5</f>
        <v>-62685.95</v>
      </c>
      <c r="I388" s="379"/>
      <c r="J388" s="380" t="str">
        <f>'Wrksht. H, CWIP Desc. EKS'!F328</f>
        <v>Transformer Replacement Plan - Budg</v>
      </c>
    </row>
    <row r="389" spans="1:10" s="363" customFormat="1" ht="12.75" customHeight="1">
      <c r="A389" s="432">
        <f t="shared" si="38"/>
        <v>319</v>
      </c>
      <c r="B389" s="374" t="str">
        <f>'Wrksht. H, CWIP Desc. EKS'!B329</f>
        <v>107000</v>
      </c>
      <c r="C389" s="375" t="str">
        <f>'Wrksht. H, CWIP Desc. EKS'!C329</f>
        <v>W000501809</v>
      </c>
      <c r="D389" s="376">
        <f>'Wrksht. I, CWIP AFUDC Cre. EKS'!I330</f>
        <v>0</v>
      </c>
      <c r="E389" s="377" t="str">
        <f>'Wrksht. H, CWIP Desc. EKS'!E329</f>
        <v>O</v>
      </c>
      <c r="F389" s="376"/>
      <c r="G389" s="376">
        <f t="shared" si="42"/>
        <v>0</v>
      </c>
      <c r="H389" s="376">
        <f t="shared" si="43"/>
        <v>0</v>
      </c>
      <c r="I389" s="379"/>
      <c r="J389" s="380" t="str">
        <f>'Wrksht. H, CWIP Desc. EKS'!F329</f>
        <v>RCP Catridge Seal Assembly Replacem</v>
      </c>
    </row>
    <row r="390" spans="1:10" s="363" customFormat="1" ht="12.75" customHeight="1">
      <c r="A390" s="432">
        <f t="shared" si="38"/>
        <v>320</v>
      </c>
      <c r="B390" s="374" t="str">
        <f>'Wrksht. H, CWIP Desc. EKS'!B330</f>
        <v>107000</v>
      </c>
      <c r="C390" s="375" t="str">
        <f>'Wrksht. H, CWIP Desc. EKS'!C330</f>
        <v>W000501973</v>
      </c>
      <c r="D390" s="376">
        <f>'Wrksht. I, CWIP AFUDC Cre. EKS'!I331</f>
        <v>0</v>
      </c>
      <c r="E390" s="377" t="str">
        <f>'Wrksht. H, CWIP Desc. EKS'!E330</f>
        <v>O</v>
      </c>
      <c r="F390" s="376"/>
      <c r="G390" s="376">
        <f t="shared" ref="G390:G391" si="44">IF(H390=0,D390,0)</f>
        <v>0</v>
      </c>
      <c r="H390" s="376">
        <f t="shared" ref="H390:H391" si="45">D390*0.5</f>
        <v>0</v>
      </c>
      <c r="I390" s="379"/>
      <c r="J390" s="380" t="str">
        <f>'Wrksht. H, CWIP Desc. EKS'!F330</f>
        <v>Cleaning, refurbishment and reassem</v>
      </c>
    </row>
    <row r="391" spans="1:10" s="363" customFormat="1" ht="12.75" customHeight="1">
      <c r="A391" s="432">
        <f t="shared" si="38"/>
        <v>321</v>
      </c>
      <c r="B391" s="374" t="str">
        <f>'Wrksht. H, CWIP Desc. EKS'!B331</f>
        <v>107000</v>
      </c>
      <c r="C391" s="375" t="str">
        <f>'Wrksht. H, CWIP Desc. EKS'!C331</f>
        <v>W000501974</v>
      </c>
      <c r="D391" s="376">
        <f>'Wrksht. I, CWIP AFUDC Cre. EKS'!I332</f>
        <v>0</v>
      </c>
      <c r="E391" s="377" t="str">
        <f>'Wrksht. H, CWIP Desc. EKS'!E331</f>
        <v>O</v>
      </c>
      <c r="F391" s="376"/>
      <c r="G391" s="376">
        <f t="shared" si="44"/>
        <v>0</v>
      </c>
      <c r="H391" s="376">
        <f t="shared" si="45"/>
        <v>0</v>
      </c>
      <c r="I391" s="379"/>
      <c r="J391" s="380" t="str">
        <f>'Wrksht. H, CWIP Desc. EKS'!F331</f>
        <v>RF25 Refurbishment of 4 Main Feedwa</v>
      </c>
    </row>
    <row r="392" spans="1:10" s="363" customFormat="1" ht="12.75" customHeight="1">
      <c r="A392" s="432">
        <f t="shared" si="38"/>
        <v>322</v>
      </c>
      <c r="B392" s="374" t="str">
        <f>'Wrksht. H, CWIP Desc. EKS'!B332</f>
        <v>107000</v>
      </c>
      <c r="C392" s="375" t="str">
        <f>'Wrksht. H, CWIP Desc. EKS'!C332</f>
        <v>10100540</v>
      </c>
      <c r="D392" s="376">
        <f>'Wrksht. I, CWIP AFUDC Cre. EKS'!I333</f>
        <v>0</v>
      </c>
      <c r="E392" s="870" t="str">
        <f>'Wrksht. H, CWIP Desc. EKS'!E332</f>
        <v>O</v>
      </c>
      <c r="F392" s="376"/>
      <c r="G392" s="376">
        <f t="shared" ref="G392:G404" si="46">IF(H392=0,D392,0)</f>
        <v>0</v>
      </c>
      <c r="H392" s="376">
        <f t="shared" ref="H392:H404" si="47">D392*0.5</f>
        <v>0</v>
      </c>
      <c r="I392" s="379"/>
      <c r="J392" s="380" t="str">
        <f>'Wrksht. H, CWIP Desc. EKS'!F332</f>
        <v>LACO Conveyor Load Zones Replace</v>
      </c>
    </row>
    <row r="393" spans="1:10" s="363" customFormat="1" ht="12.75" customHeight="1">
      <c r="A393" s="432">
        <f t="shared" si="38"/>
        <v>323</v>
      </c>
      <c r="B393" s="374" t="str">
        <f>'Wrksht. H, CWIP Desc. EKS'!B333</f>
        <v>107000</v>
      </c>
      <c r="C393" s="375" t="str">
        <f>'Wrksht. H, CWIP Desc. EKS'!C333</f>
        <v>10100705</v>
      </c>
      <c r="D393" s="376">
        <f>'Wrksht. I, CWIP AFUDC Cre. EKS'!I334</f>
        <v>0</v>
      </c>
      <c r="E393" s="870" t="str">
        <f>'Wrksht. H, CWIP Desc. EKS'!E333</f>
        <v>O</v>
      </c>
      <c r="F393" s="376"/>
      <c r="G393" s="376">
        <f t="shared" si="46"/>
        <v>0</v>
      </c>
      <c r="H393" s="376">
        <f t="shared" si="47"/>
        <v>0</v>
      </c>
      <c r="I393" s="379"/>
      <c r="J393" s="380" t="str">
        <f>'Wrksht. H, CWIP Desc. EKS'!F333</f>
        <v>LAC2 L-0 LP Turb Blade Replacement</v>
      </c>
    </row>
    <row r="394" spans="1:10" s="363" customFormat="1" ht="12.75" customHeight="1">
      <c r="A394" s="432">
        <f t="shared" si="38"/>
        <v>324</v>
      </c>
      <c r="B394" s="374" t="str">
        <f>'Wrksht. H, CWIP Desc. EKS'!B334</f>
        <v>107000</v>
      </c>
      <c r="C394" s="375" t="str">
        <f>'Wrksht. H, CWIP Desc. EKS'!C334</f>
        <v>10100773</v>
      </c>
      <c r="D394" s="376">
        <f>'Wrksht. I, CWIP AFUDC Cre. EKS'!I335</f>
        <v>0</v>
      </c>
      <c r="E394" s="870" t="str">
        <f>'Wrksht. H, CWIP Desc. EKS'!E334</f>
        <v>PC</v>
      </c>
      <c r="F394" s="376"/>
      <c r="G394" s="376">
        <f t="shared" si="46"/>
        <v>0</v>
      </c>
      <c r="H394" s="376">
        <v>0</v>
      </c>
      <c r="I394" s="379"/>
      <c r="J394" s="380" t="str">
        <f>'Wrksht. H, CWIP Desc. EKS'!F334</f>
        <v>LAC2 Mist Eliminator Trays Repl 202</v>
      </c>
    </row>
    <row r="395" spans="1:10" s="363" customFormat="1" ht="12.75" customHeight="1">
      <c r="A395" s="432">
        <f t="shared" si="38"/>
        <v>325</v>
      </c>
      <c r="B395" s="374" t="str">
        <f>'Wrksht. H, CWIP Desc. EKS'!B335</f>
        <v>107000</v>
      </c>
      <c r="C395" s="375" t="str">
        <f>'Wrksht. H, CWIP Desc. EKS'!C335</f>
        <v>10100863</v>
      </c>
      <c r="D395" s="376">
        <f>'Wrksht. I, CWIP AFUDC Cre. EKS'!I336</f>
        <v>0</v>
      </c>
      <c r="E395" s="870" t="str">
        <f>'Wrksht. H, CWIP Desc. EKS'!E335</f>
        <v>O</v>
      </c>
      <c r="F395" s="376"/>
      <c r="G395" s="376">
        <f t="shared" si="46"/>
        <v>0</v>
      </c>
      <c r="H395" s="376">
        <f t="shared" si="47"/>
        <v>0</v>
      </c>
      <c r="I395" s="379"/>
      <c r="J395" s="380" t="str">
        <f>'Wrksht. H, CWIP Desc. EKS'!F335</f>
        <v>LAC1 Boiler Floor Replacement 2023</v>
      </c>
    </row>
    <row r="396" spans="1:10" s="363" customFormat="1" ht="12.75" customHeight="1">
      <c r="A396" s="432">
        <f t="shared" si="38"/>
        <v>326</v>
      </c>
      <c r="B396" s="374" t="str">
        <f>'Wrksht. H, CWIP Desc. EKS'!B336</f>
        <v>107000</v>
      </c>
      <c r="C396" s="375" t="str">
        <f>'Wrksht. H, CWIP Desc. EKS'!C336</f>
        <v>J19396201</v>
      </c>
      <c r="D396" s="376">
        <f>'Wrksht. I, CWIP AFUDC Cre. EKS'!I337</f>
        <v>0</v>
      </c>
      <c r="E396" s="870" t="str">
        <f>'Wrksht. H, CWIP Desc. EKS'!E336</f>
        <v>O</v>
      </c>
      <c r="F396" s="376"/>
      <c r="G396" s="376">
        <f t="shared" si="46"/>
        <v>0</v>
      </c>
      <c r="H396" s="376">
        <f t="shared" si="47"/>
        <v>0</v>
      </c>
      <c r="I396" s="379"/>
      <c r="J396" s="380" t="str">
        <f>'Wrksht. H, CWIP Desc. EKS'!F336</f>
        <v>J2 Reheat Pendant Replacement project</v>
      </c>
    </row>
    <row r="397" spans="1:10" s="363" customFormat="1" ht="12.75" customHeight="1">
      <c r="A397" s="432">
        <f t="shared" si="38"/>
        <v>327</v>
      </c>
      <c r="B397" s="374" t="str">
        <f>'Wrksht. H, CWIP Desc. EKS'!B337</f>
        <v>107000</v>
      </c>
      <c r="C397" s="375" t="str">
        <f>'Wrksht. H, CWIP Desc. EKS'!C337</f>
        <v>J19440101</v>
      </c>
      <c r="D397" s="376">
        <f>'Wrksht. I, CWIP AFUDC Cre. EKS'!I338</f>
        <v>0</v>
      </c>
      <c r="E397" s="870" t="str">
        <f>'Wrksht. H, CWIP Desc. EKS'!E337</f>
        <v>O</v>
      </c>
      <c r="F397" s="376"/>
      <c r="G397" s="376">
        <f t="shared" si="46"/>
        <v>0</v>
      </c>
      <c r="H397" s="376">
        <f t="shared" si="47"/>
        <v>0</v>
      </c>
      <c r="I397" s="379"/>
      <c r="J397" s="380" t="str">
        <f>'Wrksht. H, CWIP Desc. EKS'!F337</f>
        <v xml:space="preserve">J2 Cooling Tower Ring Rebuild 2022 </v>
      </c>
    </row>
    <row r="398" spans="1:10" s="363" customFormat="1" ht="12.75" customHeight="1">
      <c r="A398" s="432">
        <f t="shared" si="38"/>
        <v>328</v>
      </c>
      <c r="B398" s="374" t="str">
        <f>'Wrksht. H, CWIP Desc. EKS'!B338</f>
        <v>107000</v>
      </c>
      <c r="C398" s="375" t="str">
        <f>'Wrksht. H, CWIP Desc. EKS'!C338</f>
        <v>W000020384</v>
      </c>
      <c r="D398" s="376">
        <f>'Wrksht. I, CWIP AFUDC Cre. EKS'!I339</f>
        <v>27465059.669999998</v>
      </c>
      <c r="E398" s="870" t="str">
        <f>'Wrksht. H, CWIP Desc. EKS'!E338</f>
        <v>O</v>
      </c>
      <c r="F398" s="376"/>
      <c r="G398" s="376">
        <f t="shared" si="46"/>
        <v>0</v>
      </c>
      <c r="H398" s="376">
        <f t="shared" si="47"/>
        <v>13732529.834999999</v>
      </c>
      <c r="I398" s="379"/>
      <c r="J398" s="380" t="str">
        <f>'Wrksht. H, CWIP Desc. EKS'!F338</f>
        <v>MAIN TRANSFOMERS (XMA01A/B/C/D) REP</v>
      </c>
    </row>
    <row r="399" spans="1:10" s="363" customFormat="1" ht="12.75" customHeight="1">
      <c r="A399" s="432">
        <f t="shared" si="38"/>
        <v>329</v>
      </c>
      <c r="B399" s="374" t="str">
        <f>'Wrksht. H, CWIP Desc. EKS'!B339</f>
        <v>107000</v>
      </c>
      <c r="C399" s="375" t="str">
        <f>'Wrksht. H, CWIP Desc. EKS'!C339</f>
        <v>W000020633</v>
      </c>
      <c r="D399" s="376">
        <f>'Wrksht. I, CWIP AFUDC Cre. EKS'!I340</f>
        <v>8670863.4699999988</v>
      </c>
      <c r="E399" s="870" t="str">
        <f>'Wrksht. H, CWIP Desc. EKS'!E339</f>
        <v>O</v>
      </c>
      <c r="F399" s="376"/>
      <c r="G399" s="376">
        <f t="shared" si="46"/>
        <v>0</v>
      </c>
      <c r="H399" s="376">
        <f t="shared" si="47"/>
        <v>4335431.7349999994</v>
      </c>
      <c r="I399" s="379"/>
      <c r="J399" s="380" t="str">
        <f>'Wrksht. H, CWIP Desc. EKS'!F339</f>
        <v>PLANT COMPUTER DIGITAL UPGRADE</v>
      </c>
    </row>
    <row r="400" spans="1:10" s="363" customFormat="1" ht="12.75" customHeight="1">
      <c r="A400" s="432">
        <f t="shared" si="38"/>
        <v>330</v>
      </c>
      <c r="B400" s="374" t="str">
        <f>'Wrksht. H, CWIP Desc. EKS'!B340</f>
        <v>107000</v>
      </c>
      <c r="C400" s="375" t="str">
        <f>'Wrksht. H, CWIP Desc. EKS'!C340</f>
        <v>W000501679</v>
      </c>
      <c r="D400" s="376">
        <f>'Wrksht. I, CWIP AFUDC Cre. EKS'!I341</f>
        <v>1312888.8700000001</v>
      </c>
      <c r="E400" s="870" t="str">
        <f>'Wrksht. H, CWIP Desc. EKS'!E340</f>
        <v>O</v>
      </c>
      <c r="F400" s="376"/>
      <c r="G400" s="376">
        <f t="shared" si="46"/>
        <v>0</v>
      </c>
      <c r="H400" s="376">
        <f t="shared" si="47"/>
        <v>656444.43500000006</v>
      </c>
      <c r="I400" s="379"/>
      <c r="J400" s="380" t="str">
        <f>'Wrksht. H, CWIP Desc. EKS'!F340</f>
        <v>CAPITAL PUMP AND MOTOR REFURBISHMENT</v>
      </c>
    </row>
    <row r="401" spans="1:10" s="363" customFormat="1" ht="12.75" customHeight="1">
      <c r="A401" s="432">
        <f t="shared" si="38"/>
        <v>331</v>
      </c>
      <c r="B401" s="374" t="str">
        <f>'Wrksht. H, CWIP Desc. EKS'!B341</f>
        <v>107000</v>
      </c>
      <c r="C401" s="375" t="str">
        <f>'Wrksht. H, CWIP Desc. EKS'!C341</f>
        <v>W000501815</v>
      </c>
      <c r="D401" s="376">
        <f>'Wrksht. I, CWIP AFUDC Cre. EKS'!I342</f>
        <v>-50569.799999999996</v>
      </c>
      <c r="E401" s="870" t="str">
        <f>'Wrksht. H, CWIP Desc. EKS'!E341</f>
        <v>O</v>
      </c>
      <c r="F401" s="376"/>
      <c r="G401" s="376">
        <f t="shared" si="46"/>
        <v>0</v>
      </c>
      <c r="H401" s="376">
        <f t="shared" si="47"/>
        <v>-25284.899999999998</v>
      </c>
      <c r="I401" s="379"/>
      <c r="J401" s="380" t="str">
        <f>'Wrksht. H, CWIP Desc. EKS'!F341</f>
        <v>Plant computer modifications for RJ</v>
      </c>
    </row>
    <row r="402" spans="1:10" s="363" customFormat="1" ht="12.75" customHeight="1">
      <c r="A402" s="432">
        <f t="shared" si="38"/>
        <v>332</v>
      </c>
      <c r="B402" s="374" t="str">
        <f>'Wrksht. H, CWIP Desc. EKS'!B342</f>
        <v>107000</v>
      </c>
      <c r="C402" s="375" t="str">
        <f>'Wrksht. H, CWIP Desc. EKS'!C342</f>
        <v>W000501823</v>
      </c>
      <c r="D402" s="376">
        <f>'Wrksht. I, CWIP AFUDC Cre. EKS'!I343</f>
        <v>0</v>
      </c>
      <c r="E402" s="870" t="str">
        <f>'Wrksht. H, CWIP Desc. EKS'!E342</f>
        <v>O</v>
      </c>
      <c r="F402" s="376"/>
      <c r="G402" s="376">
        <f t="shared" si="46"/>
        <v>0</v>
      </c>
      <c r="H402" s="376">
        <f t="shared" si="47"/>
        <v>0</v>
      </c>
      <c r="I402" s="379"/>
      <c r="J402" s="380" t="str">
        <f>'Wrksht. H, CWIP Desc. EKS'!F342</f>
        <v>Adjust Single Ring block perimeter.</v>
      </c>
    </row>
    <row r="403" spans="1:10" s="363" customFormat="1" ht="12.75" customHeight="1">
      <c r="A403" s="432">
        <f t="shared" si="38"/>
        <v>333</v>
      </c>
      <c r="B403" s="374" t="str">
        <f>'Wrksht. H, CWIP Desc. EKS'!B343</f>
        <v>107000</v>
      </c>
      <c r="C403" s="375" t="str">
        <f>'Wrksht. H, CWIP Desc. EKS'!C343</f>
        <v>W000501976</v>
      </c>
      <c r="D403" s="376">
        <f>'Wrksht. I, CWIP AFUDC Cre. EKS'!I344</f>
        <v>0</v>
      </c>
      <c r="E403" s="870" t="str">
        <f>'Wrksht. H, CWIP Desc. EKS'!E343</f>
        <v>O</v>
      </c>
      <c r="F403" s="376"/>
      <c r="G403" s="376">
        <f t="shared" si="46"/>
        <v>0</v>
      </c>
      <c r="H403" s="376">
        <f t="shared" si="47"/>
        <v>0</v>
      </c>
      <c r="I403" s="379"/>
      <c r="J403" s="380" t="str">
        <f>'Wrksht. H, CWIP Desc. EKS'!F343</f>
        <v>Risk Informed PMs</v>
      </c>
    </row>
    <row r="404" spans="1:10" s="363" customFormat="1" ht="12.75" customHeight="1">
      <c r="A404" s="432">
        <f t="shared" si="38"/>
        <v>334</v>
      </c>
      <c r="B404" s="374" t="str">
        <f>'Wrksht. H, CWIP Desc. EKS'!B344</f>
        <v>107000</v>
      </c>
      <c r="C404" s="375" t="str">
        <f>'Wrksht. H, CWIP Desc. EKS'!C344</f>
        <v>W000502025</v>
      </c>
      <c r="D404" s="376">
        <f>'Wrksht. I, CWIP AFUDC Cre. EKS'!I345</f>
        <v>0</v>
      </c>
      <c r="E404" s="377" t="str">
        <f>'Wrksht. H, CWIP Desc. EKS'!E344</f>
        <v>O</v>
      </c>
      <c r="F404" s="376"/>
      <c r="G404" s="376">
        <f t="shared" si="46"/>
        <v>0</v>
      </c>
      <c r="H404" s="379">
        <f t="shared" si="47"/>
        <v>0</v>
      </c>
      <c r="I404" s="379"/>
      <c r="J404" s="380" t="str">
        <f>'Wrksht. H, CWIP Desc. EKS'!F344</f>
        <v xml:space="preserve">Install vehicle barrier system </v>
      </c>
    </row>
    <row r="405" spans="1:10" s="363" customFormat="1" ht="12.75" customHeight="1">
      <c r="A405" s="432">
        <f t="shared" si="38"/>
        <v>335</v>
      </c>
      <c r="B405" s="374" t="str">
        <f>'Wrksht. H, CWIP Desc. EKS'!B345</f>
        <v>107000</v>
      </c>
      <c r="C405" s="375" t="str">
        <f>'Wrksht. H, CWIP Desc. EKS'!C345</f>
        <v>J19393201</v>
      </c>
      <c r="D405" s="376">
        <f>'Wrksht. I, CWIP AFUDC Cre. EKS'!I346</f>
        <v>2583090.21</v>
      </c>
      <c r="E405" s="870" t="str">
        <f>'Wrksht. H, CWIP Desc. EKS'!E345</f>
        <v>O</v>
      </c>
      <c r="F405" s="376"/>
      <c r="G405" s="376">
        <f t="shared" ref="G405:G411" si="48">IF(H405=0,D405,0)</f>
        <v>0</v>
      </c>
      <c r="H405" s="376">
        <f t="shared" ref="H405:H411" si="49">D405*0.5</f>
        <v>1291545.105</v>
      </c>
      <c r="I405" s="379"/>
      <c r="J405" s="380" t="str">
        <f>'Wrksht. H, CWIP Desc. EKS'!F345</f>
        <v xml:space="preserve">J1 Cooling Tower Ring Rebuild 2023 </v>
      </c>
    </row>
    <row r="406" spans="1:10" s="363" customFormat="1" ht="12.75" customHeight="1">
      <c r="A406" s="432">
        <f t="shared" si="38"/>
        <v>336</v>
      </c>
      <c r="B406" s="374" t="str">
        <f>'Wrksht. H, CWIP Desc. EKS'!B346</f>
        <v>107000</v>
      </c>
      <c r="C406" s="375" t="str">
        <f>'Wrksht. H, CWIP Desc. EKS'!C346</f>
        <v>W000013071</v>
      </c>
      <c r="D406" s="376">
        <f>'Wrksht. I, CWIP AFUDC Cre. EKS'!I347</f>
        <v>6526705.5</v>
      </c>
      <c r="E406" s="870" t="str">
        <f>'Wrksht. H, CWIP Desc. EKS'!E346</f>
        <v>O</v>
      </c>
      <c r="F406" s="376"/>
      <c r="G406" s="376">
        <f t="shared" si="48"/>
        <v>0</v>
      </c>
      <c r="H406" s="376">
        <f t="shared" si="49"/>
        <v>3263352.75</v>
      </c>
      <c r="I406" s="379"/>
      <c r="J406" s="380" t="str">
        <f>'Wrksht. H, CWIP Desc. EKS'!F346</f>
        <v>REPLACING THE MAIN GENERATOR VOLTAG</v>
      </c>
    </row>
    <row r="407" spans="1:10" s="363" customFormat="1" ht="12.75" customHeight="1">
      <c r="A407" s="432">
        <f t="shared" si="38"/>
        <v>337</v>
      </c>
      <c r="B407" s="374" t="str">
        <f>'Wrksht. H, CWIP Desc. EKS'!B347</f>
        <v>107000</v>
      </c>
      <c r="C407" s="375" t="str">
        <f>'Wrksht. H, CWIP Desc. EKS'!C347</f>
        <v>W000020613</v>
      </c>
      <c r="D407" s="376">
        <f>'Wrksht. I, CWIP AFUDC Cre. EKS'!I348</f>
        <v>0</v>
      </c>
      <c r="E407" s="870" t="str">
        <f>'Wrksht. H, CWIP Desc. EKS'!E347</f>
        <v>O</v>
      </c>
      <c r="F407" s="376"/>
      <c r="G407" s="376">
        <f t="shared" si="48"/>
        <v>0</v>
      </c>
      <c r="H407" s="376">
        <f t="shared" si="49"/>
        <v>0</v>
      </c>
      <c r="I407" s="379"/>
      <c r="J407" s="380" t="str">
        <f>'Wrksht. H, CWIP Desc. EKS'!F347</f>
        <v>SECURITY PHASE III: VEHICLE BARRIER</v>
      </c>
    </row>
    <row r="408" spans="1:10" s="363" customFormat="1" ht="12.75" customHeight="1">
      <c r="A408" s="432">
        <f t="shared" si="38"/>
        <v>338</v>
      </c>
      <c r="B408" s="374" t="str">
        <f>'Wrksht. H, CWIP Desc. EKS'!B348</f>
        <v>107000</v>
      </c>
      <c r="C408" s="375" t="str">
        <f>'Wrksht. H, CWIP Desc. EKS'!C348</f>
        <v>W000502036</v>
      </c>
      <c r="D408" s="376">
        <f>'Wrksht. I, CWIP AFUDC Cre. EKS'!I349</f>
        <v>0</v>
      </c>
      <c r="E408" s="870" t="str">
        <f>'Wrksht. H, CWIP Desc. EKS'!E348</f>
        <v>O</v>
      </c>
      <c r="F408" s="376"/>
      <c r="G408" s="376">
        <f t="shared" si="48"/>
        <v>0</v>
      </c>
      <c r="H408" s="376">
        <f t="shared" si="49"/>
        <v>0</v>
      </c>
      <c r="I408" s="379"/>
      <c r="J408" s="380" t="str">
        <f>'Wrksht. H, CWIP Desc. EKS'!F348</f>
        <v>Upgrading Evergy's networking equip</v>
      </c>
    </row>
    <row r="409" spans="1:10" s="363" customFormat="1" ht="12.75" customHeight="1">
      <c r="A409" s="432">
        <f t="shared" si="38"/>
        <v>339</v>
      </c>
      <c r="B409" s="374" t="str">
        <f>'Wrksht. H, CWIP Desc. EKS'!B349</f>
        <v>107000</v>
      </c>
      <c r="C409" s="375" t="str">
        <f>'Wrksht. H, CWIP Desc. EKS'!C349</f>
        <v>W000502046</v>
      </c>
      <c r="D409" s="376">
        <f>'Wrksht. I, CWIP AFUDC Cre. EKS'!I350</f>
        <v>0</v>
      </c>
      <c r="E409" s="870" t="str">
        <f>'Wrksht. H, CWIP Desc. EKS'!E349</f>
        <v>O</v>
      </c>
      <c r="F409" s="376"/>
      <c r="G409" s="376">
        <f t="shared" si="48"/>
        <v>0</v>
      </c>
      <c r="H409" s="376">
        <f t="shared" si="49"/>
        <v>0</v>
      </c>
      <c r="I409" s="379"/>
      <c r="J409" s="380" t="str">
        <f>'Wrksht. H, CWIP Desc. EKS'!F349</f>
        <v>Cleaning, remanufacture, and reasse</v>
      </c>
    </row>
    <row r="410" spans="1:10" s="363" customFormat="1" ht="12.75" customHeight="1">
      <c r="A410" s="432">
        <f t="shared" si="38"/>
        <v>340</v>
      </c>
      <c r="B410" s="374" t="str">
        <f>'Wrksht. H, CWIP Desc. EKS'!B350</f>
        <v>107000</v>
      </c>
      <c r="C410" s="375" t="str">
        <f>'Wrksht. H, CWIP Desc. EKS'!C350</f>
        <v>WOLFCRK1171</v>
      </c>
      <c r="D410" s="376">
        <f>'Wrksht. I, CWIP AFUDC Cre. EKS'!I351</f>
        <v>0</v>
      </c>
      <c r="E410" s="870" t="str">
        <f>'Wrksht. H, CWIP Desc. EKS'!E350</f>
        <v>O</v>
      </c>
      <c r="F410" s="376"/>
      <c r="G410" s="376">
        <f t="shared" si="48"/>
        <v>0</v>
      </c>
      <c r="H410" s="376">
        <f t="shared" si="49"/>
        <v>0</v>
      </c>
      <c r="I410" s="379"/>
      <c r="J410" s="380" t="str">
        <f>'Wrksht. H, CWIP Desc. EKS'!F350</f>
        <v>RF26 Remanufacture and Replacements</v>
      </c>
    </row>
    <row r="411" spans="1:10" s="363" customFormat="1" ht="12.75" customHeight="1" thickBot="1">
      <c r="A411" s="1147">
        <f t="shared" si="38"/>
        <v>341</v>
      </c>
      <c r="B411" s="1148" t="str">
        <f>'Wrksht. H, CWIP Desc. EKS'!B351</f>
        <v>107000</v>
      </c>
      <c r="C411" s="1149" t="str">
        <f>'Wrksht. H, CWIP Desc. EKS'!C351</f>
        <v>WOLFCRK1196</v>
      </c>
      <c r="D411" s="1150">
        <f>'Wrksht. I, CWIP AFUDC Cre. EKS'!I352</f>
        <v>3568239.56</v>
      </c>
      <c r="E411" s="1151" t="str">
        <f>'Wrksht. H, CWIP Desc. EKS'!E351</f>
        <v>O</v>
      </c>
      <c r="F411" s="1150"/>
      <c r="G411" s="1150">
        <f t="shared" si="48"/>
        <v>0</v>
      </c>
      <c r="H411" s="1152">
        <f t="shared" si="49"/>
        <v>1784119.78</v>
      </c>
      <c r="I411" s="1152"/>
      <c r="J411" s="1153" t="str">
        <f>'Wrksht. H, CWIP Desc. EKS'!F351</f>
        <v>Capital Spare - RCP Motor</v>
      </c>
    </row>
    <row r="412" spans="1:10" s="363" customFormat="1" ht="12.75" customHeight="1">
      <c r="A412" s="432">
        <f t="shared" si="38"/>
        <v>342</v>
      </c>
      <c r="B412" s="374" t="str">
        <f>'Wrksht. H, CWIP Desc. EKS'!B352</f>
        <v>107000</v>
      </c>
      <c r="C412" s="375" t="str">
        <f>'Wrksht. H, CWIP Desc. EKS'!C352</f>
        <v>JRJ0024201</v>
      </c>
      <c r="D412" s="376">
        <f>'Wrksht. I, CWIP AFUDC Cre. EKS'!I353</f>
        <v>1037290.12</v>
      </c>
      <c r="E412" s="870" t="str">
        <f>'Wrksht. H, CWIP Desc. EKS'!E352</f>
        <v>O</v>
      </c>
      <c r="F412" s="376"/>
      <c r="G412" s="376">
        <f t="shared" ref="G412:G424" si="50">IF(H412=0,D412,0)</f>
        <v>0</v>
      </c>
      <c r="H412" s="376">
        <f t="shared" ref="H412:H424" si="51">D412*0.5</f>
        <v>518645.06</v>
      </c>
      <c r="I412" s="379"/>
      <c r="J412" s="380" t="str">
        <f>'Wrksht. H, CWIP Desc. EKS'!F352</f>
        <v xml:space="preserve">Steam-J2 HP Guide Blade Carrier Purchase </v>
      </c>
    </row>
    <row r="413" spans="1:10" s="363" customFormat="1" ht="12.75" customHeight="1">
      <c r="A413" s="432">
        <f t="shared" si="38"/>
        <v>343</v>
      </c>
      <c r="B413" s="374" t="str">
        <f>'Wrksht. H, CWIP Desc. EKS'!B353</f>
        <v>107000</v>
      </c>
      <c r="C413" s="375" t="str">
        <f>'Wrksht. H, CWIP Desc. EKS'!C353</f>
        <v>JRJ0024301</v>
      </c>
      <c r="D413" s="376">
        <f>'Wrksht. I, CWIP AFUDC Cre. EKS'!I354</f>
        <v>1220691.8500000001</v>
      </c>
      <c r="E413" s="870" t="str">
        <f>'Wrksht. H, CWIP Desc. EKS'!E353</f>
        <v>O</v>
      </c>
      <c r="F413" s="376"/>
      <c r="G413" s="376">
        <f t="shared" si="50"/>
        <v>0</v>
      </c>
      <c r="H413" s="376">
        <f t="shared" si="51"/>
        <v>610345.92500000005</v>
      </c>
      <c r="I413" s="379"/>
      <c r="J413" s="380" t="str">
        <f>'Wrksht. H, CWIP Desc. EKS'!F353</f>
        <v>Steam-J2 IP Inner Casing Purchase   CAP S</v>
      </c>
    </row>
    <row r="414" spans="1:10" s="363" customFormat="1" ht="12.75" customHeight="1">
      <c r="A414" s="432">
        <f t="shared" si="38"/>
        <v>344</v>
      </c>
      <c r="B414" s="374" t="str">
        <f>'Wrksht. H, CWIP Desc. EKS'!B354</f>
        <v>107000</v>
      </c>
      <c r="C414" s="375" t="str">
        <f>'Wrksht. H, CWIP Desc. EKS'!C354</f>
        <v>JRJ0037201</v>
      </c>
      <c r="D414" s="376">
        <f>'Wrksht. I, CWIP AFUDC Cre. EKS'!I355</f>
        <v>1325722.01</v>
      </c>
      <c r="E414" s="870" t="str">
        <f>'Wrksht. H, CWIP Desc. EKS'!E354</f>
        <v>O</v>
      </c>
      <c r="F414" s="376"/>
      <c r="G414" s="376">
        <f t="shared" si="50"/>
        <v>0</v>
      </c>
      <c r="H414" s="376">
        <f t="shared" si="51"/>
        <v>662861.005</v>
      </c>
      <c r="I414" s="379"/>
      <c r="J414" s="380" t="str">
        <f>'Wrksht. H, CWIP Desc. EKS'!F354</f>
        <v>Steam-J0 Spare Stator CoilsCore 2025. Thi</v>
      </c>
    </row>
    <row r="415" spans="1:10" s="363" customFormat="1" ht="12.75" customHeight="1">
      <c r="A415" s="432">
        <f t="shared" si="38"/>
        <v>345</v>
      </c>
      <c r="B415" s="374" t="str">
        <f>'Wrksht. H, CWIP Desc. EKS'!B355</f>
        <v>107000</v>
      </c>
      <c r="C415" s="375" t="str">
        <f>'Wrksht. H, CWIP Desc. EKS'!C355</f>
        <v>JRJ0041401</v>
      </c>
      <c r="D415" s="376">
        <f>'Wrksht. I, CWIP AFUDC Cre. EKS'!I356</f>
        <v>2263206.79</v>
      </c>
      <c r="E415" s="870" t="str">
        <f>'Wrksht. H, CWIP Desc. EKS'!E355</f>
        <v>O</v>
      </c>
      <c r="F415" s="376"/>
      <c r="G415" s="376">
        <f t="shared" si="50"/>
        <v>0</v>
      </c>
      <c r="H415" s="376">
        <f t="shared" si="51"/>
        <v>1131603.395</v>
      </c>
      <c r="I415" s="379"/>
      <c r="J415" s="380" t="str">
        <f>'Wrksht. H, CWIP Desc. EKS'!F355</f>
        <v>Steam-J3 301 Cooling Tower Rebuild 2024 2</v>
      </c>
    </row>
    <row r="416" spans="1:10" s="363" customFormat="1" ht="12.75" customHeight="1">
      <c r="A416" s="432">
        <f t="shared" si="38"/>
        <v>346</v>
      </c>
      <c r="B416" s="374" t="str">
        <f>'Wrksht. H, CWIP Desc. EKS'!B356</f>
        <v>107000</v>
      </c>
      <c r="C416" s="375" t="str">
        <f>'Wrksht. H, CWIP Desc. EKS'!C356</f>
        <v>W000502030</v>
      </c>
      <c r="D416" s="376">
        <f>'Wrksht. I, CWIP AFUDC Cre. EKS'!I357</f>
        <v>1124070.99</v>
      </c>
      <c r="E416" s="870" t="str">
        <f>'Wrksht. H, CWIP Desc. EKS'!E356</f>
        <v>O</v>
      </c>
      <c r="F416" s="376"/>
      <c r="G416" s="376">
        <f t="shared" si="50"/>
        <v>0</v>
      </c>
      <c r="H416" s="376">
        <f t="shared" si="51"/>
        <v>562035.495</v>
      </c>
      <c r="I416" s="379"/>
      <c r="J416" s="380" t="str">
        <f>'Wrksht. H, CWIP Desc. EKS'!F356</f>
        <v>Nuc-Capital Site Improvements</v>
      </c>
    </row>
    <row r="417" spans="1:10" s="363" customFormat="1" ht="12.75" customHeight="1">
      <c r="A417" s="432">
        <f t="shared" si="38"/>
        <v>347</v>
      </c>
      <c r="B417" s="374" t="str">
        <f>'Wrksht. H, CWIP Desc. EKS'!B357</f>
        <v>107000</v>
      </c>
      <c r="C417" s="375" t="str">
        <f>'Wrksht. H, CWIP Desc. EKS'!C357</f>
        <v>W000502044</v>
      </c>
      <c r="D417" s="376">
        <f>'Wrksht. I, CWIP AFUDC Cre. EKS'!I358</f>
        <v>1454748.42</v>
      </c>
      <c r="E417" s="870" t="str">
        <f>'Wrksht. H, CWIP Desc. EKS'!E357</f>
        <v>O</v>
      </c>
      <c r="F417" s="376"/>
      <c r="G417" s="376">
        <f t="shared" si="50"/>
        <v>0</v>
      </c>
      <c r="H417" s="376">
        <f t="shared" si="51"/>
        <v>727374.21</v>
      </c>
      <c r="I417" s="379"/>
      <c r="J417" s="380" t="str">
        <f>'Wrksht. H, CWIP Desc. EKS'!F357</f>
        <v>Nuc-Remote Sensors will be installed on</v>
      </c>
    </row>
    <row r="418" spans="1:10" s="363" customFormat="1" ht="12.75" customHeight="1">
      <c r="A418" s="432">
        <f t="shared" si="38"/>
        <v>348</v>
      </c>
      <c r="B418" s="374" t="str">
        <f>'Wrksht. H, CWIP Desc. EKS'!B358</f>
        <v>107000</v>
      </c>
      <c r="C418" s="375" t="str">
        <f>'Wrksht. H, CWIP Desc. EKS'!C358</f>
        <v>WOLFCRK1380</v>
      </c>
      <c r="D418" s="376">
        <f>'Wrksht. I, CWIP AFUDC Cre. EKS'!I359</f>
        <v>1095367.57</v>
      </c>
      <c r="E418" s="870" t="str">
        <f>'Wrksht. H, CWIP Desc. EKS'!E358</f>
        <v>O</v>
      </c>
      <c r="F418" s="376"/>
      <c r="G418" s="376">
        <f t="shared" si="50"/>
        <v>0</v>
      </c>
      <c r="H418" s="376">
        <f t="shared" si="51"/>
        <v>547683.78500000003</v>
      </c>
      <c r="I418" s="379"/>
      <c r="J418" s="380" t="str">
        <f>'Wrksht. H, CWIP Desc. EKS'!F358</f>
        <v>Nuc-Nitrogen Skid Installation</v>
      </c>
    </row>
    <row r="419" spans="1:10" s="363" customFormat="1" ht="12.75" customHeight="1">
      <c r="A419" s="432">
        <f t="shared" si="38"/>
        <v>349</v>
      </c>
      <c r="B419" s="374" t="str">
        <f>'Wrksht. H, CWIP Desc. EKS'!B359</f>
        <v>107000</v>
      </c>
      <c r="C419" s="375" t="str">
        <f>'Wrksht. H, CWIP Desc. EKS'!C359</f>
        <v>WOLFCRK1382</v>
      </c>
      <c r="D419" s="376">
        <f>'Wrksht. I, CWIP AFUDC Cre. EKS'!I360</f>
        <v>2252158.6800000002</v>
      </c>
      <c r="E419" s="870" t="str">
        <f>'Wrksht. H, CWIP Desc. EKS'!E359</f>
        <v>O</v>
      </c>
      <c r="F419" s="376"/>
      <c r="G419" s="376">
        <f t="shared" si="50"/>
        <v>0</v>
      </c>
      <c r="H419" s="376">
        <f t="shared" si="51"/>
        <v>1126079.3400000001</v>
      </c>
      <c r="I419" s="379"/>
      <c r="J419" s="380" t="str">
        <f>'Wrksht. H, CWIP Desc. EKS'!F359</f>
        <v>Nuc-2025 Capital Pump and Motor Remanuf</v>
      </c>
    </row>
    <row r="420" spans="1:10" s="363" customFormat="1" ht="12.75" customHeight="1">
      <c r="A420" s="432">
        <f t="shared" si="38"/>
        <v>350</v>
      </c>
      <c r="B420" s="374" t="str">
        <f>'Wrksht. H, CWIP Desc. EKS'!B360</f>
        <v>107000</v>
      </c>
      <c r="C420" s="375" t="str">
        <f>'Wrksht. H, CWIP Desc. EKS'!C360</f>
        <v>WOLFCRK1389</v>
      </c>
      <c r="D420" s="376">
        <f>'Wrksht. I, CWIP AFUDC Cre. EKS'!I361</f>
        <v>1251580.1399999999</v>
      </c>
      <c r="E420" s="870" t="str">
        <f>'Wrksht. H, CWIP Desc. EKS'!E360</f>
        <v>O</v>
      </c>
      <c r="F420" s="376"/>
      <c r="G420" s="376">
        <f t="shared" si="50"/>
        <v>0</v>
      </c>
      <c r="H420" s="376">
        <f t="shared" si="51"/>
        <v>625790.06999999995</v>
      </c>
      <c r="I420" s="379"/>
      <c r="J420" s="380" t="str">
        <f>'Wrksht. H, CWIP Desc. EKS'!F360</f>
        <v>Nuc-Low Pressure Feedwater Heater Repla</v>
      </c>
    </row>
    <row r="421" spans="1:10" s="363" customFormat="1" ht="12.75" customHeight="1">
      <c r="A421" s="432">
        <f t="shared" si="38"/>
        <v>351</v>
      </c>
      <c r="B421" s="374" t="str">
        <f>'Wrksht. H, CWIP Desc. EKS'!B361</f>
        <v>107000</v>
      </c>
      <c r="C421" s="375" t="str">
        <f>'Wrksht. H, CWIP Desc. EKS'!C361</f>
        <v>WOLFCRK1416</v>
      </c>
      <c r="D421" s="376">
        <f>'Wrksht. I, CWIP AFUDC Cre. EKS'!I362</f>
        <v>1785307.13</v>
      </c>
      <c r="E421" s="870" t="str">
        <f>'Wrksht. H, CWIP Desc. EKS'!E361</f>
        <v>O</v>
      </c>
      <c r="F421" s="376"/>
      <c r="G421" s="376">
        <f t="shared" si="50"/>
        <v>0</v>
      </c>
      <c r="H421" s="376">
        <f t="shared" si="51"/>
        <v>892653.56499999994</v>
      </c>
      <c r="I421" s="379"/>
      <c r="J421" s="380" t="str">
        <f>'Wrksht. H, CWIP Desc. EKS'!F361</f>
        <v xml:space="preserve">Nuc-Leading Edge Flow Monitors Install </v>
      </c>
    </row>
    <row r="422" spans="1:10" s="363" customFormat="1" ht="12.75" customHeight="1">
      <c r="A422" s="432">
        <f t="shared" si="38"/>
        <v>352</v>
      </c>
      <c r="B422" s="374" t="str">
        <f>'Wrksht. H, CWIP Desc. EKS'!B362</f>
        <v>107000</v>
      </c>
      <c r="C422" s="375" t="str">
        <f>'Wrksht. H, CWIP Desc. EKS'!C362</f>
        <v>WOLFCRK1511</v>
      </c>
      <c r="D422" s="376">
        <f>'Wrksht. I, CWIP AFUDC Cre. EKS'!I363</f>
        <v>1833749.64</v>
      </c>
      <c r="E422" s="870" t="str">
        <f>'Wrksht. H, CWIP Desc. EKS'!E362</f>
        <v>O</v>
      </c>
      <c r="F422" s="376"/>
      <c r="G422" s="376">
        <f t="shared" si="50"/>
        <v>0</v>
      </c>
      <c r="H422" s="376">
        <f t="shared" si="51"/>
        <v>916874.82</v>
      </c>
      <c r="I422" s="379"/>
      <c r="J422" s="380" t="str">
        <f>'Wrksht. H, CWIP Desc. EKS'!F362</f>
        <v xml:space="preserve">Nuc-RF27 DG Building remanufacture and </v>
      </c>
    </row>
    <row r="423" spans="1:10" s="363" customFormat="1" ht="12.75" customHeight="1">
      <c r="A423" s="432">
        <f t="shared" si="38"/>
        <v>353</v>
      </c>
      <c r="B423" s="374" t="str">
        <f>'Wrksht. H, CWIP Desc. EKS'!B363</f>
        <v>107000</v>
      </c>
      <c r="C423" s="375" t="str">
        <f>'Wrksht. H, CWIP Desc. EKS'!C363</f>
        <v>WOLFCRK1520</v>
      </c>
      <c r="D423" s="376">
        <f>'Wrksht. I, CWIP AFUDC Cre. EKS'!I364</f>
        <v>3663894.08</v>
      </c>
      <c r="E423" s="870" t="str">
        <f>'Wrksht. H, CWIP Desc. EKS'!E363</f>
        <v>O</v>
      </c>
      <c r="F423" s="376"/>
      <c r="G423" s="376">
        <f t="shared" si="50"/>
        <v>0</v>
      </c>
      <c r="H423" s="376">
        <f t="shared" si="51"/>
        <v>1831947.04</v>
      </c>
      <c r="I423" s="379"/>
      <c r="J423" s="380" t="str">
        <f>'Wrksht. H, CWIP Desc. EKS'!F363</f>
        <v>Nuc-RF27 Containment Building remanufac</v>
      </c>
    </row>
    <row r="424" spans="1:10" s="363" customFormat="1" ht="12.75" customHeight="1">
      <c r="A424" s="432">
        <f t="shared" si="38"/>
        <v>354</v>
      </c>
      <c r="B424" s="374" t="str">
        <f>'Wrksht. H, CWIP Desc. EKS'!B364</f>
        <v>107000</v>
      </c>
      <c r="C424" s="375" t="str">
        <f>'Wrksht. H, CWIP Desc. EKS'!C364</f>
        <v>WOLFCRK1535</v>
      </c>
      <c r="D424" s="376">
        <f>'Wrksht. I, CWIP AFUDC Cre. EKS'!I365</f>
        <v>1529739.72</v>
      </c>
      <c r="E424" s="870" t="str">
        <f>'Wrksht. H, CWIP Desc. EKS'!E364</f>
        <v>O</v>
      </c>
      <c r="F424" s="376"/>
      <c r="G424" s="376">
        <f t="shared" si="50"/>
        <v>0</v>
      </c>
      <c r="H424" s="376">
        <f t="shared" si="51"/>
        <v>764869.86</v>
      </c>
      <c r="I424" s="379"/>
      <c r="J424" s="380" t="str">
        <f>'Wrksht. H, CWIP Desc. EKS'!F364</f>
        <v>Nuc-RF27 Turbine Overhaul Capital</v>
      </c>
    </row>
    <row r="425" spans="1:10">
      <c r="A425" s="432">
        <f>A424+1</f>
        <v>355</v>
      </c>
      <c r="B425" s="26"/>
      <c r="C425" s="26" t="s">
        <v>464</v>
      </c>
      <c r="D425" s="507">
        <f>SUM(D11:D424)</f>
        <v>74334113.840000004</v>
      </c>
      <c r="E425" s="31"/>
      <c r="F425" s="507"/>
      <c r="G425" s="507">
        <f>SUM(G11:G424)</f>
        <v>0</v>
      </c>
      <c r="H425" s="507">
        <f>SUM(H11:H424)</f>
        <v>37167059.920000002</v>
      </c>
      <c r="I425" s="763">
        <f>G425+H425</f>
        <v>37167059.920000002</v>
      </c>
      <c r="J425" s="508" t="s">
        <v>25</v>
      </c>
    </row>
    <row r="426" spans="1:10" ht="20">
      <c r="A426" s="1262" t="s">
        <v>2969</v>
      </c>
      <c r="B426" s="1262"/>
      <c r="C426" s="1263"/>
      <c r="D426" s="1263"/>
      <c r="E426" s="1263"/>
      <c r="F426" s="1263"/>
      <c r="G426" s="1263"/>
      <c r="H426" s="1263"/>
      <c r="I426" s="1263"/>
      <c r="J426" s="1263"/>
    </row>
    <row r="427" spans="1:10" ht="19">
      <c r="A427" s="1264" t="str">
        <f>A2</f>
        <v>For Contract Year Beginning June 1, 2026, Based on 2025 Data</v>
      </c>
      <c r="B427" s="1264"/>
      <c r="C427" s="1265"/>
      <c r="D427" s="1265"/>
      <c r="E427" s="1265"/>
      <c r="F427" s="1265"/>
      <c r="G427" s="1265"/>
      <c r="H427" s="1265"/>
      <c r="I427" s="1265"/>
      <c r="J427" s="1265"/>
    </row>
    <row r="428" spans="1:10" ht="13.5">
      <c r="B428" s="199" t="s">
        <v>472</v>
      </c>
      <c r="H428" s="362"/>
    </row>
    <row r="429" spans="1:10">
      <c r="A429" s="346"/>
      <c r="B429" s="346"/>
      <c r="C429" s="348"/>
      <c r="D429" s="499" t="s">
        <v>476</v>
      </c>
      <c r="E429" s="499" t="s">
        <v>477</v>
      </c>
      <c r="F429" s="499" t="s">
        <v>478</v>
      </c>
      <c r="G429" s="499" t="s">
        <v>479</v>
      </c>
      <c r="H429" s="499" t="s">
        <v>480</v>
      </c>
      <c r="I429" s="499" t="s">
        <v>874</v>
      </c>
      <c r="J429" s="499" t="s">
        <v>481</v>
      </c>
    </row>
    <row r="430" spans="1:10">
      <c r="D430" s="363"/>
      <c r="E430" s="509">
        <v>1</v>
      </c>
      <c r="F430" s="509">
        <v>1</v>
      </c>
      <c r="G430" s="499"/>
      <c r="H430" s="499"/>
      <c r="I430" s="499" t="s">
        <v>464</v>
      </c>
      <c r="J430" s="499" t="s">
        <v>472</v>
      </c>
    </row>
    <row r="431" spans="1:10">
      <c r="D431" s="245" t="s">
        <v>472</v>
      </c>
      <c r="E431" s="499" t="s">
        <v>1221</v>
      </c>
      <c r="F431" s="499" t="s">
        <v>1222</v>
      </c>
      <c r="G431" s="499" t="s">
        <v>473</v>
      </c>
      <c r="H431" s="499" t="s">
        <v>474</v>
      </c>
      <c r="I431" s="499" t="s">
        <v>1069</v>
      </c>
      <c r="J431" s="499" t="s">
        <v>482</v>
      </c>
    </row>
    <row r="432" spans="1:10">
      <c r="D432" s="499" t="s">
        <v>483</v>
      </c>
      <c r="E432" s="499" t="s">
        <v>475</v>
      </c>
      <c r="F432" s="499" t="s">
        <v>475</v>
      </c>
      <c r="G432" s="499" t="s">
        <v>475</v>
      </c>
      <c r="H432" s="499" t="s">
        <v>475</v>
      </c>
      <c r="I432" s="499" t="s">
        <v>296</v>
      </c>
      <c r="J432" s="499" t="s">
        <v>297</v>
      </c>
    </row>
    <row r="433" spans="1:10">
      <c r="A433" s="358" t="s">
        <v>526</v>
      </c>
      <c r="B433" s="359" t="s">
        <v>1068</v>
      </c>
      <c r="C433" s="360" t="s">
        <v>870</v>
      </c>
    </row>
    <row r="434" spans="1:10">
      <c r="A434" s="432" t="s">
        <v>472</v>
      </c>
      <c r="B434" s="926"/>
      <c r="C434" s="873" t="s">
        <v>298</v>
      </c>
      <c r="D434" s="871"/>
      <c r="E434" s="871"/>
      <c r="F434" s="871"/>
      <c r="G434" s="871"/>
      <c r="H434" s="946"/>
      <c r="I434" s="947"/>
      <c r="J434" s="948"/>
    </row>
    <row r="435" spans="1:10" ht="26">
      <c r="A435" s="432">
        <v>1</v>
      </c>
      <c r="B435" s="941">
        <v>190200</v>
      </c>
      <c r="C435" s="941" t="s">
        <v>1811</v>
      </c>
      <c r="D435" s="1054">
        <v>1660786.96</v>
      </c>
      <c r="E435" s="1054">
        <v>0</v>
      </c>
      <c r="F435" s="1054">
        <v>1660786.96</v>
      </c>
      <c r="G435" s="1054">
        <v>0</v>
      </c>
      <c r="H435" s="1054">
        <v>0</v>
      </c>
      <c r="I435" s="949"/>
      <c r="J435" s="940" t="s">
        <v>3275</v>
      </c>
    </row>
    <row r="436" spans="1:10">
      <c r="A436" s="432">
        <f t="shared" ref="A436:A442" si="52">A435+1</f>
        <v>2</v>
      </c>
      <c r="B436" s="941">
        <v>190200</v>
      </c>
      <c r="C436" s="941" t="s">
        <v>917</v>
      </c>
      <c r="D436" s="1054">
        <v>2510941</v>
      </c>
      <c r="E436" s="1054">
        <v>2510941</v>
      </c>
      <c r="F436" s="1055">
        <v>0</v>
      </c>
      <c r="G436" s="1054">
        <v>0</v>
      </c>
      <c r="H436" s="1054">
        <v>0</v>
      </c>
      <c r="I436" s="949"/>
      <c r="J436" s="940" t="s">
        <v>3276</v>
      </c>
    </row>
    <row r="437" spans="1:10" ht="26">
      <c r="A437" s="432">
        <f>+A436+1</f>
        <v>3</v>
      </c>
      <c r="B437" s="941">
        <v>190200</v>
      </c>
      <c r="C437" s="941" t="s">
        <v>3271</v>
      </c>
      <c r="D437" s="1054">
        <v>0</v>
      </c>
      <c r="E437" s="1054">
        <v>0</v>
      </c>
      <c r="F437" s="1054">
        <v>0</v>
      </c>
      <c r="G437" s="1054">
        <v>0</v>
      </c>
      <c r="H437" s="1054">
        <v>0</v>
      </c>
      <c r="I437" s="949"/>
      <c r="J437" s="940" t="s">
        <v>3212</v>
      </c>
    </row>
    <row r="438" spans="1:10" ht="26">
      <c r="A438" s="432">
        <f>+A437+1</f>
        <v>4</v>
      </c>
      <c r="B438" s="941">
        <v>190200</v>
      </c>
      <c r="C438" s="941" t="s">
        <v>1812</v>
      </c>
      <c r="D438" s="1054">
        <v>10909095.039999999</v>
      </c>
      <c r="E438" s="1054">
        <v>10909095.039999999</v>
      </c>
      <c r="F438" s="1055">
        <v>0</v>
      </c>
      <c r="G438" s="1054">
        <v>0</v>
      </c>
      <c r="H438" s="1054">
        <v>0</v>
      </c>
      <c r="I438" s="949"/>
      <c r="J438" s="940" t="s">
        <v>1584</v>
      </c>
    </row>
    <row r="439" spans="1:10">
      <c r="A439" s="432">
        <f t="shared" si="52"/>
        <v>5</v>
      </c>
      <c r="B439" s="941">
        <v>190200</v>
      </c>
      <c r="C439" s="941" t="s">
        <v>162</v>
      </c>
      <c r="D439" s="1054">
        <v>0</v>
      </c>
      <c r="E439" s="1054">
        <v>0</v>
      </c>
      <c r="F439" s="1055">
        <v>0</v>
      </c>
      <c r="G439" s="1054">
        <v>0</v>
      </c>
      <c r="H439" s="1054">
        <v>0</v>
      </c>
      <c r="I439" s="949"/>
      <c r="J439" s="940" t="s">
        <v>1573</v>
      </c>
    </row>
    <row r="440" spans="1:10">
      <c r="A440" s="432">
        <f t="shared" si="52"/>
        <v>6</v>
      </c>
      <c r="B440" s="941">
        <v>190200</v>
      </c>
      <c r="C440" s="941" t="s">
        <v>1574</v>
      </c>
      <c r="D440" s="1054">
        <v>440055.48</v>
      </c>
      <c r="E440" s="1054">
        <v>0</v>
      </c>
      <c r="F440" s="1055">
        <v>0</v>
      </c>
      <c r="G440" s="1054">
        <v>0</v>
      </c>
      <c r="H440" s="1054">
        <v>440055.48</v>
      </c>
      <c r="I440" s="949"/>
      <c r="J440" s="940" t="s">
        <v>1575</v>
      </c>
    </row>
    <row r="441" spans="1:10" ht="26">
      <c r="A441" s="432">
        <f t="shared" si="52"/>
        <v>7</v>
      </c>
      <c r="B441" s="941">
        <v>190200</v>
      </c>
      <c r="C441" s="941" t="s">
        <v>163</v>
      </c>
      <c r="D441" s="1054">
        <v>286264.53000000003</v>
      </c>
      <c r="E441" s="1054">
        <v>0</v>
      </c>
      <c r="F441" s="1055">
        <v>0</v>
      </c>
      <c r="G441" s="1054">
        <v>0</v>
      </c>
      <c r="H441" s="1054">
        <v>286264.53000000003</v>
      </c>
      <c r="I441" s="949"/>
      <c r="J441" s="940" t="s">
        <v>1561</v>
      </c>
    </row>
    <row r="442" spans="1:10">
      <c r="A442" s="432">
        <f t="shared" si="52"/>
        <v>8</v>
      </c>
      <c r="B442" s="941">
        <v>190200</v>
      </c>
      <c r="C442" s="941" t="s">
        <v>1562</v>
      </c>
      <c r="D442" s="1054">
        <v>0.01</v>
      </c>
      <c r="E442" s="1054">
        <v>0.01</v>
      </c>
      <c r="F442" s="1055">
        <v>0</v>
      </c>
      <c r="G442" s="1054">
        <v>0</v>
      </c>
      <c r="H442" s="1054">
        <v>0</v>
      </c>
      <c r="I442" s="949"/>
      <c r="J442" s="940" t="s">
        <v>1563</v>
      </c>
    </row>
    <row r="443" spans="1:10" ht="13.4" customHeight="1">
      <c r="A443" s="432">
        <f>+A442+1</f>
        <v>9</v>
      </c>
      <c r="B443" s="941">
        <v>190200</v>
      </c>
      <c r="C443" s="951" t="s">
        <v>99</v>
      </c>
      <c r="D443" s="1054">
        <v>40230.33</v>
      </c>
      <c r="E443" s="1054">
        <v>0</v>
      </c>
      <c r="F443" s="1055"/>
      <c r="G443" s="1054">
        <v>0</v>
      </c>
      <c r="H443" s="1054">
        <v>40230.33</v>
      </c>
      <c r="I443" s="949"/>
      <c r="J443" s="940" t="s">
        <v>100</v>
      </c>
    </row>
    <row r="444" spans="1:10" ht="26">
      <c r="A444" s="432">
        <f>+A443+1</f>
        <v>10</v>
      </c>
      <c r="B444" s="941">
        <v>190200</v>
      </c>
      <c r="C444" s="941" t="s">
        <v>101</v>
      </c>
      <c r="D444" s="1054"/>
      <c r="E444" s="1054">
        <v>0</v>
      </c>
      <c r="F444" s="1055">
        <v>0</v>
      </c>
      <c r="G444" s="1054">
        <v>0</v>
      </c>
      <c r="H444" s="1054">
        <v>0</v>
      </c>
      <c r="I444" s="949"/>
      <c r="J444" s="940" t="s">
        <v>102</v>
      </c>
    </row>
    <row r="445" spans="1:10">
      <c r="A445" s="432">
        <f>+A444+1</f>
        <v>11</v>
      </c>
      <c r="B445" s="941">
        <v>190200</v>
      </c>
      <c r="C445" s="941" t="s">
        <v>103</v>
      </c>
      <c r="D445" s="1054">
        <v>0</v>
      </c>
      <c r="E445" s="1054">
        <v>0</v>
      </c>
      <c r="F445" s="1055">
        <v>0</v>
      </c>
      <c r="G445" s="1054">
        <v>0</v>
      </c>
      <c r="H445" s="1054">
        <v>0</v>
      </c>
      <c r="I445" s="949"/>
      <c r="J445" s="940" t="s">
        <v>1224</v>
      </c>
    </row>
    <row r="446" spans="1:10" ht="26">
      <c r="A446" s="432">
        <f t="shared" ref="A446:A464" si="53">+A445+1</f>
        <v>12</v>
      </c>
      <c r="B446" s="941">
        <v>190200</v>
      </c>
      <c r="C446" s="941" t="s">
        <v>626</v>
      </c>
      <c r="D446" s="1054">
        <v>906124.80000000005</v>
      </c>
      <c r="E446" s="1054">
        <v>906124.80000000005</v>
      </c>
      <c r="F446" s="1055">
        <v>0</v>
      </c>
      <c r="G446" s="1054">
        <v>0</v>
      </c>
      <c r="H446" s="1054">
        <v>0</v>
      </c>
      <c r="I446" s="949"/>
      <c r="J446" s="940" t="s">
        <v>627</v>
      </c>
    </row>
    <row r="447" spans="1:10" ht="26">
      <c r="A447" s="432">
        <f t="shared" si="53"/>
        <v>13</v>
      </c>
      <c r="B447" s="941">
        <v>190200</v>
      </c>
      <c r="C447" s="941" t="s">
        <v>1394</v>
      </c>
      <c r="D447" s="1054">
        <v>5199233.66</v>
      </c>
      <c r="E447" s="1054">
        <v>5199233.66</v>
      </c>
      <c r="F447" s="1055">
        <v>0</v>
      </c>
      <c r="G447" s="1054">
        <v>0</v>
      </c>
      <c r="H447" s="1054">
        <v>0</v>
      </c>
      <c r="I447" s="949"/>
      <c r="J447" s="940" t="s">
        <v>1395</v>
      </c>
    </row>
    <row r="448" spans="1:10">
      <c r="A448" s="432">
        <f t="shared" si="53"/>
        <v>14</v>
      </c>
      <c r="B448" s="941">
        <v>190200</v>
      </c>
      <c r="C448" s="941" t="s">
        <v>1396</v>
      </c>
      <c r="D448" s="1054">
        <v>121792.79</v>
      </c>
      <c r="E448" s="1054">
        <v>0</v>
      </c>
      <c r="F448" s="1055">
        <v>0</v>
      </c>
      <c r="G448" s="1054">
        <v>121792.79</v>
      </c>
      <c r="H448" s="1054">
        <v>0</v>
      </c>
      <c r="I448" s="949"/>
      <c r="J448" s="940" t="s">
        <v>1397</v>
      </c>
    </row>
    <row r="449" spans="1:10">
      <c r="A449" s="432">
        <f t="shared" si="53"/>
        <v>15</v>
      </c>
      <c r="B449" s="941">
        <v>190200</v>
      </c>
      <c r="C449" s="941" t="s">
        <v>3466</v>
      </c>
      <c r="D449" s="1054">
        <v>-336406.44</v>
      </c>
      <c r="E449" s="1054">
        <v>-336406.44</v>
      </c>
      <c r="F449" s="1055"/>
      <c r="G449" s="1054"/>
      <c r="H449" s="1054"/>
      <c r="I449" s="949"/>
      <c r="J449" s="940" t="s">
        <v>3467</v>
      </c>
    </row>
    <row r="450" spans="1:10" ht="26">
      <c r="A450" s="432">
        <f t="shared" si="53"/>
        <v>16</v>
      </c>
      <c r="B450" s="941">
        <v>190200</v>
      </c>
      <c r="C450" s="941" t="s">
        <v>1424</v>
      </c>
      <c r="D450" s="1054">
        <v>6205827</v>
      </c>
      <c r="E450" s="1054">
        <v>0</v>
      </c>
      <c r="F450" s="1055">
        <v>6205827</v>
      </c>
      <c r="G450" s="1054">
        <v>0</v>
      </c>
      <c r="H450" s="1054"/>
      <c r="I450" s="949"/>
      <c r="J450" s="940" t="s">
        <v>2677</v>
      </c>
    </row>
    <row r="451" spans="1:10" ht="26">
      <c r="A451" s="432">
        <f t="shared" si="53"/>
        <v>17</v>
      </c>
      <c r="B451" s="941">
        <v>190200</v>
      </c>
      <c r="C451" s="940" t="s">
        <v>269</v>
      </c>
      <c r="D451" s="1054">
        <v>162210.23999999999</v>
      </c>
      <c r="E451" s="1054">
        <v>0</v>
      </c>
      <c r="F451" s="1054">
        <v>0</v>
      </c>
      <c r="G451" s="1054">
        <v>0</v>
      </c>
      <c r="H451" s="1054">
        <v>162210.23999999999</v>
      </c>
      <c r="I451" s="949"/>
      <c r="J451" s="940" t="s">
        <v>1755</v>
      </c>
    </row>
    <row r="452" spans="1:10">
      <c r="A452" s="432">
        <f t="shared" si="53"/>
        <v>18</v>
      </c>
      <c r="B452" s="941">
        <v>190200</v>
      </c>
      <c r="C452" s="941" t="s">
        <v>3272</v>
      </c>
      <c r="D452" s="935">
        <v>0</v>
      </c>
      <c r="E452" s="935">
        <v>0</v>
      </c>
      <c r="F452" s="950">
        <v>0</v>
      </c>
      <c r="G452" s="935">
        <v>0</v>
      </c>
      <c r="H452" s="935">
        <v>0</v>
      </c>
      <c r="I452" s="949"/>
      <c r="J452" s="940" t="s">
        <v>3277</v>
      </c>
    </row>
    <row r="453" spans="1:10" ht="26">
      <c r="A453" s="432">
        <f t="shared" si="53"/>
        <v>19</v>
      </c>
      <c r="B453" s="941">
        <v>190200</v>
      </c>
      <c r="C453" s="941" t="s">
        <v>254</v>
      </c>
      <c r="D453" s="935"/>
      <c r="E453" s="935">
        <v>0</v>
      </c>
      <c r="F453" s="950">
        <v>0</v>
      </c>
      <c r="G453" s="935">
        <v>0</v>
      </c>
      <c r="H453" s="935">
        <v>0</v>
      </c>
      <c r="I453" s="949"/>
      <c r="J453" s="940" t="s">
        <v>402</v>
      </c>
    </row>
    <row r="454" spans="1:10" ht="26">
      <c r="A454" s="432">
        <f t="shared" si="53"/>
        <v>20</v>
      </c>
      <c r="B454" s="941">
        <v>190200</v>
      </c>
      <c r="C454" s="941" t="s">
        <v>1772</v>
      </c>
      <c r="D454" s="935">
        <v>0</v>
      </c>
      <c r="E454" s="935">
        <v>0</v>
      </c>
      <c r="F454" s="950">
        <v>0</v>
      </c>
      <c r="G454" s="935">
        <v>0</v>
      </c>
      <c r="H454" s="935">
        <v>0</v>
      </c>
      <c r="I454" s="949"/>
      <c r="J454" s="940" t="s">
        <v>1758</v>
      </c>
    </row>
    <row r="455" spans="1:10" ht="17.149999999999999" customHeight="1">
      <c r="A455" s="432">
        <f t="shared" si="53"/>
        <v>21</v>
      </c>
      <c r="B455" s="941">
        <v>190200</v>
      </c>
      <c r="C455" s="941" t="s">
        <v>1773</v>
      </c>
      <c r="D455" s="935">
        <v>0</v>
      </c>
      <c r="E455" s="935">
        <v>0</v>
      </c>
      <c r="F455" s="950">
        <v>0</v>
      </c>
      <c r="G455" s="935">
        <v>0</v>
      </c>
      <c r="H455" s="935">
        <v>0</v>
      </c>
      <c r="I455" s="949"/>
      <c r="J455" s="940" t="s">
        <v>497</v>
      </c>
    </row>
    <row r="456" spans="1:10" ht="26">
      <c r="A456" s="432">
        <f t="shared" si="53"/>
        <v>22</v>
      </c>
      <c r="B456" s="941">
        <v>190200</v>
      </c>
      <c r="C456" s="941" t="s">
        <v>3531</v>
      </c>
      <c r="D456" s="935">
        <v>0</v>
      </c>
      <c r="E456" s="935">
        <v>0</v>
      </c>
      <c r="F456" s="950"/>
      <c r="G456" s="935"/>
      <c r="H456" s="935"/>
      <c r="I456" s="949"/>
      <c r="J456" s="940" t="s">
        <v>3532</v>
      </c>
    </row>
    <row r="457" spans="1:10" ht="13.4" customHeight="1">
      <c r="A457" s="432">
        <f t="shared" si="53"/>
        <v>23</v>
      </c>
      <c r="B457" s="941">
        <v>190200</v>
      </c>
      <c r="C457" s="941" t="s">
        <v>3533</v>
      </c>
      <c r="D457" s="935">
        <v>185164.55</v>
      </c>
      <c r="E457" s="935">
        <v>185164.55</v>
      </c>
      <c r="F457" s="950"/>
      <c r="G457" s="935"/>
      <c r="H457" s="935"/>
      <c r="I457" s="949"/>
      <c r="J457" s="940" t="s">
        <v>3534</v>
      </c>
    </row>
    <row r="458" spans="1:10" ht="29.5" customHeight="1">
      <c r="A458" s="432">
        <f t="shared" si="53"/>
        <v>24</v>
      </c>
      <c r="B458" s="879">
        <v>190200</v>
      </c>
      <c r="C458" s="884" t="s">
        <v>3535</v>
      </c>
      <c r="D458" s="913">
        <v>0</v>
      </c>
      <c r="E458" s="913">
        <v>0</v>
      </c>
      <c r="F458" s="952"/>
      <c r="G458" s="913"/>
      <c r="H458" s="913"/>
      <c r="I458" s="953"/>
      <c r="J458" s="882" t="s">
        <v>3536</v>
      </c>
    </row>
    <row r="459" spans="1:10" ht="15.65" customHeight="1">
      <c r="A459" s="432">
        <f t="shared" si="53"/>
        <v>25</v>
      </c>
      <c r="B459" s="879">
        <v>190200</v>
      </c>
      <c r="C459" s="884" t="s">
        <v>3537</v>
      </c>
      <c r="D459" s="913">
        <v>3695303.62</v>
      </c>
      <c r="E459" s="913">
        <v>3695303.62</v>
      </c>
      <c r="F459" s="950"/>
      <c r="G459" s="935"/>
      <c r="H459" s="935"/>
      <c r="I459" s="953"/>
      <c r="J459" s="882" t="s">
        <v>3538</v>
      </c>
    </row>
    <row r="460" spans="1:10" ht="15.65" customHeight="1">
      <c r="A460" s="432">
        <f t="shared" si="53"/>
        <v>26</v>
      </c>
      <c r="B460" s="879">
        <v>190200</v>
      </c>
      <c r="C460" s="884" t="s">
        <v>3710</v>
      </c>
      <c r="D460" s="913">
        <v>83881.83</v>
      </c>
      <c r="E460" s="913">
        <v>83881.83</v>
      </c>
      <c r="F460" s="950"/>
      <c r="G460" s="935"/>
      <c r="H460" s="935"/>
      <c r="I460" s="953"/>
      <c r="J460" s="882" t="s">
        <v>4221</v>
      </c>
    </row>
    <row r="461" spans="1:10">
      <c r="A461" s="432">
        <f t="shared" si="53"/>
        <v>27</v>
      </c>
      <c r="B461" s="879">
        <v>190200</v>
      </c>
      <c r="C461" s="884" t="s">
        <v>3539</v>
      </c>
      <c r="D461" s="913">
        <v>924236.3</v>
      </c>
      <c r="E461" s="913">
        <v>924236.3</v>
      </c>
      <c r="F461" s="950"/>
      <c r="G461" s="935"/>
      <c r="H461" s="935"/>
      <c r="I461" s="953"/>
      <c r="J461" s="882" t="s">
        <v>3540</v>
      </c>
    </row>
    <row r="462" spans="1:10" ht="15" customHeight="1">
      <c r="A462" s="432">
        <f t="shared" si="53"/>
        <v>28</v>
      </c>
      <c r="B462" s="879">
        <v>190200</v>
      </c>
      <c r="C462" s="879" t="s">
        <v>255</v>
      </c>
      <c r="D462" s="913">
        <v>0</v>
      </c>
      <c r="E462" s="913">
        <v>0</v>
      </c>
      <c r="F462" s="913">
        <v>0</v>
      </c>
      <c r="G462" s="913">
        <v>0</v>
      </c>
      <c r="H462" s="913">
        <v>0</v>
      </c>
      <c r="I462" s="953"/>
      <c r="J462" s="882" t="s">
        <v>934</v>
      </c>
    </row>
    <row r="463" spans="1:10">
      <c r="A463" s="432">
        <f t="shared" si="53"/>
        <v>29</v>
      </c>
      <c r="B463" s="879">
        <v>190200</v>
      </c>
      <c r="C463" s="879" t="s">
        <v>3202</v>
      </c>
      <c r="D463" s="913"/>
      <c r="E463" s="913">
        <v>0</v>
      </c>
      <c r="F463" s="952">
        <v>0</v>
      </c>
      <c r="G463" s="913">
        <v>0</v>
      </c>
      <c r="H463" s="913">
        <v>0</v>
      </c>
      <c r="I463" s="953"/>
      <c r="J463" s="882" t="s">
        <v>3216</v>
      </c>
    </row>
    <row r="464" spans="1:10" ht="26">
      <c r="A464" s="432">
        <f t="shared" si="53"/>
        <v>30</v>
      </c>
      <c r="B464" s="879">
        <v>190200</v>
      </c>
      <c r="C464" s="879" t="s">
        <v>1813</v>
      </c>
      <c r="D464" s="913">
        <v>20843.86</v>
      </c>
      <c r="E464" s="913">
        <v>20843.86</v>
      </c>
      <c r="F464" s="952">
        <v>0</v>
      </c>
      <c r="G464" s="913">
        <v>0</v>
      </c>
      <c r="H464" s="913">
        <v>0</v>
      </c>
      <c r="I464" s="953"/>
      <c r="J464" s="882" t="s">
        <v>1583</v>
      </c>
    </row>
    <row r="465" spans="1:11" ht="20">
      <c r="A465" s="1262" t="s">
        <v>2969</v>
      </c>
      <c r="B465" s="1262"/>
      <c r="C465" s="1263"/>
      <c r="D465" s="1263"/>
      <c r="E465" s="1263"/>
      <c r="F465" s="1263"/>
      <c r="G465" s="1263"/>
      <c r="H465" s="1263"/>
      <c r="I465" s="1263"/>
      <c r="J465" s="1263"/>
    </row>
    <row r="466" spans="1:11" ht="19">
      <c r="A466" s="1264" t="str">
        <f>A2</f>
        <v>For Contract Year Beginning June 1, 2026, Based on 2025 Data</v>
      </c>
      <c r="B466" s="1264"/>
      <c r="C466" s="1265"/>
      <c r="D466" s="1265"/>
      <c r="E466" s="1265"/>
      <c r="F466" s="1265"/>
      <c r="G466" s="1265"/>
      <c r="H466" s="1265"/>
      <c r="I466" s="1265"/>
      <c r="J466" s="1265"/>
    </row>
    <row r="467" spans="1:11" ht="13.5">
      <c r="H467" s="362"/>
    </row>
    <row r="468" spans="1:11">
      <c r="A468" s="346"/>
      <c r="B468" s="346"/>
      <c r="C468" s="348"/>
      <c r="D468" s="499" t="s">
        <v>476</v>
      </c>
      <c r="E468" s="499" t="s">
        <v>477</v>
      </c>
      <c r="F468" s="499" t="s">
        <v>478</v>
      </c>
      <c r="G468" s="499" t="s">
        <v>479</v>
      </c>
      <c r="H468" s="499" t="s">
        <v>480</v>
      </c>
      <c r="I468" s="499" t="s">
        <v>874</v>
      </c>
      <c r="J468" s="499" t="s">
        <v>481</v>
      </c>
    </row>
    <row r="469" spans="1:11">
      <c r="D469" s="363"/>
      <c r="E469" s="509" t="s">
        <v>779</v>
      </c>
      <c r="F469" s="509" t="s">
        <v>779</v>
      </c>
      <c r="G469" s="499"/>
      <c r="H469" s="499"/>
      <c r="I469" s="499" t="s">
        <v>464</v>
      </c>
      <c r="J469" s="499" t="s">
        <v>472</v>
      </c>
    </row>
    <row r="470" spans="1:11">
      <c r="D470" s="245" t="s">
        <v>472</v>
      </c>
      <c r="E470" s="499" t="s">
        <v>1221</v>
      </c>
      <c r="F470" s="499" t="s">
        <v>1222</v>
      </c>
      <c r="G470" s="499" t="s">
        <v>473</v>
      </c>
      <c r="H470" s="499" t="s">
        <v>474</v>
      </c>
      <c r="I470" s="499" t="s">
        <v>1069</v>
      </c>
      <c r="J470" s="499" t="s">
        <v>482</v>
      </c>
    </row>
    <row r="471" spans="1:11">
      <c r="D471" s="499" t="s">
        <v>483</v>
      </c>
      <c r="E471" s="499" t="s">
        <v>475</v>
      </c>
      <c r="F471" s="499" t="s">
        <v>475</v>
      </c>
      <c r="G471" s="499" t="s">
        <v>475</v>
      </c>
      <c r="H471" s="499" t="s">
        <v>475</v>
      </c>
      <c r="I471" s="499" t="s">
        <v>296</v>
      </c>
      <c r="J471" s="499" t="s">
        <v>297</v>
      </c>
    </row>
    <row r="472" spans="1:11">
      <c r="A472" s="358" t="s">
        <v>526</v>
      </c>
      <c r="B472" s="359" t="s">
        <v>1068</v>
      </c>
      <c r="C472" s="360" t="s">
        <v>870</v>
      </c>
    </row>
    <row r="473" spans="1:11">
      <c r="A473" s="432">
        <f>+A464+1</f>
        <v>31</v>
      </c>
      <c r="B473" s="879">
        <v>190200</v>
      </c>
      <c r="C473" s="879" t="s">
        <v>1768</v>
      </c>
      <c r="D473" s="913">
        <v>0</v>
      </c>
      <c r="E473" s="913">
        <v>0</v>
      </c>
      <c r="F473" s="913">
        <v>0</v>
      </c>
      <c r="G473" s="913">
        <v>0</v>
      </c>
      <c r="H473" s="913">
        <v>0</v>
      </c>
      <c r="I473" s="953"/>
      <c r="J473" s="882" t="s">
        <v>1041</v>
      </c>
      <c r="K473" s="363"/>
    </row>
    <row r="474" spans="1:11" ht="26">
      <c r="A474" s="432">
        <f t="shared" ref="A474:A503" si="54">A473+1</f>
        <v>32</v>
      </c>
      <c r="B474" s="879">
        <v>190200</v>
      </c>
      <c r="C474" s="879" t="s">
        <v>1042</v>
      </c>
      <c r="D474" s="913"/>
      <c r="E474" s="913">
        <v>0</v>
      </c>
      <c r="F474" s="952">
        <v>0</v>
      </c>
      <c r="G474" s="913">
        <v>0</v>
      </c>
      <c r="H474" s="913">
        <v>0</v>
      </c>
      <c r="I474" s="953"/>
      <c r="J474" s="882" t="s">
        <v>1043</v>
      </c>
      <c r="K474" s="363"/>
    </row>
    <row r="475" spans="1:11" ht="25.5" customHeight="1">
      <c r="A475" s="432">
        <f t="shared" si="54"/>
        <v>33</v>
      </c>
      <c r="B475" s="879">
        <v>190200</v>
      </c>
      <c r="C475" s="879" t="s">
        <v>270</v>
      </c>
      <c r="D475" s="913"/>
      <c r="E475" s="913">
        <v>0</v>
      </c>
      <c r="F475" s="952">
        <v>0</v>
      </c>
      <c r="G475" s="913">
        <v>0</v>
      </c>
      <c r="H475" s="913">
        <v>0</v>
      </c>
      <c r="I475" s="953"/>
      <c r="J475" s="882" t="s">
        <v>1004</v>
      </c>
      <c r="K475" s="363"/>
    </row>
    <row r="476" spans="1:11" ht="25.5" customHeight="1">
      <c r="A476" s="432">
        <f t="shared" si="54"/>
        <v>34</v>
      </c>
      <c r="B476" s="879">
        <v>190200</v>
      </c>
      <c r="C476" s="879" t="s">
        <v>3722</v>
      </c>
      <c r="D476" s="913">
        <v>97035.75</v>
      </c>
      <c r="E476" s="913">
        <v>97035.75</v>
      </c>
      <c r="F476" s="952"/>
      <c r="G476" s="913"/>
      <c r="H476" s="913"/>
      <c r="I476" s="953"/>
      <c r="J476" s="882" t="s">
        <v>3723</v>
      </c>
      <c r="K476" s="363"/>
    </row>
    <row r="477" spans="1:11">
      <c r="A477" s="432">
        <f t="shared" si="54"/>
        <v>35</v>
      </c>
      <c r="B477" s="879">
        <v>190200</v>
      </c>
      <c r="C477" s="879" t="s">
        <v>1005</v>
      </c>
      <c r="D477" s="913"/>
      <c r="E477" s="913">
        <v>0</v>
      </c>
      <c r="F477" s="952">
        <v>0</v>
      </c>
      <c r="G477" s="913">
        <v>0</v>
      </c>
      <c r="H477" s="913">
        <v>0</v>
      </c>
      <c r="I477" s="953"/>
      <c r="J477" s="882" t="s">
        <v>1006</v>
      </c>
      <c r="K477" s="363"/>
    </row>
    <row r="478" spans="1:11" ht="26">
      <c r="A478" s="432">
        <f t="shared" si="54"/>
        <v>36</v>
      </c>
      <c r="B478" s="879">
        <v>190200</v>
      </c>
      <c r="C478" s="879" t="s">
        <v>1007</v>
      </c>
      <c r="D478" s="913">
        <v>410197.65</v>
      </c>
      <c r="E478" s="913">
        <v>410197.65</v>
      </c>
      <c r="F478" s="952">
        <v>0</v>
      </c>
      <c r="G478" s="913">
        <v>0</v>
      </c>
      <c r="H478" s="913">
        <v>0</v>
      </c>
      <c r="I478" s="953"/>
      <c r="J478" s="882" t="s">
        <v>1008</v>
      </c>
      <c r="K478" s="363"/>
    </row>
    <row r="479" spans="1:11" ht="29.15" customHeight="1">
      <c r="A479" s="432">
        <f t="shared" si="54"/>
        <v>37</v>
      </c>
      <c r="B479" s="879">
        <v>190200</v>
      </c>
      <c r="C479" s="879" t="s">
        <v>3273</v>
      </c>
      <c r="D479" s="913">
        <v>0</v>
      </c>
      <c r="E479" s="913">
        <v>0</v>
      </c>
      <c r="F479" s="952">
        <v>0</v>
      </c>
      <c r="G479" s="952">
        <v>0</v>
      </c>
      <c r="H479" s="952">
        <v>0</v>
      </c>
      <c r="I479" s="953"/>
      <c r="J479" s="882" t="s">
        <v>3218</v>
      </c>
      <c r="K479" s="363"/>
    </row>
    <row r="480" spans="1:11" ht="26">
      <c r="A480" s="432">
        <f t="shared" si="54"/>
        <v>38</v>
      </c>
      <c r="B480" s="879">
        <v>190200</v>
      </c>
      <c r="C480" s="879" t="s">
        <v>496</v>
      </c>
      <c r="D480" s="913"/>
      <c r="E480" s="913">
        <v>0</v>
      </c>
      <c r="F480" s="952">
        <v>0</v>
      </c>
      <c r="G480" s="952">
        <v>0</v>
      </c>
      <c r="H480" s="952">
        <v>0</v>
      </c>
      <c r="I480" s="953"/>
      <c r="J480" s="882" t="s">
        <v>1223</v>
      </c>
      <c r="K480" s="363"/>
    </row>
    <row r="481" spans="1:11">
      <c r="A481" s="432">
        <f t="shared" si="54"/>
        <v>39</v>
      </c>
      <c r="B481" s="879">
        <v>190200</v>
      </c>
      <c r="C481" s="879" t="s">
        <v>1775</v>
      </c>
      <c r="D481" s="913">
        <v>816446.89</v>
      </c>
      <c r="E481" s="913">
        <v>816446.89</v>
      </c>
      <c r="F481" s="952">
        <v>0</v>
      </c>
      <c r="G481" s="952">
        <v>0</v>
      </c>
      <c r="H481" s="952">
        <v>0</v>
      </c>
      <c r="I481" s="953"/>
      <c r="J481" s="882" t="s">
        <v>497</v>
      </c>
      <c r="K481" s="363"/>
    </row>
    <row r="482" spans="1:11" ht="26">
      <c r="A482" s="432">
        <f t="shared" si="54"/>
        <v>40</v>
      </c>
      <c r="B482" s="879">
        <v>190200</v>
      </c>
      <c r="C482" s="879" t="s">
        <v>1797</v>
      </c>
      <c r="D482" s="913">
        <v>32441.79</v>
      </c>
      <c r="E482" s="913">
        <v>32441.79</v>
      </c>
      <c r="F482" s="952">
        <v>0</v>
      </c>
      <c r="G482" s="952">
        <v>0</v>
      </c>
      <c r="H482" s="952">
        <v>0</v>
      </c>
      <c r="I482" s="953"/>
      <c r="J482" s="882" t="s">
        <v>498</v>
      </c>
      <c r="K482" s="363"/>
    </row>
    <row r="483" spans="1:11">
      <c r="A483" s="432">
        <f>A482+1</f>
        <v>41</v>
      </c>
      <c r="B483" s="879">
        <v>190200</v>
      </c>
      <c r="C483" s="879" t="s">
        <v>3551</v>
      </c>
      <c r="D483" s="913">
        <v>105321.15</v>
      </c>
      <c r="E483" s="913">
        <v>105321.15</v>
      </c>
      <c r="F483" s="952"/>
      <c r="G483" s="952"/>
      <c r="H483" s="952"/>
      <c r="I483" s="953"/>
      <c r="J483" s="882" t="s">
        <v>3552</v>
      </c>
      <c r="K483" s="363"/>
    </row>
    <row r="484" spans="1:11" ht="26">
      <c r="A484" s="432">
        <f t="shared" si="54"/>
        <v>42</v>
      </c>
      <c r="B484" s="879">
        <v>190200</v>
      </c>
      <c r="C484" s="879" t="s">
        <v>1814</v>
      </c>
      <c r="D484" s="913">
        <v>0</v>
      </c>
      <c r="E484" s="913">
        <v>0</v>
      </c>
      <c r="F484" s="952">
        <v>0</v>
      </c>
      <c r="G484" s="952">
        <v>0</v>
      </c>
      <c r="H484" s="952">
        <v>0</v>
      </c>
      <c r="I484" s="954"/>
      <c r="J484" s="882" t="s">
        <v>499</v>
      </c>
      <c r="K484" s="363"/>
    </row>
    <row r="485" spans="1:11" ht="26">
      <c r="A485" s="432">
        <f t="shared" si="54"/>
        <v>43</v>
      </c>
      <c r="B485" s="879">
        <v>190200</v>
      </c>
      <c r="C485" s="955" t="s">
        <v>2828</v>
      </c>
      <c r="D485" s="915"/>
      <c r="E485" s="915">
        <v>0</v>
      </c>
      <c r="F485" s="952">
        <v>0</v>
      </c>
      <c r="G485" s="952">
        <v>0</v>
      </c>
      <c r="H485" s="952">
        <v>0</v>
      </c>
      <c r="I485" s="885"/>
      <c r="J485" s="893" t="s">
        <v>2832</v>
      </c>
      <c r="K485" s="363"/>
    </row>
    <row r="486" spans="1:11" ht="26">
      <c r="A486" s="432">
        <f t="shared" si="54"/>
        <v>44</v>
      </c>
      <c r="B486" s="879">
        <v>190200</v>
      </c>
      <c r="C486" s="955" t="s">
        <v>788</v>
      </c>
      <c r="D486" s="915">
        <v>549.46</v>
      </c>
      <c r="E486" s="915">
        <v>549.46</v>
      </c>
      <c r="F486" s="952">
        <v>0</v>
      </c>
      <c r="G486" s="952">
        <v>0</v>
      </c>
      <c r="H486" s="952">
        <v>0</v>
      </c>
      <c r="I486" s="885"/>
      <c r="J486" s="893" t="s">
        <v>3278</v>
      </c>
      <c r="K486" s="363"/>
    </row>
    <row r="487" spans="1:11" ht="26">
      <c r="A487" s="432">
        <f t="shared" si="54"/>
        <v>45</v>
      </c>
      <c r="B487" s="879">
        <v>190200</v>
      </c>
      <c r="C487" s="955" t="s">
        <v>1264</v>
      </c>
      <c r="D487" s="915">
        <v>310166.53999999998</v>
      </c>
      <c r="E487" s="915">
        <v>310166.53999999998</v>
      </c>
      <c r="F487" s="952">
        <v>0</v>
      </c>
      <c r="G487" s="952">
        <v>0</v>
      </c>
      <c r="H487" s="952">
        <v>0</v>
      </c>
      <c r="I487" s="885"/>
      <c r="J487" s="893" t="s">
        <v>1045</v>
      </c>
      <c r="K487" s="363"/>
    </row>
    <row r="488" spans="1:11" ht="26">
      <c r="A488" s="432">
        <f t="shared" si="54"/>
        <v>46</v>
      </c>
      <c r="B488" s="879">
        <v>190200</v>
      </c>
      <c r="C488" s="955" t="s">
        <v>1046</v>
      </c>
      <c r="D488" s="913">
        <v>3456.57</v>
      </c>
      <c r="E488" s="915">
        <v>3456.57</v>
      </c>
      <c r="F488" s="952">
        <v>0</v>
      </c>
      <c r="G488" s="952">
        <v>0</v>
      </c>
      <c r="H488" s="952">
        <v>0</v>
      </c>
      <c r="I488" s="885"/>
      <c r="J488" s="893" t="s">
        <v>1047</v>
      </c>
      <c r="K488" s="363"/>
    </row>
    <row r="489" spans="1:11">
      <c r="A489" s="432">
        <f t="shared" si="54"/>
        <v>47</v>
      </c>
      <c r="B489" s="879">
        <v>190200</v>
      </c>
      <c r="C489" s="955" t="s">
        <v>3468</v>
      </c>
      <c r="D489" s="915">
        <v>884113.56</v>
      </c>
      <c r="E489" s="915">
        <v>884113.56</v>
      </c>
      <c r="F489" s="952"/>
      <c r="G489" s="952"/>
      <c r="H489" s="952"/>
      <c r="I489" s="885"/>
      <c r="J489" s="886" t="s">
        <v>3396</v>
      </c>
      <c r="K489" s="363"/>
    </row>
    <row r="490" spans="1:11">
      <c r="A490" s="432">
        <f t="shared" si="54"/>
        <v>48</v>
      </c>
      <c r="B490" s="879">
        <v>190200</v>
      </c>
      <c r="C490" s="955" t="s">
        <v>3541</v>
      </c>
      <c r="D490" s="915">
        <v>145483.17000000001</v>
      </c>
      <c r="E490" s="915">
        <v>145483.17000000001</v>
      </c>
      <c r="F490" s="952"/>
      <c r="G490" s="952"/>
      <c r="H490" s="952"/>
      <c r="I490" s="885"/>
      <c r="J490" s="886" t="s">
        <v>3542</v>
      </c>
      <c r="K490" s="363"/>
    </row>
    <row r="491" spans="1:11">
      <c r="A491" s="432">
        <f t="shared" si="54"/>
        <v>49</v>
      </c>
      <c r="B491" s="879">
        <v>190200</v>
      </c>
      <c r="C491" s="955" t="s">
        <v>3469</v>
      </c>
      <c r="D491" s="915">
        <v>1288926.24</v>
      </c>
      <c r="E491" s="915">
        <v>1288926.24</v>
      </c>
      <c r="F491" s="952"/>
      <c r="G491" s="952"/>
      <c r="H491" s="952"/>
      <c r="I491" s="885"/>
      <c r="J491" s="886" t="s">
        <v>3398</v>
      </c>
      <c r="K491" s="363"/>
    </row>
    <row r="492" spans="1:11">
      <c r="A492" s="432">
        <f t="shared" si="54"/>
        <v>50</v>
      </c>
      <c r="B492" s="879">
        <v>190200</v>
      </c>
      <c r="C492" s="955" t="s">
        <v>3399</v>
      </c>
      <c r="D492" s="915">
        <v>1015351.49</v>
      </c>
      <c r="E492" s="915">
        <v>1015351.49</v>
      </c>
      <c r="F492" s="952"/>
      <c r="G492" s="952"/>
      <c r="H492" s="952"/>
      <c r="I492" s="885"/>
      <c r="J492" s="886" t="s">
        <v>3400</v>
      </c>
    </row>
    <row r="493" spans="1:11" ht="26">
      <c r="A493" s="432">
        <f t="shared" si="54"/>
        <v>51</v>
      </c>
      <c r="B493" s="879">
        <v>190200</v>
      </c>
      <c r="C493" s="918" t="s">
        <v>3106</v>
      </c>
      <c r="D493" s="915">
        <v>0</v>
      </c>
      <c r="E493" s="915">
        <v>0</v>
      </c>
      <c r="F493" s="952">
        <v>0</v>
      </c>
      <c r="G493" s="952">
        <v>0</v>
      </c>
      <c r="H493" s="952">
        <v>0</v>
      </c>
      <c r="I493" s="885"/>
      <c r="J493" s="882" t="s">
        <v>3156</v>
      </c>
      <c r="K493" s="363"/>
    </row>
    <row r="494" spans="1:11" ht="26">
      <c r="A494" s="432">
        <f t="shared" si="54"/>
        <v>52</v>
      </c>
      <c r="B494" s="879">
        <v>190200</v>
      </c>
      <c r="C494" s="918" t="s">
        <v>1265</v>
      </c>
      <c r="D494" s="915">
        <v>23683.09</v>
      </c>
      <c r="E494" s="915">
        <v>23683.09</v>
      </c>
      <c r="F494" s="952">
        <v>0</v>
      </c>
      <c r="G494" s="952">
        <v>0</v>
      </c>
      <c r="H494" s="952">
        <v>0</v>
      </c>
      <c r="I494" s="885"/>
      <c r="J494" s="882" t="s">
        <v>1049</v>
      </c>
      <c r="K494" s="363"/>
    </row>
    <row r="495" spans="1:11" ht="26">
      <c r="A495" s="432">
        <f t="shared" si="54"/>
        <v>53</v>
      </c>
      <c r="B495" s="879">
        <v>190200</v>
      </c>
      <c r="C495" s="888" t="s">
        <v>1614</v>
      </c>
      <c r="D495" s="913"/>
      <c r="E495" s="913">
        <v>0</v>
      </c>
      <c r="F495" s="952">
        <v>0</v>
      </c>
      <c r="G495" s="952">
        <v>0</v>
      </c>
      <c r="H495" s="913">
        <v>0</v>
      </c>
      <c r="I495" s="953"/>
      <c r="J495" s="882" t="s">
        <v>1760</v>
      </c>
      <c r="K495" s="363"/>
    </row>
    <row r="496" spans="1:11" ht="17.149999999999999" customHeight="1">
      <c r="A496" s="432">
        <f t="shared" si="54"/>
        <v>54</v>
      </c>
      <c r="B496" s="879">
        <v>190200</v>
      </c>
      <c r="C496" s="879" t="s">
        <v>637</v>
      </c>
      <c r="D496" s="913"/>
      <c r="E496" s="913">
        <v>0</v>
      </c>
      <c r="F496" s="952">
        <v>0</v>
      </c>
      <c r="G496" s="952">
        <v>0</v>
      </c>
      <c r="H496" s="913">
        <v>0</v>
      </c>
      <c r="I496" s="953"/>
      <c r="J496" s="882" t="s">
        <v>2571</v>
      </c>
    </row>
    <row r="497" spans="1:10" ht="17.149999999999999" customHeight="1">
      <c r="A497" s="432">
        <f t="shared" si="54"/>
        <v>55</v>
      </c>
      <c r="B497" s="879">
        <v>190200</v>
      </c>
      <c r="C497" s="879" t="s">
        <v>2405</v>
      </c>
      <c r="D497" s="913">
        <v>0</v>
      </c>
      <c r="E497" s="913">
        <v>0</v>
      </c>
      <c r="F497" s="952">
        <v>0</v>
      </c>
      <c r="G497" s="952">
        <v>0</v>
      </c>
      <c r="H497" s="913">
        <v>0</v>
      </c>
      <c r="I497" s="953"/>
      <c r="J497" s="882" t="s">
        <v>256</v>
      </c>
    </row>
    <row r="498" spans="1:10" ht="17.149999999999999" customHeight="1">
      <c r="A498" s="432">
        <f t="shared" si="54"/>
        <v>56</v>
      </c>
      <c r="B498" s="879">
        <v>190200</v>
      </c>
      <c r="C498" s="879" t="s">
        <v>2931</v>
      </c>
      <c r="D498" s="913">
        <v>14957853</v>
      </c>
      <c r="E498" s="913">
        <v>14957853</v>
      </c>
      <c r="F498" s="952">
        <v>0</v>
      </c>
      <c r="G498" s="952">
        <v>0</v>
      </c>
      <c r="H498" s="913">
        <v>0</v>
      </c>
      <c r="I498" s="953"/>
      <c r="J498" s="882" t="s">
        <v>2932</v>
      </c>
    </row>
    <row r="499" spans="1:10" ht="17.149999999999999" customHeight="1">
      <c r="A499" s="432">
        <f t="shared" si="54"/>
        <v>57</v>
      </c>
      <c r="B499" s="879">
        <v>190200</v>
      </c>
      <c r="C499" s="879" t="s">
        <v>3107</v>
      </c>
      <c r="D499" s="913">
        <v>9086026.8900000006</v>
      </c>
      <c r="E499" s="913">
        <v>5960341</v>
      </c>
      <c r="F499" s="952">
        <v>2630673.89</v>
      </c>
      <c r="G499" s="913">
        <v>10362.31</v>
      </c>
      <c r="H499" s="913">
        <v>484649.69</v>
      </c>
      <c r="I499" s="953"/>
      <c r="J499" s="882" t="s">
        <v>3129</v>
      </c>
    </row>
    <row r="500" spans="1:10" ht="17.149999999999999" customHeight="1">
      <c r="A500" s="432">
        <f t="shared" si="54"/>
        <v>58</v>
      </c>
      <c r="B500" s="879">
        <v>190200</v>
      </c>
      <c r="C500" s="879" t="s">
        <v>3130</v>
      </c>
      <c r="D500" s="913">
        <v>22420714.899999999</v>
      </c>
      <c r="E500" s="913">
        <v>16878622.629999999</v>
      </c>
      <c r="F500" s="952">
        <v>4442284.3600000003</v>
      </c>
      <c r="G500" s="913">
        <v>34723.25</v>
      </c>
      <c r="H500" s="913">
        <v>1065084.67</v>
      </c>
      <c r="I500" s="953"/>
      <c r="J500" s="882" t="s">
        <v>3131</v>
      </c>
    </row>
    <row r="501" spans="1:10" ht="17.149999999999999" customHeight="1">
      <c r="A501" s="432">
        <f t="shared" si="54"/>
        <v>59</v>
      </c>
      <c r="B501" s="879">
        <v>190210</v>
      </c>
      <c r="C501" s="879" t="s">
        <v>3470</v>
      </c>
      <c r="D501" s="913">
        <v>31186780.5</v>
      </c>
      <c r="E501" s="913">
        <v>31186780.5</v>
      </c>
      <c r="F501" s="952"/>
      <c r="G501" s="913"/>
      <c r="H501" s="913"/>
      <c r="I501" s="953"/>
      <c r="J501" s="882"/>
    </row>
    <row r="502" spans="1:10" ht="17.149999999999999" customHeight="1">
      <c r="A502" s="432">
        <f t="shared" si="54"/>
        <v>60</v>
      </c>
      <c r="B502" s="879">
        <v>190300</v>
      </c>
      <c r="C502" s="879" t="s">
        <v>3109</v>
      </c>
      <c r="D502" s="913">
        <v>2688906.12</v>
      </c>
      <c r="E502" s="913">
        <v>0</v>
      </c>
      <c r="F502" s="952">
        <v>0</v>
      </c>
      <c r="G502" s="952">
        <v>2688906.12</v>
      </c>
      <c r="H502" s="952">
        <v>0</v>
      </c>
      <c r="I502" s="953"/>
      <c r="J502" s="882" t="s">
        <v>3110</v>
      </c>
    </row>
    <row r="503" spans="1:10" ht="17.149999999999999" customHeight="1">
      <c r="A503" s="432">
        <f t="shared" si="54"/>
        <v>61</v>
      </c>
      <c r="B503" s="879">
        <v>190500</v>
      </c>
      <c r="C503" s="879" t="s">
        <v>1225</v>
      </c>
      <c r="D503" s="913">
        <v>132860536.69</v>
      </c>
      <c r="E503" s="913">
        <v>132860536.69</v>
      </c>
      <c r="F503" s="952">
        <v>0</v>
      </c>
      <c r="G503" s="952">
        <v>0</v>
      </c>
      <c r="H503" s="952">
        <v>0</v>
      </c>
      <c r="I503" s="953"/>
      <c r="J503" s="882" t="s">
        <v>1226</v>
      </c>
    </row>
    <row r="504" spans="1:10">
      <c r="A504" s="432"/>
      <c r="B504" s="877"/>
      <c r="C504" s="922" t="s">
        <v>500</v>
      </c>
      <c r="D504" s="876"/>
      <c r="E504" s="876"/>
      <c r="F504" s="952">
        <v>0</v>
      </c>
      <c r="G504" s="952">
        <v>0</v>
      </c>
      <c r="H504" s="952">
        <v>0</v>
      </c>
      <c r="I504" s="877"/>
      <c r="J504" s="878"/>
    </row>
    <row r="505" spans="1:10">
      <c r="A505" s="432">
        <f>+A503+1</f>
        <v>62</v>
      </c>
      <c r="B505" s="892">
        <v>190205</v>
      </c>
      <c r="C505" s="892" t="s">
        <v>501</v>
      </c>
      <c r="D505" s="924">
        <v>35059.43</v>
      </c>
      <c r="E505" s="924">
        <v>35059.43</v>
      </c>
      <c r="F505" s="952">
        <v>0</v>
      </c>
      <c r="G505" s="952">
        <v>0</v>
      </c>
      <c r="H505" s="952">
        <v>0</v>
      </c>
      <c r="I505" s="954"/>
      <c r="J505" s="893" t="s">
        <v>1398</v>
      </c>
    </row>
    <row r="506" spans="1:10">
      <c r="A506" s="432">
        <f>+A505+1</f>
        <v>63</v>
      </c>
      <c r="B506" s="892">
        <v>190205</v>
      </c>
      <c r="C506" s="892" t="s">
        <v>1815</v>
      </c>
      <c r="D506" s="924">
        <v>5121042.1500000004</v>
      </c>
      <c r="E506" s="956">
        <v>5121042.1500000004</v>
      </c>
      <c r="F506" s="952">
        <v>0</v>
      </c>
      <c r="G506" s="952">
        <v>0</v>
      </c>
      <c r="H506" s="952">
        <v>0</v>
      </c>
      <c r="I506" s="954"/>
      <c r="J506" s="893" t="s">
        <v>1398</v>
      </c>
    </row>
    <row r="507" spans="1:10">
      <c r="A507" s="432">
        <f>+A506+1</f>
        <v>64</v>
      </c>
      <c r="B507" s="892">
        <v>190205</v>
      </c>
      <c r="C507" s="892" t="s">
        <v>502</v>
      </c>
      <c r="D507" s="924">
        <v>0</v>
      </c>
      <c r="E507" s="956">
        <v>0</v>
      </c>
      <c r="F507" s="952">
        <v>0</v>
      </c>
      <c r="G507" s="952">
        <v>0</v>
      </c>
      <c r="H507" s="952">
        <v>0</v>
      </c>
      <c r="I507" s="954"/>
      <c r="J507" s="893" t="s">
        <v>1398</v>
      </c>
    </row>
    <row r="508" spans="1:10">
      <c r="A508" s="432">
        <f>+A507+1</f>
        <v>65</v>
      </c>
      <c r="B508" s="892">
        <v>190205</v>
      </c>
      <c r="C508" s="892" t="s">
        <v>260</v>
      </c>
      <c r="D508" s="924"/>
      <c r="E508" s="956">
        <v>0</v>
      </c>
      <c r="F508" s="952">
        <v>0</v>
      </c>
      <c r="G508" s="952"/>
      <c r="H508" s="952"/>
      <c r="I508" s="954"/>
      <c r="J508" s="893" t="s">
        <v>1398</v>
      </c>
    </row>
    <row r="509" spans="1:10">
      <c r="A509" s="432">
        <f>+A508+1</f>
        <v>66</v>
      </c>
      <c r="B509" s="892">
        <v>190205</v>
      </c>
      <c r="C509" s="892" t="s">
        <v>1645</v>
      </c>
      <c r="D509" s="924"/>
      <c r="E509" s="956">
        <v>0</v>
      </c>
      <c r="F509" s="952">
        <v>0</v>
      </c>
      <c r="G509" s="952">
        <v>0</v>
      </c>
      <c r="H509" s="952">
        <v>0</v>
      </c>
      <c r="I509" s="954"/>
      <c r="J509" s="893" t="s">
        <v>1398</v>
      </c>
    </row>
    <row r="510" spans="1:10">
      <c r="A510" s="432">
        <f>+A509+1</f>
        <v>67</v>
      </c>
      <c r="B510" s="877">
        <v>190210</v>
      </c>
      <c r="C510" s="877" t="s">
        <v>3274</v>
      </c>
      <c r="D510" s="876">
        <v>0</v>
      </c>
      <c r="E510" s="876">
        <v>0</v>
      </c>
      <c r="F510" s="952">
        <v>0</v>
      </c>
      <c r="G510" s="952">
        <v>0</v>
      </c>
      <c r="H510" s="952">
        <v>0</v>
      </c>
      <c r="I510" s="877"/>
      <c r="J510" s="893" t="s">
        <v>1398</v>
      </c>
    </row>
    <row r="511" spans="1:10" ht="21" customHeight="1">
      <c r="A511" s="432"/>
      <c r="B511" s="877"/>
      <c r="C511" s="922" t="s">
        <v>2713</v>
      </c>
      <c r="D511" s="876"/>
      <c r="E511" s="876"/>
      <c r="F511" s="869"/>
      <c r="G511" s="869"/>
      <c r="H511" s="869"/>
      <c r="I511" s="877"/>
      <c r="J511" s="878"/>
    </row>
    <row r="512" spans="1:10">
      <c r="A512" s="432">
        <f>+A510+1</f>
        <v>68</v>
      </c>
      <c r="B512" s="892">
        <v>190601</v>
      </c>
      <c r="C512" s="957" t="s">
        <v>3132</v>
      </c>
      <c r="D512" s="924">
        <v>100398301.33</v>
      </c>
      <c r="E512" s="924">
        <v>100398301.33</v>
      </c>
      <c r="F512" s="952">
        <v>0</v>
      </c>
      <c r="G512" s="952">
        <v>0</v>
      </c>
      <c r="H512" s="952">
        <v>0</v>
      </c>
      <c r="I512" s="954"/>
      <c r="J512" s="893" t="s">
        <v>2675</v>
      </c>
    </row>
    <row r="513" spans="1:11">
      <c r="A513" s="432">
        <f>+A512+1</f>
        <v>69</v>
      </c>
      <c r="B513" s="892">
        <v>190602</v>
      </c>
      <c r="C513" s="957" t="s">
        <v>3133</v>
      </c>
      <c r="D513" s="924">
        <v>0</v>
      </c>
      <c r="E513" s="924">
        <v>0</v>
      </c>
      <c r="F513" s="952">
        <v>0</v>
      </c>
      <c r="G513" s="952">
        <v>0</v>
      </c>
      <c r="H513" s="952">
        <v>0</v>
      </c>
      <c r="I513" s="954"/>
      <c r="J513" s="893" t="s">
        <v>2675</v>
      </c>
    </row>
    <row r="514" spans="1:11">
      <c r="A514" s="432">
        <f>+A513+1</f>
        <v>70</v>
      </c>
      <c r="B514" s="892">
        <v>190603</v>
      </c>
      <c r="C514" s="957" t="s">
        <v>3115</v>
      </c>
      <c r="D514" s="924">
        <v>-2688906.12</v>
      </c>
      <c r="E514" s="924">
        <v>-2688906.12</v>
      </c>
      <c r="F514" s="952">
        <v>0</v>
      </c>
      <c r="G514" s="952">
        <v>0</v>
      </c>
      <c r="H514" s="952">
        <v>0</v>
      </c>
      <c r="I514" s="954"/>
      <c r="J514" s="893" t="s">
        <v>2675</v>
      </c>
    </row>
    <row r="515" spans="1:11">
      <c r="A515" s="432">
        <f>+A514+1</f>
        <v>71</v>
      </c>
      <c r="B515" s="958">
        <v>190604</v>
      </c>
      <c r="C515" s="889" t="s">
        <v>3116</v>
      </c>
      <c r="D515" s="924">
        <v>-31506740.18</v>
      </c>
      <c r="E515" s="924">
        <v>-31506740.18</v>
      </c>
      <c r="F515" s="952">
        <v>0</v>
      </c>
      <c r="G515" s="952">
        <v>0</v>
      </c>
      <c r="H515" s="952">
        <v>0</v>
      </c>
      <c r="I515" s="959"/>
      <c r="J515" s="893" t="s">
        <v>2675</v>
      </c>
    </row>
    <row r="516" spans="1:11">
      <c r="A516" s="432">
        <f>+A515+1</f>
        <v>72</v>
      </c>
      <c r="B516" s="958">
        <v>190200</v>
      </c>
      <c r="C516" s="889" t="s">
        <v>3211</v>
      </c>
      <c r="D516" s="924">
        <v>0</v>
      </c>
      <c r="E516" s="924"/>
      <c r="F516" s="956"/>
      <c r="G516" s="956"/>
      <c r="H516" s="956"/>
      <c r="I516" s="959"/>
      <c r="J516" s="893" t="s">
        <v>2675</v>
      </c>
    </row>
    <row r="517" spans="1:11" ht="12.75" customHeight="1">
      <c r="A517" s="200"/>
      <c r="B517" s="26"/>
      <c r="G517" s="510"/>
      <c r="H517" s="357"/>
    </row>
    <row r="518" spans="1:11" ht="12.75" customHeight="1">
      <c r="A518" s="200">
        <f>+A516+1</f>
        <v>73</v>
      </c>
      <c r="C518" s="26" t="s">
        <v>2300</v>
      </c>
      <c r="D518" s="896">
        <f>SUM(D434:D516)</f>
        <v>322708333.62</v>
      </c>
      <c r="E518" s="31">
        <f>SUM(E434:E516)</f>
        <v>302434482.00999999</v>
      </c>
      <c r="F518" s="31">
        <f>SUM(F434:F516)</f>
        <v>14939572.210000001</v>
      </c>
      <c r="G518" s="357">
        <f>SUM(G434:G516)</f>
        <v>2855784.47</v>
      </c>
      <c r="H518" s="357">
        <f>SUM(H434:H516)</f>
        <v>2478494.94</v>
      </c>
      <c r="I518" s="357"/>
      <c r="J518" s="511" t="s">
        <v>472</v>
      </c>
      <c r="K518" s="31"/>
    </row>
    <row r="519" spans="1:11" ht="12.75" customHeight="1">
      <c r="A519" s="200">
        <f>A518+1</f>
        <v>74</v>
      </c>
      <c r="C519" s="26" t="s">
        <v>503</v>
      </c>
      <c r="G519" s="357">
        <v>0</v>
      </c>
      <c r="H519" s="357">
        <v>0</v>
      </c>
      <c r="I519" s="31" t="s">
        <v>472</v>
      </c>
    </row>
    <row r="520" spans="1:11" ht="12.75" customHeight="1">
      <c r="A520" s="200">
        <f>A519+1</f>
        <v>75</v>
      </c>
      <c r="C520" s="26" t="s">
        <v>504</v>
      </c>
      <c r="G520" s="357">
        <v>0</v>
      </c>
      <c r="H520" s="357">
        <v>0</v>
      </c>
      <c r="I520" s="357" t="s">
        <v>472</v>
      </c>
    </row>
    <row r="521" spans="1:11" ht="12.75" customHeight="1">
      <c r="A521" s="200">
        <f>A520+1</f>
        <v>76</v>
      </c>
      <c r="C521" s="26" t="s">
        <v>464</v>
      </c>
      <c r="D521" s="357">
        <f>D518-D519-D520</f>
        <v>322708333.62</v>
      </c>
      <c r="E521" s="357">
        <f>E518-E519-E520</f>
        <v>302434482.00999999</v>
      </c>
      <c r="F521" s="357">
        <f>F518-F519-F520</f>
        <v>14939572.210000001</v>
      </c>
      <c r="G521" s="357">
        <f>G518-G519-G520</f>
        <v>2855784.47</v>
      </c>
      <c r="H521" s="357">
        <f>H518-H519-H520</f>
        <v>2478494.94</v>
      </c>
    </row>
    <row r="522" spans="1:11" ht="12.75" customHeight="1">
      <c r="A522" s="200">
        <f>A521+1</f>
        <v>77</v>
      </c>
      <c r="C522" s="26" t="s">
        <v>2301</v>
      </c>
      <c r="D522" s="366"/>
      <c r="E522" s="366">
        <v>0</v>
      </c>
      <c r="F522" s="366">
        <v>1</v>
      </c>
      <c r="G522" s="366">
        <f>'Wrksht. A, Other Rate Base EKC'!G555</f>
        <v>0.48433285114142643</v>
      </c>
      <c r="H522" s="366">
        <f>'Wrksht. C, Allocation Ratios'!J21</f>
        <v>0.73449844622913152</v>
      </c>
    </row>
    <row r="523" spans="1:11" ht="12.75" customHeight="1">
      <c r="A523" s="200">
        <f>A522+1</f>
        <v>78</v>
      </c>
      <c r="C523" s="26" t="s">
        <v>464</v>
      </c>
      <c r="E523" s="357">
        <f>E521*E522</f>
        <v>0</v>
      </c>
      <c r="F523" s="357">
        <f>F521*F522</f>
        <v>14939572.210000001</v>
      </c>
      <c r="G523" s="357">
        <f>G521*G522</f>
        <v>1383150.2346005074</v>
      </c>
      <c r="H523" s="357">
        <f>H521*H522</f>
        <v>1820450.6824167646</v>
      </c>
      <c r="I523" s="367">
        <f>SUM(E523:H523)</f>
        <v>18143173.127017271</v>
      </c>
      <c r="J523" s="26" t="s">
        <v>24</v>
      </c>
    </row>
    <row r="524" spans="1:11" ht="20">
      <c r="A524" s="1262" t="s">
        <v>2970</v>
      </c>
      <c r="B524" s="1262"/>
      <c r="C524" s="1263"/>
      <c r="D524" s="1263"/>
      <c r="E524" s="1263"/>
      <c r="F524" s="1263"/>
      <c r="G524" s="1263"/>
      <c r="H524" s="1263"/>
      <c r="I524" s="1263"/>
      <c r="J524" s="1263"/>
    </row>
    <row r="525" spans="1:11" ht="19">
      <c r="A525" s="1264" t="str">
        <f>A2</f>
        <v>For Contract Year Beginning June 1, 2026, Based on 2025 Data</v>
      </c>
      <c r="B525" s="1264"/>
      <c r="C525" s="1265"/>
      <c r="D525" s="1265"/>
      <c r="E525" s="1265"/>
      <c r="F525" s="1265"/>
      <c r="G525" s="1265"/>
      <c r="H525" s="1265"/>
      <c r="I525" s="1265"/>
      <c r="J525" s="1265"/>
    </row>
    <row r="526" spans="1:11" ht="12.75" customHeight="1">
      <c r="H526" s="362"/>
    </row>
    <row r="527" spans="1:11">
      <c r="A527" s="346"/>
      <c r="B527" s="346"/>
      <c r="C527" s="348"/>
      <c r="D527" s="499" t="s">
        <v>476</v>
      </c>
      <c r="E527" s="499" t="s">
        <v>477</v>
      </c>
      <c r="F527" s="499" t="s">
        <v>478</v>
      </c>
      <c r="G527" s="499" t="s">
        <v>479</v>
      </c>
      <c r="H527" s="499" t="s">
        <v>480</v>
      </c>
      <c r="I527" s="499" t="s">
        <v>874</v>
      </c>
      <c r="J527" s="499" t="s">
        <v>481</v>
      </c>
    </row>
    <row r="528" spans="1:11" ht="12.75" customHeight="1">
      <c r="C528" s="362"/>
      <c r="D528" s="363"/>
      <c r="E528" s="509">
        <v>1</v>
      </c>
      <c r="F528" s="509">
        <v>1</v>
      </c>
      <c r="G528" s="499"/>
      <c r="H528" s="499"/>
      <c r="I528" s="499" t="s">
        <v>464</v>
      </c>
      <c r="J528" s="499" t="s">
        <v>472</v>
      </c>
    </row>
    <row r="529" spans="1:11" ht="12.75" customHeight="1">
      <c r="C529" s="363"/>
      <c r="D529" s="245" t="s">
        <v>472</v>
      </c>
      <c r="E529" s="499" t="s">
        <v>1221</v>
      </c>
      <c r="F529" s="499" t="s">
        <v>1222</v>
      </c>
      <c r="G529" s="499" t="s">
        <v>473</v>
      </c>
      <c r="H529" s="499" t="s">
        <v>474</v>
      </c>
      <c r="I529" s="499" t="s">
        <v>1069</v>
      </c>
      <c r="J529" s="499" t="s">
        <v>482</v>
      </c>
    </row>
    <row r="530" spans="1:11" ht="12.75" customHeight="1">
      <c r="D530" s="499" t="s">
        <v>483</v>
      </c>
      <c r="E530" s="499" t="s">
        <v>475</v>
      </c>
      <c r="F530" s="499" t="s">
        <v>475</v>
      </c>
      <c r="G530" s="499" t="s">
        <v>475</v>
      </c>
      <c r="H530" s="499" t="s">
        <v>475</v>
      </c>
      <c r="I530" s="499" t="s">
        <v>296</v>
      </c>
      <c r="J530" s="499" t="s">
        <v>297</v>
      </c>
    </row>
    <row r="531" spans="1:11" ht="12.75" customHeight="1">
      <c r="A531" s="358" t="s">
        <v>526</v>
      </c>
      <c r="B531" s="359" t="s">
        <v>1068</v>
      </c>
      <c r="C531" s="360" t="s">
        <v>870</v>
      </c>
      <c r="D531" s="361"/>
      <c r="E531" s="361"/>
      <c r="F531" s="361"/>
      <c r="G531" s="361"/>
      <c r="H531" s="361"/>
      <c r="I531" s="361"/>
      <c r="J531" s="361"/>
    </row>
    <row r="532" spans="1:11" ht="12.75" customHeight="1">
      <c r="A532" s="200" t="s">
        <v>472</v>
      </c>
      <c r="B532" s="359"/>
      <c r="C532" s="369" t="s">
        <v>58</v>
      </c>
      <c r="D532" s="361"/>
      <c r="E532" s="361"/>
      <c r="F532" s="361"/>
      <c r="G532" s="361"/>
      <c r="H532" s="361"/>
      <c r="I532" s="361"/>
      <c r="J532" s="361"/>
    </row>
    <row r="533" spans="1:11">
      <c r="A533" s="432">
        <v>1</v>
      </c>
      <c r="B533" s="894">
        <v>281100</v>
      </c>
      <c r="C533" s="879" t="s">
        <v>1816</v>
      </c>
      <c r="D533" s="960">
        <v>16256095.08</v>
      </c>
      <c r="E533" s="913">
        <v>0</v>
      </c>
      <c r="F533" s="913">
        <v>16256095.08</v>
      </c>
      <c r="G533" s="913">
        <v>0</v>
      </c>
      <c r="H533" s="913">
        <v>0</v>
      </c>
      <c r="I533" s="961"/>
      <c r="J533" s="882" t="s">
        <v>3117</v>
      </c>
    </row>
    <row r="534" spans="1:11" ht="12.75" customHeight="1">
      <c r="A534" s="200" t="s">
        <v>472</v>
      </c>
      <c r="B534" s="503"/>
      <c r="C534" s="512"/>
      <c r="D534" s="764"/>
      <c r="E534" s="764"/>
      <c r="F534" s="764"/>
      <c r="G534" s="764"/>
      <c r="H534" s="764"/>
      <c r="I534" s="764"/>
      <c r="J534" s="764"/>
    </row>
    <row r="535" spans="1:11" ht="12.75" customHeight="1">
      <c r="A535" s="200">
        <f>A533+1</f>
        <v>2</v>
      </c>
      <c r="B535" s="503"/>
      <c r="C535" s="26" t="s">
        <v>2300</v>
      </c>
      <c r="D535" s="896">
        <f>D533</f>
        <v>16256095.08</v>
      </c>
      <c r="E535" s="31">
        <f>E533</f>
        <v>0</v>
      </c>
      <c r="F535" s="31">
        <f>F533</f>
        <v>16256095.08</v>
      </c>
      <c r="G535" s="31">
        <f>G533</f>
        <v>0</v>
      </c>
      <c r="H535" s="31">
        <f>H533</f>
        <v>0</v>
      </c>
      <c r="I535" s="357"/>
      <c r="K535" s="31"/>
    </row>
    <row r="536" spans="1:11" ht="12.75" customHeight="1">
      <c r="A536" s="200">
        <f>A535+1</f>
        <v>3</v>
      </c>
      <c r="B536" s="503"/>
      <c r="C536" s="26" t="s">
        <v>503</v>
      </c>
      <c r="G536" s="357"/>
      <c r="H536" s="357"/>
    </row>
    <row r="537" spans="1:11" ht="12.75" customHeight="1">
      <c r="A537" s="200">
        <f>A536+1</f>
        <v>4</v>
      </c>
      <c r="B537" s="503"/>
      <c r="C537" s="26" t="s">
        <v>504</v>
      </c>
      <c r="G537" s="357"/>
      <c r="H537" s="357"/>
    </row>
    <row r="538" spans="1:11" ht="12.75" customHeight="1">
      <c r="A538" s="200">
        <f>A537+1</f>
        <v>5</v>
      </c>
      <c r="B538" s="503"/>
      <c r="C538" s="26" t="s">
        <v>464</v>
      </c>
      <c r="D538" s="357">
        <f>D535-D536-D537</f>
        <v>16256095.08</v>
      </c>
      <c r="E538" s="357">
        <f>E535-E536-E537</f>
        <v>0</v>
      </c>
      <c r="F538" s="357">
        <f>F535-F536-F537</f>
        <v>16256095.08</v>
      </c>
      <c r="G538" s="357">
        <f>G535-G536-G537</f>
        <v>0</v>
      </c>
      <c r="H538" s="357">
        <f>H535-H536-H537</f>
        <v>0</v>
      </c>
    </row>
    <row r="539" spans="1:11" ht="12.75" customHeight="1">
      <c r="A539" s="200">
        <f>A538+1</f>
        <v>6</v>
      </c>
      <c r="B539" s="503"/>
      <c r="C539" s="26" t="s">
        <v>2301</v>
      </c>
      <c r="D539" s="357"/>
      <c r="E539" s="366">
        <f>E522</f>
        <v>0</v>
      </c>
      <c r="F539" s="366">
        <f>F522</f>
        <v>1</v>
      </c>
      <c r="G539" s="366">
        <f>G522</f>
        <v>0.48433285114142643</v>
      </c>
      <c r="H539" s="366">
        <f>H522</f>
        <v>0.73449844622913152</v>
      </c>
    </row>
    <row r="540" spans="1:11" ht="12.75" customHeight="1">
      <c r="A540" s="200">
        <f>A539+1</f>
        <v>7</v>
      </c>
      <c r="B540" s="503"/>
      <c r="C540" s="26" t="s">
        <v>464</v>
      </c>
      <c r="E540" s="357">
        <f>E538*E539</f>
        <v>0</v>
      </c>
      <c r="F540" s="357">
        <f>F538*F539</f>
        <v>16256095.08</v>
      </c>
      <c r="G540" s="357">
        <f>G538*G539</f>
        <v>0</v>
      </c>
      <c r="H540" s="357">
        <f>H538*H539</f>
        <v>0</v>
      </c>
      <c r="I540" s="367">
        <f>SUM(E540:H540)</f>
        <v>16256095.08</v>
      </c>
      <c r="J540" s="26" t="s">
        <v>24</v>
      </c>
    </row>
    <row r="541" spans="1:11" ht="12.75" customHeight="1">
      <c r="A541" s="358"/>
      <c r="B541" s="503"/>
      <c r="C541" s="512"/>
      <c r="D541" s="764"/>
      <c r="E541" s="764"/>
      <c r="F541" s="764"/>
      <c r="G541" s="764"/>
      <c r="H541" s="764"/>
      <c r="I541" s="764"/>
      <c r="J541" s="764"/>
    </row>
    <row r="542" spans="1:11" ht="12.75" customHeight="1">
      <c r="A542" s="200"/>
      <c r="B542" s="33"/>
      <c r="C542" s="513" t="s">
        <v>505</v>
      </c>
      <c r="D542" s="9"/>
      <c r="E542" s="9"/>
      <c r="F542" s="9"/>
      <c r="G542" s="514"/>
      <c r="H542" s="514"/>
      <c r="I542" s="9"/>
      <c r="J542" s="9"/>
    </row>
    <row r="543" spans="1:11">
      <c r="A543" s="432">
        <v>1</v>
      </c>
      <c r="B543" s="962">
        <v>282611</v>
      </c>
      <c r="C543" s="963" t="s">
        <v>3402</v>
      </c>
      <c r="D543" s="964">
        <v>1990147.81</v>
      </c>
      <c r="E543" s="913">
        <v>15335.130000000001</v>
      </c>
      <c r="F543" s="913">
        <v>1974812.68</v>
      </c>
      <c r="G543" s="913"/>
      <c r="H543" s="913"/>
      <c r="I543" s="953"/>
      <c r="J543" s="886" t="s">
        <v>3403</v>
      </c>
      <c r="K543" s="363"/>
    </row>
    <row r="544" spans="1:11" ht="26">
      <c r="A544" s="432">
        <f>+A543+1</f>
        <v>2</v>
      </c>
      <c r="B544" s="962">
        <v>282611</v>
      </c>
      <c r="C544" s="963" t="s">
        <v>3471</v>
      </c>
      <c r="D544" s="964">
        <v>726838.01</v>
      </c>
      <c r="E544" s="913">
        <v>726838.01</v>
      </c>
      <c r="F544" s="913"/>
      <c r="G544" s="913"/>
      <c r="H544" s="913"/>
      <c r="I544" s="953"/>
      <c r="J544" s="965" t="s">
        <v>3472</v>
      </c>
      <c r="K544" s="363"/>
    </row>
    <row r="545" spans="1:11">
      <c r="A545" s="432">
        <f t="shared" ref="A545:A587" si="55">+A544+1</f>
        <v>3</v>
      </c>
      <c r="B545" s="962">
        <v>282611</v>
      </c>
      <c r="C545" s="963" t="s">
        <v>3473</v>
      </c>
      <c r="D545" s="964">
        <v>-5940158</v>
      </c>
      <c r="E545" s="913">
        <v>-4083606.4699999997</v>
      </c>
      <c r="F545" s="913">
        <v>-1349331.01</v>
      </c>
      <c r="G545" s="913">
        <v>-507220.52</v>
      </c>
      <c r="H545" s="913"/>
      <c r="I545" s="953"/>
      <c r="J545" s="886" t="s">
        <v>3405</v>
      </c>
      <c r="K545" s="363"/>
    </row>
    <row r="546" spans="1:11" ht="26">
      <c r="A546" s="432">
        <f t="shared" si="55"/>
        <v>4</v>
      </c>
      <c r="B546" s="962">
        <v>282611</v>
      </c>
      <c r="C546" s="963" t="s">
        <v>3406</v>
      </c>
      <c r="D546" s="964">
        <v>482956.29</v>
      </c>
      <c r="E546" s="913">
        <v>319406.09999999998</v>
      </c>
      <c r="F546" s="913">
        <v>141736.04</v>
      </c>
      <c r="G546" s="913">
        <v>21814.15</v>
      </c>
      <c r="H546" s="913"/>
      <c r="I546" s="953"/>
      <c r="J546" s="886" t="s">
        <v>3407</v>
      </c>
      <c r="K546" s="363"/>
    </row>
    <row r="547" spans="1:11">
      <c r="A547" s="432">
        <f t="shared" si="55"/>
        <v>5</v>
      </c>
      <c r="B547" s="962">
        <v>282611</v>
      </c>
      <c r="C547" s="963" t="s">
        <v>3408</v>
      </c>
      <c r="D547" s="964">
        <v>-9780.4500000000007</v>
      </c>
      <c r="E547" s="913"/>
      <c r="F547" s="913"/>
      <c r="G547" s="913"/>
      <c r="H547" s="913">
        <v>-9780.4500000000007</v>
      </c>
      <c r="I547" s="953"/>
      <c r="J547" s="886" t="s">
        <v>3409</v>
      </c>
      <c r="K547" s="363"/>
    </row>
    <row r="548" spans="1:11">
      <c r="A548" s="432">
        <f t="shared" si="55"/>
        <v>6</v>
      </c>
      <c r="B548" s="962">
        <v>282611</v>
      </c>
      <c r="C548" s="963" t="s">
        <v>3410</v>
      </c>
      <c r="D548" s="964">
        <v>12177687.34</v>
      </c>
      <c r="E548" s="913"/>
      <c r="F548" s="913"/>
      <c r="G548" s="913">
        <v>12177687.34</v>
      </c>
      <c r="H548" s="913"/>
      <c r="I548" s="953"/>
      <c r="J548" s="886" t="s">
        <v>3411</v>
      </c>
      <c r="K548" s="363"/>
    </row>
    <row r="549" spans="1:11">
      <c r="A549" s="432">
        <f t="shared" si="55"/>
        <v>7</v>
      </c>
      <c r="B549" s="962">
        <v>282611</v>
      </c>
      <c r="C549" s="963" t="s">
        <v>3474</v>
      </c>
      <c r="D549" s="964">
        <v>195356.25</v>
      </c>
      <c r="E549" s="913">
        <v>78.48</v>
      </c>
      <c r="F549" s="913">
        <v>195277.77</v>
      </c>
      <c r="G549" s="913"/>
      <c r="H549" s="913"/>
      <c r="I549" s="953"/>
      <c r="J549" s="965" t="s">
        <v>3475</v>
      </c>
      <c r="K549" s="363"/>
    </row>
    <row r="550" spans="1:11" ht="26">
      <c r="A550" s="432">
        <f t="shared" si="55"/>
        <v>8</v>
      </c>
      <c r="B550" s="962">
        <v>282611</v>
      </c>
      <c r="C550" s="963" t="s">
        <v>3412</v>
      </c>
      <c r="D550" s="964">
        <v>85662.07</v>
      </c>
      <c r="E550" s="913"/>
      <c r="F550" s="913">
        <v>73458.740000000005</v>
      </c>
      <c r="G550" s="913">
        <v>12203.33</v>
      </c>
      <c r="H550" s="913"/>
      <c r="I550" s="953"/>
      <c r="J550" s="886" t="s">
        <v>3413</v>
      </c>
      <c r="K550" s="363"/>
    </row>
    <row r="551" spans="1:11" ht="26">
      <c r="A551" s="432">
        <f t="shared" si="55"/>
        <v>9</v>
      </c>
      <c r="B551" s="962">
        <v>282611</v>
      </c>
      <c r="C551" s="963" t="s">
        <v>3476</v>
      </c>
      <c r="D551" s="964">
        <v>111889.01</v>
      </c>
      <c r="E551" s="913">
        <v>37.61</v>
      </c>
      <c r="F551" s="913">
        <v>111851.4</v>
      </c>
      <c r="G551" s="913"/>
      <c r="H551" s="913"/>
      <c r="I551" s="953"/>
      <c r="J551" s="965" t="s">
        <v>3477</v>
      </c>
      <c r="K551" s="363"/>
    </row>
    <row r="552" spans="1:11">
      <c r="A552" s="432">
        <f t="shared" si="55"/>
        <v>10</v>
      </c>
      <c r="B552" s="962">
        <v>282611</v>
      </c>
      <c r="C552" s="963" t="s">
        <v>3414</v>
      </c>
      <c r="D552" s="964">
        <v>42.57</v>
      </c>
      <c r="E552" s="913"/>
      <c r="F552" s="913"/>
      <c r="G552" s="913">
        <v>42.57</v>
      </c>
      <c r="H552" s="913"/>
      <c r="I552" s="953"/>
      <c r="J552" s="886" t="s">
        <v>3415</v>
      </c>
      <c r="K552" s="363"/>
    </row>
    <row r="553" spans="1:11">
      <c r="A553" s="432">
        <f t="shared" si="55"/>
        <v>11</v>
      </c>
      <c r="B553" s="962">
        <v>282611</v>
      </c>
      <c r="C553" s="963" t="s">
        <v>3416</v>
      </c>
      <c r="D553" s="964">
        <v>-8049621.6299999999</v>
      </c>
      <c r="E553" s="913">
        <v>-8049621.6299999999</v>
      </c>
      <c r="F553" s="913"/>
      <c r="G553" s="913"/>
      <c r="H553" s="913"/>
      <c r="I553" s="953"/>
      <c r="J553" s="965"/>
      <c r="K553" s="363"/>
    </row>
    <row r="554" spans="1:11">
      <c r="A554" s="432">
        <f t="shared" si="55"/>
        <v>12</v>
      </c>
      <c r="B554" s="962">
        <v>282611</v>
      </c>
      <c r="C554" s="963" t="s">
        <v>3478</v>
      </c>
      <c r="D554" s="964">
        <v>92417.85</v>
      </c>
      <c r="E554" s="913">
        <v>15939.82</v>
      </c>
      <c r="F554" s="913">
        <v>76478.03</v>
      </c>
      <c r="G554" s="913"/>
      <c r="H554" s="913"/>
      <c r="I554" s="953"/>
      <c r="J554" s="965" t="s">
        <v>3479</v>
      </c>
      <c r="K554" s="363"/>
    </row>
    <row r="555" spans="1:11" ht="26">
      <c r="A555" s="432">
        <f t="shared" si="55"/>
        <v>13</v>
      </c>
      <c r="B555" s="962">
        <v>282611</v>
      </c>
      <c r="C555" s="963" t="s">
        <v>3480</v>
      </c>
      <c r="D555" s="964">
        <v>731777405.42999995</v>
      </c>
      <c r="E555" s="913">
        <v>423989389.25</v>
      </c>
      <c r="F555" s="913">
        <v>286969109.33999997</v>
      </c>
      <c r="G555" s="913">
        <v>20818906.84</v>
      </c>
      <c r="H555" s="913"/>
      <c r="I555" s="953"/>
      <c r="J555" s="886" t="s">
        <v>3423</v>
      </c>
      <c r="K555" s="363"/>
    </row>
    <row r="556" spans="1:11">
      <c r="A556" s="432">
        <f t="shared" si="55"/>
        <v>14</v>
      </c>
      <c r="B556" s="962">
        <v>282611</v>
      </c>
      <c r="C556" s="963" t="s">
        <v>3425</v>
      </c>
      <c r="D556" s="964">
        <v>2726082.27</v>
      </c>
      <c r="E556" s="913">
        <v>200139.73</v>
      </c>
      <c r="F556" s="913">
        <v>2525865.2599999998</v>
      </c>
      <c r="G556" s="913">
        <v>77.28</v>
      </c>
      <c r="H556" s="913"/>
      <c r="I556" s="953"/>
      <c r="J556" s="965"/>
      <c r="K556" s="363"/>
    </row>
    <row r="557" spans="1:11">
      <c r="A557" s="432">
        <f t="shared" si="55"/>
        <v>15</v>
      </c>
      <c r="B557" s="962">
        <v>282611</v>
      </c>
      <c r="C557" s="963" t="s">
        <v>3426</v>
      </c>
      <c r="D557" s="964">
        <v>451532.6</v>
      </c>
      <c r="E557" s="913">
        <v>178759.91</v>
      </c>
      <c r="F557" s="913">
        <v>269706.56</v>
      </c>
      <c r="G557" s="913">
        <v>3066.13</v>
      </c>
      <c r="H557" s="913"/>
      <c r="I557" s="953"/>
      <c r="J557" s="886" t="s">
        <v>3403</v>
      </c>
      <c r="K557" s="363"/>
    </row>
    <row r="558" spans="1:11">
      <c r="A558" s="432">
        <f t="shared" si="55"/>
        <v>16</v>
      </c>
      <c r="B558" s="962">
        <v>282611</v>
      </c>
      <c r="C558" s="963" t="s">
        <v>917</v>
      </c>
      <c r="D558" s="964">
        <v>446288.77</v>
      </c>
      <c r="E558" s="913">
        <v>215599.53999999998</v>
      </c>
      <c r="F558" s="913">
        <v>223742.45</v>
      </c>
      <c r="G558" s="913">
        <v>6946.78</v>
      </c>
      <c r="H558" s="913"/>
      <c r="I558" s="953"/>
      <c r="J558" s="886" t="s">
        <v>3403</v>
      </c>
      <c r="K558" s="363"/>
    </row>
    <row r="559" spans="1:11">
      <c r="A559" s="432">
        <f t="shared" si="55"/>
        <v>17</v>
      </c>
      <c r="B559" s="962">
        <v>282611</v>
      </c>
      <c r="C559" s="963" t="s">
        <v>3546</v>
      </c>
      <c r="D559" s="964">
        <v>7089534.2000000002</v>
      </c>
      <c r="E559" s="913"/>
      <c r="F559" s="913">
        <v>7089534.2000000002</v>
      </c>
      <c r="G559" s="913"/>
      <c r="H559" s="913"/>
      <c r="I559" s="953"/>
      <c r="J559" s="965"/>
      <c r="K559" s="363"/>
    </row>
    <row r="560" spans="1:11">
      <c r="A560" s="432">
        <f t="shared" si="55"/>
        <v>18</v>
      </c>
      <c r="B560" s="962">
        <v>282611</v>
      </c>
      <c r="C560" s="963" t="s">
        <v>3547</v>
      </c>
      <c r="D560" s="964">
        <v>588793.35</v>
      </c>
      <c r="E560" s="913"/>
      <c r="F560" s="913"/>
      <c r="G560" s="913">
        <v>588793.35</v>
      </c>
      <c r="H560" s="913"/>
      <c r="I560" s="953"/>
      <c r="J560" s="965"/>
      <c r="K560" s="363"/>
    </row>
    <row r="561" spans="1:11">
      <c r="A561" s="432">
        <f t="shared" si="55"/>
        <v>19</v>
      </c>
      <c r="B561" s="962">
        <v>282611</v>
      </c>
      <c r="C561" s="963" t="s">
        <v>3548</v>
      </c>
      <c r="D561" s="964">
        <v>0</v>
      </c>
      <c r="E561" s="913"/>
      <c r="F561" s="913"/>
      <c r="G561" s="913">
        <v>0</v>
      </c>
      <c r="H561" s="913"/>
      <c r="I561" s="953"/>
      <c r="J561" s="886"/>
      <c r="K561" s="363"/>
    </row>
    <row r="562" spans="1:11" ht="26">
      <c r="A562" s="432">
        <f t="shared" si="55"/>
        <v>20</v>
      </c>
      <c r="B562" s="962">
        <v>282611</v>
      </c>
      <c r="C562" s="963" t="s">
        <v>3428</v>
      </c>
      <c r="D562" s="964">
        <v>826350.61</v>
      </c>
      <c r="E562" s="913"/>
      <c r="F562" s="913">
        <v>826350.61</v>
      </c>
      <c r="G562" s="913"/>
      <c r="H562" s="913"/>
      <c r="I562" s="953"/>
      <c r="J562" s="965" t="s">
        <v>3429</v>
      </c>
      <c r="K562" s="363"/>
    </row>
    <row r="563" spans="1:11">
      <c r="A563" s="432">
        <f t="shared" si="55"/>
        <v>21</v>
      </c>
      <c r="B563" s="962">
        <v>282611</v>
      </c>
      <c r="C563" s="963" t="s">
        <v>3481</v>
      </c>
      <c r="D563" s="964">
        <v>4970723.67</v>
      </c>
      <c r="E563" s="913"/>
      <c r="F563" s="913">
        <v>5200505.32</v>
      </c>
      <c r="G563" s="913">
        <v>-229781.65</v>
      </c>
      <c r="H563" s="913"/>
      <c r="I563" s="953"/>
      <c r="J563" s="886" t="s">
        <v>3482</v>
      </c>
      <c r="K563" s="363"/>
    </row>
    <row r="564" spans="1:11">
      <c r="A564" s="432">
        <f t="shared" si="55"/>
        <v>22</v>
      </c>
      <c r="B564" s="962">
        <v>282611</v>
      </c>
      <c r="C564" s="963" t="s">
        <v>3430</v>
      </c>
      <c r="D564" s="964">
        <v>538383.62</v>
      </c>
      <c r="E564" s="913"/>
      <c r="F564" s="913">
        <v>538383.62</v>
      </c>
      <c r="G564" s="913"/>
      <c r="H564" s="913"/>
      <c r="I564" s="953"/>
      <c r="J564" s="886" t="s">
        <v>3431</v>
      </c>
      <c r="K564" s="363"/>
    </row>
    <row r="565" spans="1:11">
      <c r="A565" s="432">
        <f t="shared" si="55"/>
        <v>23</v>
      </c>
      <c r="B565" s="962">
        <v>282611</v>
      </c>
      <c r="C565" s="963" t="s">
        <v>3483</v>
      </c>
      <c r="D565" s="964">
        <v>-41418.68</v>
      </c>
      <c r="E565" s="913"/>
      <c r="F565" s="913">
        <v>-41418.68</v>
      </c>
      <c r="G565" s="913"/>
      <c r="H565" s="913"/>
      <c r="I565" s="953"/>
      <c r="J565" s="886" t="s">
        <v>3484</v>
      </c>
      <c r="K565" s="363"/>
    </row>
    <row r="566" spans="1:11" ht="26">
      <c r="A566" s="432">
        <f t="shared" si="55"/>
        <v>24</v>
      </c>
      <c r="B566" s="962">
        <v>282611</v>
      </c>
      <c r="C566" s="963" t="s">
        <v>3432</v>
      </c>
      <c r="D566" s="964">
        <v>4917949.8</v>
      </c>
      <c r="E566" s="913">
        <v>3877071.95</v>
      </c>
      <c r="F566" s="913">
        <v>1040834.9</v>
      </c>
      <c r="G566" s="913">
        <v>42.95</v>
      </c>
      <c r="H566" s="913"/>
      <c r="I566" s="953"/>
      <c r="J566" s="886" t="s">
        <v>3433</v>
      </c>
      <c r="K566" s="363"/>
    </row>
    <row r="567" spans="1:11" ht="26">
      <c r="A567" s="432">
        <f t="shared" si="55"/>
        <v>25</v>
      </c>
      <c r="B567" s="962">
        <v>282611</v>
      </c>
      <c r="C567" s="963" t="s">
        <v>3434</v>
      </c>
      <c r="D567" s="964">
        <v>1042398.92</v>
      </c>
      <c r="E567" s="913">
        <v>1012014.3400000001</v>
      </c>
      <c r="F567" s="913">
        <v>30295.83</v>
      </c>
      <c r="G567" s="913">
        <v>88.75</v>
      </c>
      <c r="H567" s="913"/>
      <c r="I567" s="953"/>
      <c r="J567" s="886" t="s">
        <v>3433</v>
      </c>
      <c r="K567" s="363"/>
    </row>
    <row r="568" spans="1:11" ht="26">
      <c r="A568" s="432">
        <f t="shared" si="55"/>
        <v>26</v>
      </c>
      <c r="B568" s="962">
        <v>282611</v>
      </c>
      <c r="C568" s="963" t="s">
        <v>3436</v>
      </c>
      <c r="D568" s="964">
        <v>61772019.030000001</v>
      </c>
      <c r="E568" s="913">
        <v>37302605.989999995</v>
      </c>
      <c r="F568" s="913">
        <v>24470964.629999999</v>
      </c>
      <c r="G568" s="913">
        <v>-1551.59</v>
      </c>
      <c r="H568" s="913"/>
      <c r="I568" s="953"/>
      <c r="J568" s="886" t="s">
        <v>3437</v>
      </c>
      <c r="K568" s="363"/>
    </row>
    <row r="569" spans="1:11">
      <c r="A569" s="432">
        <f t="shared" si="55"/>
        <v>27</v>
      </c>
      <c r="B569" s="962">
        <v>282611</v>
      </c>
      <c r="C569" s="963" t="s">
        <v>3438</v>
      </c>
      <c r="D569" s="964">
        <v>32641351.050000001</v>
      </c>
      <c r="E569" s="913">
        <v>10788484.1</v>
      </c>
      <c r="F569" s="913">
        <v>21852866.949999999</v>
      </c>
      <c r="G569" s="913">
        <v>0</v>
      </c>
      <c r="H569" s="913"/>
      <c r="I569" s="953"/>
      <c r="J569" s="886" t="s">
        <v>3439</v>
      </c>
      <c r="K569" s="363"/>
    </row>
    <row r="570" spans="1:11" ht="26">
      <c r="A570" s="432">
        <f t="shared" si="55"/>
        <v>28</v>
      </c>
      <c r="B570" s="962">
        <v>282611</v>
      </c>
      <c r="C570" s="963" t="s">
        <v>3440</v>
      </c>
      <c r="D570" s="964">
        <v>-2026659.41</v>
      </c>
      <c r="E570" s="913">
        <v>-1146824.1199999999</v>
      </c>
      <c r="F570" s="913">
        <v>-879835.29</v>
      </c>
      <c r="G570" s="913"/>
      <c r="H570" s="913"/>
      <c r="I570" s="953"/>
      <c r="J570" s="886" t="s">
        <v>3441</v>
      </c>
      <c r="K570" s="363"/>
    </row>
    <row r="571" spans="1:11" ht="26">
      <c r="A571" s="432">
        <f t="shared" si="55"/>
        <v>29</v>
      </c>
      <c r="B571" s="962">
        <v>282611</v>
      </c>
      <c r="C571" s="963" t="s">
        <v>3442</v>
      </c>
      <c r="D571" s="964">
        <v>-189237.45</v>
      </c>
      <c r="E571" s="913"/>
      <c r="F571" s="913">
        <v>-189237.45</v>
      </c>
      <c r="G571" s="913"/>
      <c r="H571" s="913"/>
      <c r="I571" s="953"/>
      <c r="J571" s="886" t="s">
        <v>3443</v>
      </c>
      <c r="K571" s="363"/>
    </row>
    <row r="572" spans="1:11" ht="26">
      <c r="A572" s="432">
        <f t="shared" si="55"/>
        <v>30</v>
      </c>
      <c r="B572" s="962">
        <v>282611</v>
      </c>
      <c r="C572" s="963" t="s">
        <v>3444</v>
      </c>
      <c r="D572" s="964">
        <v>219082.7</v>
      </c>
      <c r="E572" s="913">
        <v>173580.67</v>
      </c>
      <c r="F572" s="913">
        <v>45502.03</v>
      </c>
      <c r="G572" s="913"/>
      <c r="H572" s="913"/>
      <c r="I572" s="953"/>
      <c r="J572" s="886" t="s">
        <v>3445</v>
      </c>
      <c r="K572" s="363"/>
    </row>
    <row r="573" spans="1:11" ht="26">
      <c r="A573" s="432">
        <f t="shared" si="55"/>
        <v>31</v>
      </c>
      <c r="B573" s="962">
        <v>282611</v>
      </c>
      <c r="C573" s="963" t="s">
        <v>3485</v>
      </c>
      <c r="D573" s="964">
        <v>4592425.71</v>
      </c>
      <c r="E573" s="913">
        <v>3730473.02</v>
      </c>
      <c r="F573" s="913">
        <v>861952.69</v>
      </c>
      <c r="G573" s="913"/>
      <c r="H573" s="913"/>
      <c r="I573" s="953"/>
      <c r="J573" s="886" t="s">
        <v>3447</v>
      </c>
      <c r="K573" s="363"/>
    </row>
    <row r="574" spans="1:11" ht="26">
      <c r="A574" s="432">
        <f t="shared" si="55"/>
        <v>32</v>
      </c>
      <c r="B574" s="962">
        <v>282611</v>
      </c>
      <c r="C574" s="963" t="s">
        <v>3486</v>
      </c>
      <c r="D574" s="964">
        <v>-652621.93999999994</v>
      </c>
      <c r="E574" s="913">
        <v>-516871.02</v>
      </c>
      <c r="F574" s="913">
        <v>-135750.92000000001</v>
      </c>
      <c r="G574" s="913"/>
      <c r="H574" s="913"/>
      <c r="I574" s="953"/>
      <c r="J574" s="886" t="s">
        <v>3449</v>
      </c>
      <c r="K574" s="363"/>
    </row>
    <row r="575" spans="1:11" ht="26">
      <c r="A575" s="432">
        <f t="shared" si="55"/>
        <v>33</v>
      </c>
      <c r="B575" s="962">
        <v>282611</v>
      </c>
      <c r="C575" s="963" t="s">
        <v>3487</v>
      </c>
      <c r="D575" s="964">
        <v>8195835.7999999998</v>
      </c>
      <c r="E575" s="913">
        <v>8195835.7999999998</v>
      </c>
      <c r="F575" s="913"/>
      <c r="G575" s="913"/>
      <c r="H575" s="913"/>
      <c r="I575" s="953"/>
      <c r="J575" s="886" t="s">
        <v>3453</v>
      </c>
      <c r="K575" s="363"/>
    </row>
    <row r="576" spans="1:11" ht="26">
      <c r="A576" s="432">
        <f t="shared" si="55"/>
        <v>34</v>
      </c>
      <c r="B576" s="894">
        <v>282611</v>
      </c>
      <c r="C576" s="879" t="s">
        <v>3225</v>
      </c>
      <c r="D576" s="964">
        <v>0</v>
      </c>
      <c r="E576" s="913">
        <v>0</v>
      </c>
      <c r="F576" s="913">
        <v>0</v>
      </c>
      <c r="G576" s="913">
        <v>0</v>
      </c>
      <c r="H576" s="913">
        <v>0</v>
      </c>
      <c r="I576" s="953"/>
      <c r="J576" s="882" t="s">
        <v>3235</v>
      </c>
      <c r="K576" s="363"/>
    </row>
    <row r="577" spans="1:13" ht="26">
      <c r="A577" s="432">
        <f t="shared" si="55"/>
        <v>35</v>
      </c>
      <c r="B577" s="894">
        <v>282611</v>
      </c>
      <c r="C577" s="879" t="s">
        <v>1804</v>
      </c>
      <c r="D577" s="964">
        <v>46697158.890000001</v>
      </c>
      <c r="E577" s="913">
        <v>6940366.1500000004</v>
      </c>
      <c r="F577" s="913">
        <v>38790907.399999999</v>
      </c>
      <c r="G577" s="913">
        <v>965885.34</v>
      </c>
      <c r="H577" s="913">
        <v>0</v>
      </c>
      <c r="I577" s="953"/>
      <c r="J577" s="882" t="s">
        <v>257</v>
      </c>
      <c r="K577" s="363"/>
    </row>
    <row r="578" spans="1:13" ht="26">
      <c r="A578" s="432">
        <f t="shared" si="55"/>
        <v>36</v>
      </c>
      <c r="B578" s="894">
        <v>282611</v>
      </c>
      <c r="C578" s="879" t="s">
        <v>258</v>
      </c>
      <c r="D578" s="964">
        <v>-4510709.58</v>
      </c>
      <c r="E578" s="913">
        <v>-3605124.5300000003</v>
      </c>
      <c r="F578" s="913">
        <v>-607790.1</v>
      </c>
      <c r="G578" s="913">
        <v>-297794.95</v>
      </c>
      <c r="H578" s="913">
        <v>0</v>
      </c>
      <c r="I578" s="953"/>
      <c r="J578" s="882" t="s">
        <v>383</v>
      </c>
      <c r="K578" s="363"/>
    </row>
    <row r="579" spans="1:13" ht="52">
      <c r="A579" s="432">
        <f t="shared" si="55"/>
        <v>37</v>
      </c>
      <c r="B579" s="894">
        <v>282611</v>
      </c>
      <c r="C579" s="879" t="s">
        <v>3279</v>
      </c>
      <c r="D579" s="964">
        <v>0</v>
      </c>
      <c r="E579" s="913">
        <v>0</v>
      </c>
      <c r="F579" s="913">
        <v>0</v>
      </c>
      <c r="G579" s="913">
        <v>0</v>
      </c>
      <c r="H579" s="913">
        <v>0</v>
      </c>
      <c r="I579" s="953"/>
      <c r="J579" s="882" t="s">
        <v>3280</v>
      </c>
      <c r="K579" s="363"/>
    </row>
    <row r="580" spans="1:13">
      <c r="A580" s="432">
        <f t="shared" si="55"/>
        <v>38</v>
      </c>
      <c r="B580" s="894">
        <v>282611</v>
      </c>
      <c r="C580" s="955" t="s">
        <v>3227</v>
      </c>
      <c r="D580" s="966">
        <v>0</v>
      </c>
      <c r="E580" s="913"/>
      <c r="F580" s="913">
        <v>0</v>
      </c>
      <c r="G580" s="913">
        <v>0</v>
      </c>
      <c r="H580" s="913">
        <v>0</v>
      </c>
      <c r="I580" s="885"/>
      <c r="J580" s="903" t="s">
        <v>3237</v>
      </c>
      <c r="K580" s="363"/>
    </row>
    <row r="581" spans="1:13" ht="15" customHeight="1">
      <c r="A581" s="432">
        <f t="shared" si="55"/>
        <v>39</v>
      </c>
      <c r="B581" s="894">
        <v>282611</v>
      </c>
      <c r="C581" s="955" t="s">
        <v>1805</v>
      </c>
      <c r="D581" s="966">
        <v>-18717744.260000002</v>
      </c>
      <c r="E581" s="915">
        <v>-18717744.260000002</v>
      </c>
      <c r="F581" s="913">
        <v>0</v>
      </c>
      <c r="G581" s="913">
        <v>0</v>
      </c>
      <c r="H581" s="913">
        <v>0</v>
      </c>
      <c r="I581" s="885"/>
      <c r="J581" s="904" t="s">
        <v>3238</v>
      </c>
      <c r="K581" s="944"/>
      <c r="L581" s="945"/>
      <c r="M581" s="504"/>
    </row>
    <row r="582" spans="1:13" ht="15" customHeight="1">
      <c r="A582" s="432">
        <f t="shared" si="55"/>
        <v>40</v>
      </c>
      <c r="B582" s="894">
        <v>282611</v>
      </c>
      <c r="C582" s="955" t="s">
        <v>3228</v>
      </c>
      <c r="D582" s="966">
        <v>-154907.57</v>
      </c>
      <c r="E582" s="915">
        <v>-154907.57</v>
      </c>
      <c r="F582" s="913">
        <v>0</v>
      </c>
      <c r="G582" s="913">
        <v>0</v>
      </c>
      <c r="H582" s="913">
        <v>0</v>
      </c>
      <c r="I582" s="885"/>
      <c r="J582" s="904" t="s">
        <v>3239</v>
      </c>
      <c r="K582" s="363"/>
    </row>
    <row r="583" spans="1:13" ht="15" customHeight="1">
      <c r="A583" s="432">
        <f t="shared" si="55"/>
        <v>41</v>
      </c>
      <c r="B583" s="894">
        <v>282611</v>
      </c>
      <c r="C583" s="955" t="s">
        <v>3229</v>
      </c>
      <c r="D583" s="966">
        <v>0</v>
      </c>
      <c r="E583" s="915"/>
      <c r="F583" s="915"/>
      <c r="G583" s="915"/>
      <c r="H583" s="915"/>
      <c r="I583" s="885"/>
      <c r="J583" s="904" t="s">
        <v>3240</v>
      </c>
      <c r="K583" s="363"/>
    </row>
    <row r="584" spans="1:13" ht="15" customHeight="1">
      <c r="A584" s="432">
        <f t="shared" si="55"/>
        <v>42</v>
      </c>
      <c r="B584" s="894">
        <v>282611</v>
      </c>
      <c r="C584" s="955" t="s">
        <v>1769</v>
      </c>
      <c r="D584" s="966">
        <v>-290240.53000000003</v>
      </c>
      <c r="E584" s="913"/>
      <c r="F584" s="915">
        <v>-290240.53000000003</v>
      </c>
      <c r="G584" s="913"/>
      <c r="H584" s="913"/>
      <c r="I584" s="885"/>
      <c r="J584" s="904" t="s">
        <v>1763</v>
      </c>
      <c r="K584" s="363"/>
    </row>
    <row r="585" spans="1:13" ht="15" customHeight="1">
      <c r="A585" s="432">
        <f t="shared" si="55"/>
        <v>43</v>
      </c>
      <c r="B585" s="894">
        <v>282611</v>
      </c>
      <c r="C585" s="955" t="s">
        <v>3230</v>
      </c>
      <c r="D585" s="966">
        <v>0</v>
      </c>
      <c r="E585" s="913"/>
      <c r="F585" s="913"/>
      <c r="G585" s="913"/>
      <c r="H585" s="913"/>
      <c r="I585" s="885"/>
      <c r="J585" s="904" t="s">
        <v>3241</v>
      </c>
      <c r="K585" s="363"/>
    </row>
    <row r="586" spans="1:13" ht="15" customHeight="1">
      <c r="A586" s="432">
        <f t="shared" si="55"/>
        <v>44</v>
      </c>
      <c r="B586" s="894">
        <v>282611</v>
      </c>
      <c r="C586" s="955" t="s">
        <v>1764</v>
      </c>
      <c r="D586" s="966">
        <v>-1675124.82</v>
      </c>
      <c r="E586" s="915">
        <v>-1675124.82</v>
      </c>
      <c r="F586" s="913">
        <v>0</v>
      </c>
      <c r="G586" s="913">
        <v>0</v>
      </c>
      <c r="H586" s="913">
        <v>0</v>
      </c>
      <c r="I586" s="885"/>
      <c r="J586" s="904" t="s">
        <v>1765</v>
      </c>
      <c r="K586" s="363"/>
    </row>
    <row r="587" spans="1:13" ht="15" customHeight="1">
      <c r="A587" s="432">
        <f t="shared" si="55"/>
        <v>45</v>
      </c>
      <c r="B587" s="894">
        <v>282611</v>
      </c>
      <c r="C587" s="955" t="s">
        <v>3231</v>
      </c>
      <c r="D587" s="966"/>
      <c r="E587" s="915"/>
      <c r="F587" s="915"/>
      <c r="G587" s="915"/>
      <c r="H587" s="915"/>
      <c r="I587" s="885"/>
      <c r="J587" s="904" t="s">
        <v>3242</v>
      </c>
      <c r="K587" s="363"/>
    </row>
    <row r="588" spans="1:13" ht="21" customHeight="1">
      <c r="A588" s="432" t="s">
        <v>472</v>
      </c>
      <c r="B588" s="873" t="s">
        <v>472</v>
      </c>
      <c r="C588" s="922" t="s">
        <v>1109</v>
      </c>
      <c r="D588" s="871" t="s">
        <v>472</v>
      </c>
      <c r="E588" s="871"/>
      <c r="F588" s="871"/>
      <c r="G588" s="871"/>
      <c r="H588" s="871"/>
      <c r="I588" s="947"/>
      <c r="J588" s="948"/>
    </row>
    <row r="589" spans="1:13" ht="53.25" customHeight="1">
      <c r="A589" s="432">
        <f>+A587+1</f>
        <v>46</v>
      </c>
      <c r="B589" s="879">
        <v>282621</v>
      </c>
      <c r="C589" s="882" t="s">
        <v>1817</v>
      </c>
      <c r="D589" s="913">
        <v>52525.8</v>
      </c>
      <c r="E589" s="913">
        <v>0</v>
      </c>
      <c r="F589" s="913">
        <v>52525.8</v>
      </c>
      <c r="G589" s="913">
        <v>0</v>
      </c>
      <c r="H589" s="913">
        <v>0</v>
      </c>
      <c r="I589" s="953"/>
      <c r="J589" s="882" t="s">
        <v>968</v>
      </c>
    </row>
    <row r="590" spans="1:13" ht="51.75" customHeight="1">
      <c r="A590" s="432">
        <f>+A589+1</f>
        <v>47</v>
      </c>
      <c r="B590" s="905">
        <v>282621</v>
      </c>
      <c r="C590" s="879" t="s">
        <v>3158</v>
      </c>
      <c r="D590" s="913">
        <v>0</v>
      </c>
      <c r="E590" s="913">
        <v>0</v>
      </c>
      <c r="F590" s="913">
        <v>0</v>
      </c>
      <c r="G590" s="913">
        <v>0</v>
      </c>
      <c r="H590" s="913">
        <v>0</v>
      </c>
      <c r="I590" s="959"/>
      <c r="J590" s="882" t="s">
        <v>3281</v>
      </c>
    </row>
    <row r="591" spans="1:13">
      <c r="A591" s="432"/>
      <c r="B591" s="922" t="s">
        <v>472</v>
      </c>
      <c r="C591" s="922" t="s">
        <v>969</v>
      </c>
      <c r="D591" s="876" t="s">
        <v>472</v>
      </c>
      <c r="E591" s="876"/>
      <c r="F591" s="876"/>
      <c r="G591" s="871"/>
      <c r="H591" s="871"/>
      <c r="I591" s="877"/>
      <c r="J591" s="948"/>
    </row>
    <row r="592" spans="1:13">
      <c r="A592" s="432">
        <f>+A590+1</f>
        <v>48</v>
      </c>
      <c r="B592" s="892">
        <v>282601</v>
      </c>
      <c r="C592" s="892" t="s">
        <v>1806</v>
      </c>
      <c r="D592" s="924">
        <v>-316377760.66000003</v>
      </c>
      <c r="E592" s="924">
        <v>-316377760.66000003</v>
      </c>
      <c r="F592" s="913">
        <v>0</v>
      </c>
      <c r="G592" s="913">
        <v>0</v>
      </c>
      <c r="H592" s="913">
        <v>0</v>
      </c>
      <c r="I592" s="954"/>
      <c r="J592" s="893" t="s">
        <v>2675</v>
      </c>
    </row>
    <row r="593" spans="1:11">
      <c r="A593" s="432">
        <f>+A592+1</f>
        <v>49</v>
      </c>
      <c r="B593" s="892">
        <v>282611</v>
      </c>
      <c r="C593" s="892" t="s">
        <v>3234</v>
      </c>
      <c r="D593" s="924">
        <v>0</v>
      </c>
      <c r="E593" s="924">
        <v>0</v>
      </c>
      <c r="F593" s="913"/>
      <c r="G593" s="913"/>
      <c r="H593" s="913"/>
      <c r="I593" s="954"/>
      <c r="J593" s="893" t="s">
        <v>2675</v>
      </c>
    </row>
    <row r="594" spans="1:11" ht="14.15" customHeight="1">
      <c r="A594" s="432" t="s">
        <v>472</v>
      </c>
      <c r="B594" s="495"/>
      <c r="C594" s="726"/>
      <c r="D594" s="831"/>
      <c r="E594" s="712"/>
      <c r="F594" s="832"/>
      <c r="G594" s="765"/>
      <c r="H594" s="765"/>
      <c r="I594" s="765"/>
      <c r="J594" s="496"/>
    </row>
    <row r="595" spans="1:11" ht="12.75" customHeight="1">
      <c r="A595" s="200">
        <f>+A593+1</f>
        <v>50</v>
      </c>
      <c r="C595" s="26" t="s">
        <v>2300</v>
      </c>
      <c r="D595" s="896">
        <f>+SUM(D543:D593)</f>
        <v>566772854.43999958</v>
      </c>
      <c r="E595" s="31">
        <f>+SUM(E543:E593)</f>
        <v>143354370.5200001</v>
      </c>
      <c r="F595" s="31">
        <f>+SUM(F543:F593)</f>
        <v>389869058.2699998</v>
      </c>
      <c r="G595" s="357">
        <f>+SUM(G543:G593)</f>
        <v>33559206.100000001</v>
      </c>
      <c r="H595" s="357">
        <f>+SUM(H543:H593)</f>
        <v>-9780.4500000000007</v>
      </c>
      <c r="I595" s="357"/>
      <c r="K595" s="31"/>
    </row>
    <row r="596" spans="1:11" ht="12.75" customHeight="1">
      <c r="A596" s="200">
        <f>A595+1</f>
        <v>51</v>
      </c>
      <c r="C596" s="26" t="s">
        <v>503</v>
      </c>
      <c r="G596" s="357"/>
      <c r="H596" s="357"/>
    </row>
    <row r="597" spans="1:11" ht="12.75" customHeight="1">
      <c r="A597" s="200">
        <f>A596+1</f>
        <v>52</v>
      </c>
      <c r="C597" s="26" t="s">
        <v>504</v>
      </c>
      <c r="G597" s="357"/>
      <c r="H597" s="357"/>
    </row>
    <row r="598" spans="1:11" ht="12.75" customHeight="1">
      <c r="A598" s="200">
        <f>A597+1</f>
        <v>53</v>
      </c>
      <c r="C598" s="26" t="s">
        <v>464</v>
      </c>
      <c r="D598" s="357">
        <f>D595-D596-D597</f>
        <v>566772854.43999958</v>
      </c>
      <c r="E598" s="357">
        <f>E595-E596-E597</f>
        <v>143354370.5200001</v>
      </c>
      <c r="F598" s="357">
        <f>F595-F596-F597</f>
        <v>389869058.2699998</v>
      </c>
      <c r="G598" s="357">
        <f>G595-G596-G597</f>
        <v>33559206.100000001</v>
      </c>
      <c r="H598" s="357">
        <f>H595-H596-H597</f>
        <v>-9780.4500000000007</v>
      </c>
    </row>
    <row r="599" spans="1:11" ht="12.75" customHeight="1">
      <c r="A599" s="200">
        <f>A598+1</f>
        <v>54</v>
      </c>
      <c r="C599" s="26" t="s">
        <v>2301</v>
      </c>
      <c r="D599" s="357"/>
      <c r="E599" s="366">
        <f>E522</f>
        <v>0</v>
      </c>
      <c r="F599" s="366">
        <f>F522</f>
        <v>1</v>
      </c>
      <c r="G599" s="366">
        <f>G522</f>
        <v>0.48433285114142643</v>
      </c>
      <c r="H599" s="366">
        <f>H522</f>
        <v>0.73449844622913152</v>
      </c>
    </row>
    <row r="600" spans="1:11" ht="12.75" customHeight="1">
      <c r="A600" s="200">
        <f>A599+1</f>
        <v>55</v>
      </c>
      <c r="C600" s="26" t="s">
        <v>464</v>
      </c>
      <c r="E600" s="357">
        <f>E598*E599</f>
        <v>0</v>
      </c>
      <c r="F600" s="357">
        <f>F598*F599</f>
        <v>389869058.2699998</v>
      </c>
      <c r="G600" s="357">
        <f>G598*G599</f>
        <v>16253825.972455751</v>
      </c>
      <c r="H600" s="357">
        <f>H598*H599</f>
        <v>-7183.7253284217095</v>
      </c>
      <c r="I600" s="367">
        <f>SUM(E600:H600)</f>
        <v>406115700.5171271</v>
      </c>
      <c r="J600" s="26" t="s">
        <v>24</v>
      </c>
    </row>
    <row r="601" spans="1:11" ht="20">
      <c r="A601" s="1262" t="s">
        <v>2971</v>
      </c>
      <c r="B601" s="1262"/>
      <c r="C601" s="1263"/>
      <c r="D601" s="1263"/>
      <c r="E601" s="1263"/>
      <c r="F601" s="1263"/>
      <c r="G601" s="1263"/>
      <c r="H601" s="1263"/>
      <c r="I601" s="1263"/>
      <c r="J601" s="1263"/>
    </row>
    <row r="602" spans="1:11" ht="19">
      <c r="A602" s="1264" t="str">
        <f>A2</f>
        <v>For Contract Year Beginning June 1, 2026, Based on 2025 Data</v>
      </c>
      <c r="B602" s="1264"/>
      <c r="C602" s="1265"/>
      <c r="D602" s="1265"/>
      <c r="E602" s="1265"/>
      <c r="F602" s="1265"/>
      <c r="G602" s="1265"/>
      <c r="H602" s="1265"/>
      <c r="I602" s="1265"/>
      <c r="J602" s="1265"/>
    </row>
    <row r="603" spans="1:11" ht="12.75" customHeight="1">
      <c r="C603" s="363"/>
      <c r="G603" s="200"/>
      <c r="H603" s="200"/>
    </row>
    <row r="604" spans="1:11">
      <c r="A604" s="346"/>
      <c r="B604" s="346"/>
      <c r="C604" s="348"/>
      <c r="D604" s="499" t="s">
        <v>476</v>
      </c>
      <c r="E604" s="499" t="s">
        <v>477</v>
      </c>
      <c r="F604" s="499" t="s">
        <v>478</v>
      </c>
      <c r="G604" s="499" t="s">
        <v>479</v>
      </c>
      <c r="H604" s="499" t="s">
        <v>480</v>
      </c>
      <c r="I604" s="499" t="s">
        <v>874</v>
      </c>
      <c r="J604" s="499" t="s">
        <v>481</v>
      </c>
    </row>
    <row r="605" spans="1:11">
      <c r="D605" s="363"/>
      <c r="E605" s="509" t="s">
        <v>779</v>
      </c>
      <c r="F605" s="509" t="s">
        <v>779</v>
      </c>
      <c r="G605" s="499"/>
      <c r="H605" s="499"/>
      <c r="I605" s="499" t="s">
        <v>464</v>
      </c>
      <c r="J605" s="499" t="s">
        <v>472</v>
      </c>
    </row>
    <row r="606" spans="1:11">
      <c r="D606" s="245" t="s">
        <v>472</v>
      </c>
      <c r="E606" s="499" t="s">
        <v>1221</v>
      </c>
      <c r="F606" s="499" t="s">
        <v>1222</v>
      </c>
      <c r="G606" s="499" t="s">
        <v>473</v>
      </c>
      <c r="H606" s="499" t="s">
        <v>474</v>
      </c>
      <c r="I606" s="499" t="s">
        <v>1069</v>
      </c>
      <c r="J606" s="499" t="s">
        <v>482</v>
      </c>
    </row>
    <row r="607" spans="1:11">
      <c r="D607" s="499" t="s">
        <v>483</v>
      </c>
      <c r="E607" s="499" t="s">
        <v>475</v>
      </c>
      <c r="F607" s="499" t="s">
        <v>475</v>
      </c>
      <c r="G607" s="499" t="s">
        <v>475</v>
      </c>
      <c r="H607" s="499" t="s">
        <v>475</v>
      </c>
      <c r="I607" s="499" t="s">
        <v>296</v>
      </c>
      <c r="J607" s="499" t="s">
        <v>297</v>
      </c>
    </row>
    <row r="608" spans="1:11">
      <c r="A608" s="358" t="s">
        <v>526</v>
      </c>
      <c r="B608" s="359" t="s">
        <v>1068</v>
      </c>
      <c r="C608" s="360" t="s">
        <v>870</v>
      </c>
    </row>
    <row r="609" spans="1:11">
      <c r="A609" s="432" t="s">
        <v>472</v>
      </c>
      <c r="B609" s="873" t="s">
        <v>472</v>
      </c>
      <c r="C609" s="873" t="s">
        <v>1522</v>
      </c>
      <c r="D609" s="967" t="s">
        <v>472</v>
      </c>
      <c r="E609" s="967"/>
      <c r="F609" s="871"/>
      <c r="G609" s="967" t="s">
        <v>472</v>
      </c>
      <c r="H609" s="871"/>
      <c r="I609" s="926"/>
      <c r="J609" s="948"/>
    </row>
    <row r="610" spans="1:11">
      <c r="A610" s="432">
        <v>1</v>
      </c>
      <c r="B610" s="879">
        <v>283300</v>
      </c>
      <c r="C610" s="879" t="s">
        <v>3119</v>
      </c>
      <c r="D610" s="913">
        <v>-494852.85</v>
      </c>
      <c r="E610" s="913">
        <v>-494852.85</v>
      </c>
      <c r="F610" s="913">
        <v>0</v>
      </c>
      <c r="G610" s="913">
        <v>0</v>
      </c>
      <c r="H610" s="913">
        <v>0</v>
      </c>
      <c r="I610" s="961"/>
      <c r="J610" s="882" t="s">
        <v>3120</v>
      </c>
      <c r="K610" s="363"/>
    </row>
    <row r="611" spans="1:11" ht="26">
      <c r="A611" s="432">
        <f t="shared" ref="A611:A625" si="56">A610+1</f>
        <v>2</v>
      </c>
      <c r="B611" s="879">
        <v>283300</v>
      </c>
      <c r="C611" s="879" t="s">
        <v>1770</v>
      </c>
      <c r="D611" s="913">
        <v>984554.9</v>
      </c>
      <c r="E611" s="913">
        <v>0</v>
      </c>
      <c r="F611" s="913">
        <v>984554.9</v>
      </c>
      <c r="G611" s="913">
        <v>0</v>
      </c>
      <c r="H611" s="913">
        <v>0</v>
      </c>
      <c r="I611" s="953"/>
      <c r="J611" s="882" t="s">
        <v>396</v>
      </c>
      <c r="K611" s="363"/>
    </row>
    <row r="612" spans="1:11">
      <c r="A612" s="432">
        <f t="shared" si="56"/>
        <v>3</v>
      </c>
      <c r="B612" s="879">
        <v>283300</v>
      </c>
      <c r="C612" s="879" t="s">
        <v>162</v>
      </c>
      <c r="D612" s="913">
        <v>-83370</v>
      </c>
      <c r="E612" s="913">
        <v>-83370</v>
      </c>
      <c r="F612" s="913">
        <v>0</v>
      </c>
      <c r="G612" s="913">
        <v>0</v>
      </c>
      <c r="H612" s="913">
        <v>0</v>
      </c>
      <c r="I612" s="953"/>
      <c r="J612" s="882" t="s">
        <v>1573</v>
      </c>
      <c r="K612" s="363"/>
    </row>
    <row r="613" spans="1:11" ht="26">
      <c r="A613" s="432">
        <f t="shared" si="56"/>
        <v>4</v>
      </c>
      <c r="B613" s="879">
        <v>283300</v>
      </c>
      <c r="C613" s="879" t="s">
        <v>1818</v>
      </c>
      <c r="D613" s="913">
        <v>2726906.29</v>
      </c>
      <c r="E613" s="913">
        <v>2726906.29</v>
      </c>
      <c r="F613" s="913">
        <v>0</v>
      </c>
      <c r="G613" s="913">
        <v>0</v>
      </c>
      <c r="H613" s="913">
        <v>0</v>
      </c>
      <c r="I613" s="953"/>
      <c r="J613" s="882" t="s">
        <v>397</v>
      </c>
      <c r="K613" s="363"/>
    </row>
    <row r="614" spans="1:11" ht="43.4" customHeight="1">
      <c r="A614" s="432">
        <f t="shared" si="56"/>
        <v>5</v>
      </c>
      <c r="B614" s="879">
        <v>283300</v>
      </c>
      <c r="C614" s="879" t="s">
        <v>398</v>
      </c>
      <c r="D614" s="913">
        <v>950233.03</v>
      </c>
      <c r="E614" s="913">
        <v>950233.03</v>
      </c>
      <c r="F614" s="913">
        <v>0</v>
      </c>
      <c r="G614" s="913">
        <v>0</v>
      </c>
      <c r="H614" s="913">
        <v>0</v>
      </c>
      <c r="I614" s="953"/>
      <c r="J614" s="882" t="s">
        <v>569</v>
      </c>
      <c r="K614" s="363"/>
    </row>
    <row r="615" spans="1:11" ht="26">
      <c r="A615" s="432">
        <f t="shared" si="56"/>
        <v>6</v>
      </c>
      <c r="B615" s="879">
        <v>283300</v>
      </c>
      <c r="C615" s="879" t="s">
        <v>570</v>
      </c>
      <c r="D615" s="913">
        <v>222451.94</v>
      </c>
      <c r="E615" s="913">
        <v>222451.94</v>
      </c>
      <c r="F615" s="913">
        <v>0</v>
      </c>
      <c r="G615" s="913">
        <v>0</v>
      </c>
      <c r="H615" s="913">
        <v>0</v>
      </c>
      <c r="I615" s="953"/>
      <c r="J615" s="882" t="s">
        <v>571</v>
      </c>
      <c r="K615" s="363"/>
    </row>
    <row r="616" spans="1:11">
      <c r="A616" s="432">
        <f t="shared" si="56"/>
        <v>7</v>
      </c>
      <c r="B616" s="879">
        <v>283300</v>
      </c>
      <c r="C616" s="879" t="s">
        <v>3712</v>
      </c>
      <c r="D616" s="913">
        <v>1419403.05</v>
      </c>
      <c r="E616" s="913">
        <v>1419403.05</v>
      </c>
      <c r="F616" s="913"/>
      <c r="G616" s="913"/>
      <c r="H616" s="913"/>
      <c r="I616" s="953"/>
      <c r="J616" s="882" t="s">
        <v>3713</v>
      </c>
      <c r="K616" s="363"/>
    </row>
    <row r="617" spans="1:11">
      <c r="A617" s="432">
        <f t="shared" si="56"/>
        <v>8</v>
      </c>
      <c r="B617" s="879">
        <v>283300</v>
      </c>
      <c r="C617" s="879" t="s">
        <v>3714</v>
      </c>
      <c r="D617" s="913">
        <v>100024.5</v>
      </c>
      <c r="E617" s="913">
        <v>100024.5</v>
      </c>
      <c r="F617" s="913"/>
      <c r="G617" s="913"/>
      <c r="H617" s="913"/>
      <c r="I617" s="953"/>
      <c r="J617" s="882" t="s">
        <v>3715</v>
      </c>
      <c r="K617" s="363"/>
    </row>
    <row r="618" spans="1:11">
      <c r="A618" s="432">
        <f t="shared" si="56"/>
        <v>9</v>
      </c>
      <c r="B618" s="879">
        <v>283300</v>
      </c>
      <c r="C618" s="879" t="s">
        <v>572</v>
      </c>
      <c r="D618" s="913">
        <v>81073.02</v>
      </c>
      <c r="E618" s="913">
        <v>81073.02</v>
      </c>
      <c r="F618" s="913">
        <v>0</v>
      </c>
      <c r="G618" s="913">
        <v>0</v>
      </c>
      <c r="H618" s="913">
        <v>0</v>
      </c>
      <c r="I618" s="953"/>
      <c r="J618" s="882" t="s">
        <v>573</v>
      </c>
      <c r="K618" s="363"/>
    </row>
    <row r="619" spans="1:11" ht="26">
      <c r="A619" s="432">
        <f>+A618+1</f>
        <v>10</v>
      </c>
      <c r="B619" s="879">
        <v>283300</v>
      </c>
      <c r="C619" s="879" t="s">
        <v>1776</v>
      </c>
      <c r="D619" s="913">
        <v>1280531.3600000001</v>
      </c>
      <c r="E619" s="913">
        <v>1280531.3600000001</v>
      </c>
      <c r="F619" s="913"/>
      <c r="G619" s="913"/>
      <c r="H619" s="913"/>
      <c r="I619" s="953"/>
      <c r="J619" s="882" t="s">
        <v>256</v>
      </c>
      <c r="K619" s="363"/>
    </row>
    <row r="620" spans="1:11">
      <c r="A620" s="432">
        <f t="shared" si="56"/>
        <v>11</v>
      </c>
      <c r="B620" s="879">
        <v>283300</v>
      </c>
      <c r="C620" s="879" t="s">
        <v>3121</v>
      </c>
      <c r="D620" s="913">
        <v>418256.03</v>
      </c>
      <c r="E620" s="913">
        <v>418256.03</v>
      </c>
      <c r="F620" s="913">
        <v>0</v>
      </c>
      <c r="G620" s="913">
        <v>0</v>
      </c>
      <c r="H620" s="913"/>
      <c r="I620" s="953"/>
      <c r="J620" s="882" t="s">
        <v>3122</v>
      </c>
      <c r="K620" s="363"/>
    </row>
    <row r="621" spans="1:11" ht="26">
      <c r="A621" s="432">
        <f t="shared" si="56"/>
        <v>12</v>
      </c>
      <c r="B621" s="879">
        <v>283300</v>
      </c>
      <c r="C621" s="879" t="s">
        <v>3549</v>
      </c>
      <c r="D621" s="913">
        <v>-2498533.1800000002</v>
      </c>
      <c r="E621" s="913">
        <v>-2498533.1800000002</v>
      </c>
      <c r="F621" s="913">
        <v>0</v>
      </c>
      <c r="G621" s="913">
        <v>0</v>
      </c>
      <c r="H621" s="913">
        <v>0</v>
      </c>
      <c r="I621" s="953"/>
      <c r="J621" s="882" t="s">
        <v>1758</v>
      </c>
      <c r="K621" s="363"/>
    </row>
    <row r="622" spans="1:11">
      <c r="A622" s="432">
        <f t="shared" si="56"/>
        <v>13</v>
      </c>
      <c r="B622" s="879">
        <v>283300</v>
      </c>
      <c r="C622" s="879" t="s">
        <v>1777</v>
      </c>
      <c r="D622" s="913">
        <v>0</v>
      </c>
      <c r="E622" s="913">
        <v>0</v>
      </c>
      <c r="F622" s="913">
        <v>0</v>
      </c>
      <c r="G622" s="913">
        <v>0</v>
      </c>
      <c r="H622" s="913">
        <v>0</v>
      </c>
      <c r="I622" s="953"/>
      <c r="J622" s="882" t="s">
        <v>497</v>
      </c>
      <c r="K622" s="363"/>
    </row>
    <row r="623" spans="1:11">
      <c r="A623" s="432">
        <f t="shared" si="56"/>
        <v>14</v>
      </c>
      <c r="B623" s="879">
        <v>283300</v>
      </c>
      <c r="C623" s="955" t="s">
        <v>1819</v>
      </c>
      <c r="D623" s="966"/>
      <c r="E623" s="966">
        <v>0</v>
      </c>
      <c r="F623" s="913">
        <v>0</v>
      </c>
      <c r="G623" s="913">
        <v>0</v>
      </c>
      <c r="H623" s="913">
        <v>0</v>
      </c>
      <c r="I623" s="885"/>
      <c r="J623" s="968" t="s">
        <v>1767</v>
      </c>
      <c r="K623" s="363"/>
    </row>
    <row r="624" spans="1:11" ht="26">
      <c r="A624" s="432">
        <f>+A623+1</f>
        <v>15</v>
      </c>
      <c r="B624" s="879">
        <v>283300</v>
      </c>
      <c r="C624" s="969" t="s">
        <v>1808</v>
      </c>
      <c r="D624" s="970"/>
      <c r="E624" s="966">
        <v>0</v>
      </c>
      <c r="F624" s="913">
        <v>0</v>
      </c>
      <c r="G624" s="913">
        <v>0</v>
      </c>
      <c r="H624" s="913">
        <v>0</v>
      </c>
      <c r="I624" s="885"/>
      <c r="J624" s="904" t="s">
        <v>632</v>
      </c>
      <c r="K624" s="363"/>
    </row>
    <row r="625" spans="1:11" ht="26">
      <c r="A625" s="432">
        <f t="shared" si="56"/>
        <v>16</v>
      </c>
      <c r="B625" s="879">
        <v>283300</v>
      </c>
      <c r="C625" s="955" t="s">
        <v>3244</v>
      </c>
      <c r="D625" s="970">
        <v>0</v>
      </c>
      <c r="E625" s="966">
        <v>0</v>
      </c>
      <c r="F625" s="913">
        <v>0</v>
      </c>
      <c r="G625" s="913">
        <v>0</v>
      </c>
      <c r="H625" s="913">
        <v>0</v>
      </c>
      <c r="I625" s="885"/>
      <c r="J625" s="904" t="s">
        <v>3252</v>
      </c>
      <c r="K625" s="363"/>
    </row>
    <row r="626" spans="1:11" ht="26">
      <c r="A626" s="432">
        <f t="shared" ref="A626:A633" si="57">+A625+1</f>
        <v>17</v>
      </c>
      <c r="B626" s="879">
        <v>283300</v>
      </c>
      <c r="C626" s="955" t="s">
        <v>633</v>
      </c>
      <c r="D626" s="970">
        <v>-1779231.41</v>
      </c>
      <c r="E626" s="966">
        <v>-1779231.41</v>
      </c>
      <c r="F626" s="913">
        <v>0</v>
      </c>
      <c r="G626" s="913">
        <v>0</v>
      </c>
      <c r="H626" s="913">
        <v>0</v>
      </c>
      <c r="I626" s="885"/>
      <c r="J626" s="904" t="s">
        <v>638</v>
      </c>
      <c r="K626" s="363"/>
    </row>
    <row r="627" spans="1:11">
      <c r="A627" s="432"/>
      <c r="B627" s="879">
        <v>283300</v>
      </c>
      <c r="C627" s="955" t="s">
        <v>4222</v>
      </c>
      <c r="D627" s="970">
        <v>70726.429999999993</v>
      </c>
      <c r="E627" s="966">
        <v>70726.429999999993</v>
      </c>
      <c r="F627" s="913"/>
      <c r="G627" s="913"/>
      <c r="H627" s="913"/>
      <c r="I627" s="885"/>
      <c r="J627" s="904" t="s">
        <v>4223</v>
      </c>
      <c r="K627" s="363"/>
    </row>
    <row r="628" spans="1:11" ht="26">
      <c r="A628" s="432">
        <f>+A626+1</f>
        <v>18</v>
      </c>
      <c r="B628" s="879">
        <v>283300</v>
      </c>
      <c r="C628" s="879" t="s">
        <v>1766</v>
      </c>
      <c r="D628" s="964"/>
      <c r="E628" s="964">
        <v>0</v>
      </c>
      <c r="F628" s="913">
        <v>0</v>
      </c>
      <c r="G628" s="913">
        <v>0</v>
      </c>
      <c r="H628" s="913">
        <v>0</v>
      </c>
      <c r="I628" s="953"/>
      <c r="J628" s="882" t="s">
        <v>876</v>
      </c>
      <c r="K628" s="363"/>
    </row>
    <row r="629" spans="1:11" ht="26">
      <c r="A629" s="432">
        <f t="shared" si="57"/>
        <v>19</v>
      </c>
      <c r="B629" s="879">
        <v>283300</v>
      </c>
      <c r="C629" s="879" t="s">
        <v>1771</v>
      </c>
      <c r="D629" s="964">
        <v>261885.34</v>
      </c>
      <c r="E629" s="964">
        <v>261885.34</v>
      </c>
      <c r="F629" s="913">
        <v>0</v>
      </c>
      <c r="G629" s="913">
        <v>0</v>
      </c>
      <c r="H629" s="913">
        <v>0</v>
      </c>
      <c r="I629" s="953"/>
      <c r="J629" s="882" t="s">
        <v>877</v>
      </c>
      <c r="K629" s="363"/>
    </row>
    <row r="630" spans="1:11">
      <c r="A630" s="432">
        <f t="shared" si="57"/>
        <v>20</v>
      </c>
      <c r="B630" s="879">
        <v>283300</v>
      </c>
      <c r="C630" s="879" t="s">
        <v>3282</v>
      </c>
      <c r="D630" s="964">
        <v>0</v>
      </c>
      <c r="E630" s="964">
        <v>0</v>
      </c>
      <c r="F630" s="913">
        <v>0</v>
      </c>
      <c r="G630" s="913">
        <v>0</v>
      </c>
      <c r="H630" s="913">
        <v>0</v>
      </c>
      <c r="I630" s="953"/>
      <c r="J630" s="882" t="s">
        <v>3284</v>
      </c>
      <c r="K630" s="363"/>
    </row>
    <row r="631" spans="1:11" ht="26">
      <c r="A631" s="432">
        <f t="shared" si="57"/>
        <v>21</v>
      </c>
      <c r="B631" s="879">
        <v>283300</v>
      </c>
      <c r="C631" s="879" t="s">
        <v>3283</v>
      </c>
      <c r="D631" s="964">
        <v>0</v>
      </c>
      <c r="E631" s="964">
        <v>0</v>
      </c>
      <c r="F631" s="913">
        <v>0</v>
      </c>
      <c r="G631" s="913">
        <v>0</v>
      </c>
      <c r="H631" s="913">
        <v>0</v>
      </c>
      <c r="I631" s="953"/>
      <c r="J631" s="882" t="s">
        <v>3285</v>
      </c>
      <c r="K631" s="363"/>
    </row>
    <row r="632" spans="1:11" ht="26">
      <c r="A632" s="432">
        <f t="shared" si="57"/>
        <v>22</v>
      </c>
      <c r="B632" s="879">
        <v>283300</v>
      </c>
      <c r="C632" s="879" t="s">
        <v>1216</v>
      </c>
      <c r="D632" s="964">
        <v>13305.7</v>
      </c>
      <c r="E632" s="964">
        <v>13305.7</v>
      </c>
      <c r="F632" s="913">
        <v>0</v>
      </c>
      <c r="G632" s="913">
        <v>0</v>
      </c>
      <c r="H632" s="913">
        <v>0</v>
      </c>
      <c r="I632" s="953"/>
      <c r="J632" s="882" t="s">
        <v>1217</v>
      </c>
      <c r="K632" s="363"/>
    </row>
    <row r="633" spans="1:11" ht="29.15" customHeight="1">
      <c r="A633" s="432">
        <f t="shared" si="57"/>
        <v>23</v>
      </c>
      <c r="B633" s="879">
        <v>283300</v>
      </c>
      <c r="C633" s="879" t="s">
        <v>1218</v>
      </c>
      <c r="D633" s="964">
        <v>456903.22</v>
      </c>
      <c r="E633" s="964">
        <v>456903.22</v>
      </c>
      <c r="F633" s="964">
        <v>0</v>
      </c>
      <c r="G633" s="971">
        <v>0</v>
      </c>
      <c r="H633" s="964">
        <v>0</v>
      </c>
      <c r="I633" s="953"/>
      <c r="J633" s="882" t="s">
        <v>1219</v>
      </c>
      <c r="K633" s="363"/>
    </row>
    <row r="634" spans="1:11" ht="20">
      <c r="A634" s="1262" t="s">
        <v>2971</v>
      </c>
      <c r="B634" s="1262"/>
      <c r="C634" s="1263"/>
      <c r="D634" s="1263"/>
      <c r="E634" s="1263"/>
      <c r="F634" s="1263"/>
      <c r="G634" s="1263"/>
      <c r="H634" s="1263"/>
      <c r="I634" s="1263"/>
      <c r="J634" s="1263"/>
    </row>
    <row r="635" spans="1:11" ht="19">
      <c r="A635" s="1264" t="str">
        <f>A2</f>
        <v>For Contract Year Beginning June 1, 2026, Based on 2025 Data</v>
      </c>
      <c r="B635" s="1264"/>
      <c r="C635" s="1265"/>
      <c r="D635" s="1265"/>
      <c r="E635" s="1265"/>
      <c r="F635" s="1265"/>
      <c r="G635" s="1265"/>
      <c r="H635" s="1265"/>
      <c r="I635" s="1265"/>
      <c r="J635" s="1265"/>
    </row>
    <row r="636" spans="1:11" ht="13.5">
      <c r="H636" s="362"/>
    </row>
    <row r="637" spans="1:11">
      <c r="A637" s="346"/>
      <c r="B637" s="346"/>
      <c r="C637" s="348"/>
      <c r="D637" s="499" t="s">
        <v>476</v>
      </c>
      <c r="E637" s="499" t="s">
        <v>477</v>
      </c>
      <c r="F637" s="499" t="s">
        <v>478</v>
      </c>
      <c r="G637" s="499" t="s">
        <v>479</v>
      </c>
      <c r="H637" s="499" t="s">
        <v>480</v>
      </c>
      <c r="I637" s="499" t="s">
        <v>874</v>
      </c>
      <c r="J637" s="499" t="s">
        <v>481</v>
      </c>
    </row>
    <row r="638" spans="1:11" ht="13.5">
      <c r="C638" s="362"/>
      <c r="D638" s="363"/>
      <c r="E638" s="509" t="s">
        <v>779</v>
      </c>
      <c r="F638" s="509" t="s">
        <v>779</v>
      </c>
      <c r="G638" s="499"/>
      <c r="H638" s="499"/>
      <c r="I638" s="499" t="s">
        <v>464</v>
      </c>
      <c r="J638" s="499" t="s">
        <v>472</v>
      </c>
    </row>
    <row r="639" spans="1:11">
      <c r="C639" s="363"/>
      <c r="D639" s="245" t="s">
        <v>472</v>
      </c>
      <c r="E639" s="499" t="s">
        <v>1221</v>
      </c>
      <c r="F639" s="499" t="s">
        <v>1222</v>
      </c>
      <c r="G639" s="499" t="s">
        <v>473</v>
      </c>
      <c r="H639" s="499" t="s">
        <v>474</v>
      </c>
      <c r="I639" s="499" t="s">
        <v>1069</v>
      </c>
      <c r="J639" s="499" t="s">
        <v>482</v>
      </c>
    </row>
    <row r="640" spans="1:11">
      <c r="D640" s="499" t="s">
        <v>483</v>
      </c>
      <c r="E640" s="499" t="s">
        <v>475</v>
      </c>
      <c r="F640" s="499" t="s">
        <v>475</v>
      </c>
      <c r="G640" s="499" t="s">
        <v>475</v>
      </c>
      <c r="H640" s="499" t="s">
        <v>475</v>
      </c>
      <c r="I640" s="499" t="s">
        <v>296</v>
      </c>
      <c r="J640" s="499" t="s">
        <v>297</v>
      </c>
    </row>
    <row r="641" spans="1:11" ht="13.5">
      <c r="A641" s="358" t="s">
        <v>526</v>
      </c>
      <c r="B641" s="359" t="s">
        <v>1068</v>
      </c>
      <c r="C641" s="360" t="s">
        <v>870</v>
      </c>
      <c r="D641" s="361"/>
      <c r="E641" s="361"/>
      <c r="F641" s="361"/>
      <c r="G641" s="361"/>
      <c r="H641" s="361"/>
      <c r="I641" s="361"/>
      <c r="J641" s="361"/>
    </row>
    <row r="642" spans="1:11" ht="26">
      <c r="A642" s="432">
        <f>+A633+1</f>
        <v>24</v>
      </c>
      <c r="B642" s="879">
        <v>283300</v>
      </c>
      <c r="C642" s="955" t="s">
        <v>3286</v>
      </c>
      <c r="D642" s="915">
        <v>0</v>
      </c>
      <c r="E642" s="915">
        <v>0</v>
      </c>
      <c r="F642" s="913">
        <v>0</v>
      </c>
      <c r="G642" s="913">
        <v>0</v>
      </c>
      <c r="H642" s="913">
        <v>0</v>
      </c>
      <c r="I642" s="885"/>
      <c r="J642" s="904" t="s">
        <v>3292</v>
      </c>
      <c r="K642" s="363"/>
    </row>
    <row r="643" spans="1:11" ht="26">
      <c r="A643" s="432">
        <f t="shared" ref="A643:A660" si="58">+A642+1</f>
        <v>25</v>
      </c>
      <c r="B643" s="879">
        <v>283300</v>
      </c>
      <c r="C643" s="955" t="s">
        <v>3246</v>
      </c>
      <c r="D643" s="915">
        <v>0</v>
      </c>
      <c r="E643" s="915">
        <v>0</v>
      </c>
      <c r="F643" s="913">
        <v>0</v>
      </c>
      <c r="G643" s="913">
        <v>0</v>
      </c>
      <c r="H643" s="913">
        <v>0</v>
      </c>
      <c r="I643" s="885"/>
      <c r="J643" s="904" t="s">
        <v>3254</v>
      </c>
      <c r="K643" s="363"/>
    </row>
    <row r="644" spans="1:11">
      <c r="A644" s="432">
        <f t="shared" si="58"/>
        <v>26</v>
      </c>
      <c r="B644" s="879"/>
      <c r="C644" s="918"/>
      <c r="D644" s="915">
        <v>0</v>
      </c>
      <c r="E644" s="915">
        <v>0</v>
      </c>
      <c r="F644" s="913">
        <v>0</v>
      </c>
      <c r="G644" s="913">
        <v>0</v>
      </c>
      <c r="H644" s="913">
        <v>0</v>
      </c>
      <c r="I644" s="885"/>
      <c r="J644" s="920"/>
      <c r="K644" s="363"/>
    </row>
    <row r="645" spans="1:11">
      <c r="A645" s="432">
        <f t="shared" si="58"/>
        <v>27</v>
      </c>
      <c r="B645" s="879">
        <v>283300</v>
      </c>
      <c r="C645" s="918" t="s">
        <v>1820</v>
      </c>
      <c r="D645" s="915">
        <v>62399.64</v>
      </c>
      <c r="E645" s="915">
        <v>62399.64</v>
      </c>
      <c r="F645" s="913">
        <v>0</v>
      </c>
      <c r="G645" s="913">
        <v>0</v>
      </c>
      <c r="H645" s="913">
        <v>0</v>
      </c>
      <c r="I645" s="885"/>
      <c r="J645" s="920" t="s">
        <v>1821</v>
      </c>
      <c r="K645" s="363"/>
    </row>
    <row r="646" spans="1:11">
      <c r="A646" s="432">
        <f t="shared" si="58"/>
        <v>28</v>
      </c>
      <c r="B646" s="879">
        <v>283300</v>
      </c>
      <c r="C646" s="918" t="s">
        <v>4219</v>
      </c>
      <c r="D646" s="915">
        <v>51897.86</v>
      </c>
      <c r="E646" s="915">
        <v>51897.86</v>
      </c>
      <c r="F646" s="913"/>
      <c r="G646" s="913"/>
      <c r="H646" s="913"/>
      <c r="I646" s="885"/>
      <c r="J646" s="920" t="s">
        <v>4220</v>
      </c>
      <c r="K646" s="363"/>
    </row>
    <row r="647" spans="1:11">
      <c r="A647" s="432">
        <f t="shared" si="58"/>
        <v>29</v>
      </c>
      <c r="B647" s="879">
        <v>283300</v>
      </c>
      <c r="C647" s="918" t="s">
        <v>3454</v>
      </c>
      <c r="D647" s="915">
        <v>2349846.86</v>
      </c>
      <c r="E647" s="915">
        <v>2349846.86</v>
      </c>
      <c r="F647" s="913"/>
      <c r="G647" s="913"/>
      <c r="H647" s="913"/>
      <c r="I647" s="885"/>
      <c r="J647" s="920" t="s">
        <v>3455</v>
      </c>
      <c r="K647" s="363"/>
    </row>
    <row r="648" spans="1:11">
      <c r="A648" s="432">
        <f t="shared" si="58"/>
        <v>30</v>
      </c>
      <c r="B648" s="879">
        <v>283300</v>
      </c>
      <c r="C648" s="918" t="s">
        <v>3720</v>
      </c>
      <c r="D648" s="915">
        <v>4989565.84</v>
      </c>
      <c r="E648" s="915">
        <v>4989565.84</v>
      </c>
      <c r="F648" s="913"/>
      <c r="G648" s="913"/>
      <c r="H648" s="913"/>
      <c r="I648" s="885"/>
      <c r="J648" s="920" t="s">
        <v>3721</v>
      </c>
      <c r="K648" s="363"/>
    </row>
    <row r="649" spans="1:11">
      <c r="A649" s="432">
        <f t="shared" si="58"/>
        <v>31</v>
      </c>
      <c r="B649" s="972">
        <v>283300</v>
      </c>
      <c r="C649" s="973" t="s">
        <v>3488</v>
      </c>
      <c r="D649" s="915">
        <v>1303889.1399999999</v>
      </c>
      <c r="E649" s="915">
        <v>1303889.1399999999</v>
      </c>
      <c r="F649" s="913"/>
      <c r="G649" s="913"/>
      <c r="H649" s="913"/>
      <c r="I649" s="885"/>
      <c r="J649" s="920" t="s">
        <v>3457</v>
      </c>
      <c r="K649" s="363"/>
    </row>
    <row r="650" spans="1:11">
      <c r="A650" s="432">
        <f t="shared" si="58"/>
        <v>32</v>
      </c>
      <c r="B650" s="972">
        <v>283300</v>
      </c>
      <c r="C650" s="973" t="s">
        <v>3458</v>
      </c>
      <c r="D650" s="915">
        <v>836071.74</v>
      </c>
      <c r="E650" s="915"/>
      <c r="F650" s="913"/>
      <c r="G650" s="913"/>
      <c r="H650" s="913">
        <v>836071.74</v>
      </c>
      <c r="I650" s="885"/>
      <c r="J650" s="919" t="s">
        <v>3459</v>
      </c>
      <c r="K650" s="363"/>
    </row>
    <row r="651" spans="1:11">
      <c r="A651" s="432">
        <f t="shared" si="58"/>
        <v>33</v>
      </c>
      <c r="B651" s="972">
        <v>283300</v>
      </c>
      <c r="C651" s="973" t="s">
        <v>3460</v>
      </c>
      <c r="D651" s="915">
        <v>-241146.57</v>
      </c>
      <c r="E651" s="915">
        <v>-241146.57</v>
      </c>
      <c r="F651" s="913"/>
      <c r="G651" s="913"/>
      <c r="H651" s="913"/>
      <c r="I651" s="885"/>
      <c r="J651" s="919" t="s">
        <v>3461</v>
      </c>
      <c r="K651" s="363"/>
    </row>
    <row r="652" spans="1:11" ht="26">
      <c r="A652" s="432">
        <f t="shared" si="58"/>
        <v>34</v>
      </c>
      <c r="B652" s="972">
        <v>283300</v>
      </c>
      <c r="C652" s="973" t="s">
        <v>3462</v>
      </c>
      <c r="D652" s="915">
        <v>241146.65</v>
      </c>
      <c r="E652" s="915">
        <v>241146.65</v>
      </c>
      <c r="F652" s="913"/>
      <c r="G652" s="913"/>
      <c r="H652" s="913"/>
      <c r="I652" s="885"/>
      <c r="J652" s="920" t="s">
        <v>3463</v>
      </c>
      <c r="K652" s="363"/>
    </row>
    <row r="653" spans="1:11">
      <c r="A653" s="432">
        <f t="shared" si="58"/>
        <v>35</v>
      </c>
      <c r="B653" s="972">
        <v>283300</v>
      </c>
      <c r="C653" s="973" t="s">
        <v>3489</v>
      </c>
      <c r="D653" s="915">
        <v>631878.87</v>
      </c>
      <c r="E653" s="915">
        <v>631878.87</v>
      </c>
      <c r="F653" s="913"/>
      <c r="G653" s="913"/>
      <c r="H653" s="913"/>
      <c r="I653" s="885"/>
      <c r="J653" s="920" t="s">
        <v>3465</v>
      </c>
      <c r="K653" s="363"/>
    </row>
    <row r="654" spans="1:11" ht="26">
      <c r="A654" s="432">
        <f t="shared" si="58"/>
        <v>36</v>
      </c>
      <c r="B654" s="879">
        <v>283300</v>
      </c>
      <c r="C654" s="918" t="s">
        <v>1617</v>
      </c>
      <c r="D654" s="913"/>
      <c r="E654" s="915">
        <v>0</v>
      </c>
      <c r="F654" s="913">
        <v>0</v>
      </c>
      <c r="G654" s="913">
        <v>0</v>
      </c>
      <c r="H654" s="913">
        <v>0</v>
      </c>
      <c r="I654" s="885"/>
      <c r="J654" s="920" t="s">
        <v>1616</v>
      </c>
    </row>
    <row r="655" spans="1:11" ht="39">
      <c r="A655" s="432">
        <f t="shared" si="58"/>
        <v>37</v>
      </c>
      <c r="B655" s="879">
        <v>283300</v>
      </c>
      <c r="C655" s="918" t="s">
        <v>2574</v>
      </c>
      <c r="D655" s="913"/>
      <c r="E655" s="915">
        <v>0</v>
      </c>
      <c r="F655" s="913">
        <v>0</v>
      </c>
      <c r="G655" s="913">
        <v>0</v>
      </c>
      <c r="H655" s="913">
        <v>0</v>
      </c>
      <c r="I655" s="885"/>
      <c r="J655" s="920" t="s">
        <v>2577</v>
      </c>
    </row>
    <row r="656" spans="1:11">
      <c r="A656" s="432">
        <f t="shared" si="58"/>
        <v>38</v>
      </c>
      <c r="B656" s="879">
        <v>283300</v>
      </c>
      <c r="C656" s="918" t="s">
        <v>2575</v>
      </c>
      <c r="D656" s="899">
        <v>278566.06</v>
      </c>
      <c r="E656" s="899">
        <v>278566.06</v>
      </c>
      <c r="F656" s="913">
        <v>0</v>
      </c>
      <c r="G656" s="913">
        <v>0</v>
      </c>
      <c r="H656" s="913">
        <v>0</v>
      </c>
      <c r="I656" s="961"/>
      <c r="J656" s="919" t="s">
        <v>2578</v>
      </c>
    </row>
    <row r="657" spans="1:11" ht="26">
      <c r="A657" s="432">
        <f t="shared" si="58"/>
        <v>39</v>
      </c>
      <c r="B657" s="879">
        <v>283300</v>
      </c>
      <c r="C657" s="918" t="s">
        <v>2576</v>
      </c>
      <c r="D657" s="899">
        <v>344066.23</v>
      </c>
      <c r="E657" s="899">
        <v>344066.23</v>
      </c>
      <c r="F657" s="913">
        <v>0</v>
      </c>
      <c r="G657" s="913">
        <v>0</v>
      </c>
      <c r="H657" s="913">
        <v>0</v>
      </c>
      <c r="I657" s="961"/>
      <c r="J657" s="919" t="s">
        <v>2579</v>
      </c>
    </row>
    <row r="658" spans="1:11">
      <c r="A658" s="432">
        <f t="shared" si="58"/>
        <v>40</v>
      </c>
      <c r="B658" s="879">
        <v>283300</v>
      </c>
      <c r="C658" s="879" t="s">
        <v>3249</v>
      </c>
      <c r="D658" s="899">
        <v>-531921.31000000006</v>
      </c>
      <c r="E658" s="899">
        <v>-531921.31000000006</v>
      </c>
      <c r="F658" s="913">
        <v>0</v>
      </c>
      <c r="G658" s="913">
        <v>0</v>
      </c>
      <c r="H658" s="913">
        <v>0</v>
      </c>
      <c r="I658" s="961"/>
      <c r="J658" s="919" t="s">
        <v>3293</v>
      </c>
    </row>
    <row r="659" spans="1:11">
      <c r="A659" s="432">
        <f t="shared" si="58"/>
        <v>41</v>
      </c>
      <c r="B659" s="879">
        <v>283300</v>
      </c>
      <c r="C659" s="918" t="s">
        <v>2931</v>
      </c>
      <c r="D659" s="899">
        <v>14957853</v>
      </c>
      <c r="E659" s="899">
        <v>14957853</v>
      </c>
      <c r="F659" s="913">
        <v>0</v>
      </c>
      <c r="G659" s="913">
        <v>0</v>
      </c>
      <c r="H659" s="913">
        <v>0</v>
      </c>
      <c r="I659" s="961"/>
      <c r="J659" s="919" t="s">
        <v>2933</v>
      </c>
    </row>
    <row r="660" spans="1:11" ht="26">
      <c r="A660" s="432">
        <f t="shared" si="58"/>
        <v>42</v>
      </c>
      <c r="B660" s="879">
        <v>283300</v>
      </c>
      <c r="C660" s="918" t="s">
        <v>2676</v>
      </c>
      <c r="D660" s="913"/>
      <c r="E660" s="913"/>
      <c r="F660" s="913"/>
      <c r="G660" s="913"/>
      <c r="H660" s="913"/>
      <c r="I660" s="961"/>
      <c r="J660" s="919" t="s">
        <v>3134</v>
      </c>
    </row>
    <row r="661" spans="1:11" ht="21" customHeight="1">
      <c r="A661" s="432"/>
      <c r="B661" s="873"/>
      <c r="C661" s="922" t="s">
        <v>1220</v>
      </c>
      <c r="D661" s="871"/>
      <c r="E661" s="871"/>
      <c r="F661" s="871"/>
      <c r="G661" s="871"/>
      <c r="H661" s="871"/>
      <c r="I661" s="926"/>
      <c r="J661" s="948"/>
    </row>
    <row r="662" spans="1:11">
      <c r="A662" s="432">
        <f>+A660+1</f>
        <v>43</v>
      </c>
      <c r="B662" s="879">
        <v>283321</v>
      </c>
      <c r="C662" s="879" t="s">
        <v>3287</v>
      </c>
      <c r="D662" s="913">
        <v>30944348.550000001</v>
      </c>
      <c r="E662" s="913">
        <v>30944348.550000001</v>
      </c>
      <c r="F662" s="913">
        <v>0</v>
      </c>
      <c r="G662" s="913">
        <v>0</v>
      </c>
      <c r="H662" s="913">
        <v>0</v>
      </c>
      <c r="I662" s="953"/>
      <c r="J662" s="882" t="s">
        <v>497</v>
      </c>
    </row>
    <row r="663" spans="1:11">
      <c r="A663" s="432" t="s">
        <v>472</v>
      </c>
      <c r="B663" s="941">
        <v>283310</v>
      </c>
      <c r="C663" s="941" t="s">
        <v>3210</v>
      </c>
      <c r="D663" s="935">
        <v>5959941.5300000003</v>
      </c>
      <c r="E663" s="935">
        <v>5959941.5300000003</v>
      </c>
      <c r="F663" s="913" t="s">
        <v>472</v>
      </c>
      <c r="G663" s="913" t="s">
        <v>472</v>
      </c>
      <c r="H663" s="913" t="s">
        <v>472</v>
      </c>
      <c r="I663" s="974"/>
      <c r="J663" s="940"/>
    </row>
    <row r="664" spans="1:11" ht="21" customHeight="1">
      <c r="A664" s="432"/>
      <c r="B664" s="873" t="s">
        <v>472</v>
      </c>
      <c r="C664" s="922" t="s">
        <v>2713</v>
      </c>
      <c r="D664" s="913" t="s">
        <v>472</v>
      </c>
      <c r="E664" s="913"/>
      <c r="F664" s="913"/>
      <c r="G664" s="913" t="s">
        <v>472</v>
      </c>
      <c r="H664" s="913"/>
      <c r="I664" s="926"/>
      <c r="J664" s="948"/>
    </row>
    <row r="665" spans="1:11">
      <c r="A665" s="432">
        <f>+A662+1</f>
        <v>44</v>
      </c>
      <c r="B665" s="879">
        <v>283601</v>
      </c>
      <c r="C665" s="879" t="s">
        <v>3288</v>
      </c>
      <c r="D665" s="924">
        <v>9660481.8699999992</v>
      </c>
      <c r="E665" s="913">
        <v>9660481.8699999992</v>
      </c>
      <c r="F665" s="913">
        <v>0</v>
      </c>
      <c r="G665" s="913">
        <v>0</v>
      </c>
      <c r="H665" s="913">
        <v>0</v>
      </c>
      <c r="I665" s="953"/>
      <c r="J665" s="882" t="s">
        <v>2675</v>
      </c>
    </row>
    <row r="666" spans="1:11">
      <c r="A666" s="432">
        <f>+A665+1</f>
        <v>45</v>
      </c>
      <c r="B666" s="928">
        <v>283602</v>
      </c>
      <c r="C666" s="929" t="s">
        <v>3289</v>
      </c>
      <c r="D666" s="930">
        <v>0.08</v>
      </c>
      <c r="E666" s="930">
        <v>0.08</v>
      </c>
      <c r="F666" s="913">
        <v>0</v>
      </c>
      <c r="G666" s="913">
        <v>0</v>
      </c>
      <c r="H666" s="913">
        <v>0</v>
      </c>
      <c r="I666" s="931"/>
      <c r="J666" s="928" t="s">
        <v>472</v>
      </c>
    </row>
    <row r="667" spans="1:11">
      <c r="A667" s="432">
        <f>+A666+1</f>
        <v>46</v>
      </c>
      <c r="B667" s="928">
        <v>283603</v>
      </c>
      <c r="C667" s="929" t="s">
        <v>3290</v>
      </c>
      <c r="D667" s="930">
        <v>714772.51</v>
      </c>
      <c r="E667" s="930">
        <v>714772.51</v>
      </c>
      <c r="F667" s="913">
        <v>0</v>
      </c>
      <c r="G667" s="913">
        <v>0</v>
      </c>
      <c r="H667" s="913">
        <v>0</v>
      </c>
      <c r="I667" s="931"/>
      <c r="J667" s="928" t="s">
        <v>472</v>
      </c>
    </row>
    <row r="668" spans="1:11">
      <c r="A668" s="432">
        <f>+A667+1</f>
        <v>47</v>
      </c>
      <c r="B668" s="928">
        <v>283604</v>
      </c>
      <c r="C668" s="929" t="s">
        <v>3291</v>
      </c>
      <c r="D668" s="930">
        <v>2415272.84</v>
      </c>
      <c r="E668" s="930">
        <v>2415272.84</v>
      </c>
      <c r="F668" s="913">
        <v>0</v>
      </c>
      <c r="G668" s="913">
        <v>0</v>
      </c>
      <c r="H668" s="913">
        <v>0</v>
      </c>
      <c r="I668" s="931"/>
      <c r="J668" s="928" t="s">
        <v>472</v>
      </c>
    </row>
    <row r="669" spans="1:11">
      <c r="A669" s="432">
        <f>+A668+1</f>
        <v>48</v>
      </c>
      <c r="B669" s="928">
        <v>283300</v>
      </c>
      <c r="C669" s="929" t="s">
        <v>3258</v>
      </c>
      <c r="D669" s="930"/>
      <c r="E669" s="930"/>
      <c r="F669" s="930"/>
      <c r="G669" s="930"/>
      <c r="H669" s="930"/>
      <c r="I669" s="931"/>
      <c r="J669" s="928" t="s">
        <v>2675</v>
      </c>
    </row>
    <row r="670" spans="1:11">
      <c r="A670" s="200"/>
      <c r="B670" s="26"/>
      <c r="G670" s="510"/>
    </row>
    <row r="671" spans="1:11">
      <c r="A671" s="200">
        <f>+A669+1</f>
        <v>49</v>
      </c>
      <c r="C671" s="26" t="s">
        <v>2300</v>
      </c>
      <c r="D671" s="896">
        <f>SUM(D609:D669)</f>
        <v>79099198.76000002</v>
      </c>
      <c r="E671" s="31">
        <f>SUM(E609:E669)</f>
        <v>77278572.12000002</v>
      </c>
      <c r="F671" s="31">
        <f>SUM(F609:F669)</f>
        <v>984554.9</v>
      </c>
      <c r="G671" s="515">
        <f>SUM(G609:G669)</f>
        <v>0</v>
      </c>
      <c r="H671" s="515">
        <f>SUM(H609:H669)</f>
        <v>836071.74</v>
      </c>
      <c r="I671" s="364"/>
      <c r="K671" s="31"/>
    </row>
    <row r="672" spans="1:11">
      <c r="A672" s="200">
        <f>A671+1</f>
        <v>50</v>
      </c>
      <c r="C672" s="26" t="s">
        <v>503</v>
      </c>
      <c r="D672" s="510"/>
      <c r="E672" s="510"/>
      <c r="F672" s="510"/>
      <c r="G672" s="515"/>
      <c r="H672" s="515"/>
    </row>
    <row r="673" spans="1:10">
      <c r="A673" s="200">
        <f>A672+1</f>
        <v>51</v>
      </c>
      <c r="C673" s="26" t="s">
        <v>504</v>
      </c>
      <c r="G673" s="515"/>
      <c r="H673" s="515"/>
    </row>
    <row r="674" spans="1:10">
      <c r="A674" s="200">
        <f>A673+1</f>
        <v>52</v>
      </c>
      <c r="C674" s="26" t="s">
        <v>464</v>
      </c>
      <c r="D674" s="515">
        <f>D671-D672-D673</f>
        <v>79099198.76000002</v>
      </c>
      <c r="E674" s="515">
        <f>E671-E672-E673</f>
        <v>77278572.12000002</v>
      </c>
      <c r="F674" s="515">
        <f>F671-F672-F673</f>
        <v>984554.9</v>
      </c>
      <c r="G674" s="515">
        <f>G671-G672-G673</f>
        <v>0</v>
      </c>
      <c r="H674" s="515">
        <f>H671-H672-H673</f>
        <v>836071.74</v>
      </c>
    </row>
    <row r="675" spans="1:10">
      <c r="A675" s="200">
        <f>A674+1</f>
        <v>53</v>
      </c>
      <c r="C675" s="26" t="s">
        <v>2301</v>
      </c>
      <c r="D675" s="357"/>
      <c r="E675" s="366">
        <f>E599</f>
        <v>0</v>
      </c>
      <c r="F675" s="366">
        <f>F599</f>
        <v>1</v>
      </c>
      <c r="G675" s="366">
        <f>G599</f>
        <v>0.48433285114142643</v>
      </c>
      <c r="H675" s="366">
        <f>H599</f>
        <v>0.73449844622913152</v>
      </c>
    </row>
    <row r="676" spans="1:10">
      <c r="A676" s="200">
        <f>A675+1</f>
        <v>54</v>
      </c>
      <c r="C676" s="26" t="s">
        <v>464</v>
      </c>
      <c r="E676" s="357">
        <f>E674*E675</f>
        <v>0</v>
      </c>
      <c r="F676" s="357">
        <f>F674*F675</f>
        <v>984554.9</v>
      </c>
      <c r="G676" s="357">
        <f>G674*G675</f>
        <v>0</v>
      </c>
      <c r="H676" s="357">
        <f>H674*H675</f>
        <v>614093.39396608644</v>
      </c>
      <c r="I676" s="367">
        <f>SUM(E676:H676)</f>
        <v>1598648.2939660866</v>
      </c>
      <c r="J676" s="26" t="s">
        <v>24</v>
      </c>
    </row>
    <row r="677" spans="1:10" ht="20">
      <c r="A677" s="1262" t="s">
        <v>2972</v>
      </c>
      <c r="B677" s="1262"/>
      <c r="C677" s="1263"/>
      <c r="D677" s="1263"/>
      <c r="E677" s="1263"/>
      <c r="F677" s="1263"/>
      <c r="G677" s="1263"/>
      <c r="H677" s="1263"/>
      <c r="I677" s="1263"/>
      <c r="J677" s="1263"/>
    </row>
    <row r="678" spans="1:10" ht="19">
      <c r="A678" s="1264" t="str">
        <f>A2</f>
        <v>For Contract Year Beginning June 1, 2026, Based on 2025 Data</v>
      </c>
      <c r="B678" s="1264"/>
      <c r="C678" s="1265"/>
      <c r="D678" s="1265"/>
      <c r="E678" s="1265"/>
      <c r="F678" s="1265"/>
      <c r="G678" s="1265"/>
      <c r="H678" s="1265"/>
      <c r="I678" s="1265"/>
      <c r="J678" s="1265"/>
    </row>
    <row r="679" spans="1:10" ht="15">
      <c r="A679" s="349"/>
      <c r="B679" s="349"/>
      <c r="C679" s="371"/>
      <c r="D679" s="371"/>
      <c r="E679" s="371"/>
      <c r="F679" s="371"/>
      <c r="G679" s="371"/>
      <c r="H679" s="371"/>
      <c r="I679" s="371"/>
      <c r="J679" s="371"/>
    </row>
    <row r="680" spans="1:10" ht="13.5">
      <c r="C680" s="362"/>
      <c r="D680" s="499" t="str">
        <f t="shared" ref="D680:J680" si="59">D468</f>
        <v>(A)</v>
      </c>
      <c r="E680" s="499" t="str">
        <f t="shared" si="59"/>
        <v>(B)</v>
      </c>
      <c r="F680" s="499" t="str">
        <f t="shared" si="59"/>
        <v>(C)</v>
      </c>
      <c r="G680" s="499" t="str">
        <f t="shared" si="59"/>
        <v>(D)</v>
      </c>
      <c r="H680" s="499" t="str">
        <f t="shared" si="59"/>
        <v>(E)</v>
      </c>
      <c r="I680" s="499" t="str">
        <f t="shared" si="59"/>
        <v>(F)</v>
      </c>
      <c r="J680" s="499" t="str">
        <f t="shared" si="59"/>
        <v>(G)</v>
      </c>
    </row>
    <row r="681" spans="1:10">
      <c r="D681" s="363"/>
      <c r="E681" s="516" t="str">
        <f t="shared" ref="E681:J683" si="60">E469</f>
        <v>100%</v>
      </c>
      <c r="F681" s="516" t="str">
        <f t="shared" si="60"/>
        <v>100%</v>
      </c>
      <c r="G681" s="499">
        <f t="shared" si="60"/>
        <v>0</v>
      </c>
      <c r="H681" s="499">
        <f t="shared" si="60"/>
        <v>0</v>
      </c>
      <c r="I681" s="499" t="str">
        <f t="shared" si="60"/>
        <v>Total</v>
      </c>
      <c r="J681" s="499" t="str">
        <f t="shared" si="60"/>
        <v xml:space="preserve"> </v>
      </c>
    </row>
    <row r="682" spans="1:10">
      <c r="D682" s="245" t="str">
        <f>D470</f>
        <v xml:space="preserve"> </v>
      </c>
      <c r="E682" s="499" t="str">
        <f t="shared" si="60"/>
        <v>NonGeneration</v>
      </c>
      <c r="F682" s="499" t="str">
        <f t="shared" si="60"/>
        <v>Generation</v>
      </c>
      <c r="G682" s="499" t="str">
        <f t="shared" si="60"/>
        <v xml:space="preserve">Plant </v>
      </c>
      <c r="H682" s="499" t="str">
        <f t="shared" si="60"/>
        <v>Labor</v>
      </c>
      <c r="I682" s="499" t="str">
        <f t="shared" si="60"/>
        <v>Added</v>
      </c>
      <c r="J682" s="499" t="str">
        <f t="shared" si="60"/>
        <v>Description</v>
      </c>
    </row>
    <row r="683" spans="1:10">
      <c r="D683" s="499" t="str">
        <f>D471</f>
        <v>YE Balance</v>
      </c>
      <c r="E683" s="499" t="str">
        <f t="shared" si="60"/>
        <v>Related</v>
      </c>
      <c r="F683" s="499" t="str">
        <f t="shared" si="60"/>
        <v>Related</v>
      </c>
      <c r="G683" s="499" t="str">
        <f t="shared" si="60"/>
        <v>Related</v>
      </c>
      <c r="H683" s="499" t="str">
        <f t="shared" si="60"/>
        <v>Related</v>
      </c>
      <c r="I683" s="499" t="str">
        <f t="shared" si="60"/>
        <v>to Ratebase</v>
      </c>
      <c r="J683" s="499" t="str">
        <f t="shared" si="60"/>
        <v>and Justification</v>
      </c>
    </row>
    <row r="684" spans="1:10" ht="13.5">
      <c r="D684" s="361"/>
      <c r="G684" s="361"/>
      <c r="H684" s="361"/>
      <c r="I684" s="361"/>
      <c r="J684" s="361"/>
    </row>
    <row r="685" spans="1:10">
      <c r="A685" s="358" t="s">
        <v>526</v>
      </c>
      <c r="B685" s="359" t="s">
        <v>1068</v>
      </c>
      <c r="C685" s="360" t="s">
        <v>870</v>
      </c>
      <c r="J685" s="372"/>
    </row>
    <row r="686" spans="1:10">
      <c r="A686" s="432">
        <v>1</v>
      </c>
      <c r="B686" s="932">
        <v>228100</v>
      </c>
      <c r="C686" s="933" t="s">
        <v>2310</v>
      </c>
      <c r="D686" s="975">
        <v>2095502.28</v>
      </c>
      <c r="E686" s="935">
        <v>0</v>
      </c>
      <c r="F686" s="913">
        <v>0</v>
      </c>
      <c r="G686" s="935"/>
      <c r="H686" s="935">
        <v>2095502.28</v>
      </c>
      <c r="I686" s="935"/>
      <c r="J686" s="933" t="s">
        <v>3267</v>
      </c>
    </row>
    <row r="687" spans="1:10">
      <c r="A687" s="432">
        <f>A686+1</f>
        <v>2</v>
      </c>
      <c r="B687" s="932">
        <v>228200</v>
      </c>
      <c r="C687" s="933" t="s">
        <v>3528</v>
      </c>
      <c r="D687" s="975">
        <v>0</v>
      </c>
      <c r="E687" s="935">
        <v>0</v>
      </c>
      <c r="F687" s="913">
        <v>0</v>
      </c>
      <c r="G687" s="913"/>
      <c r="H687" s="935">
        <v>0</v>
      </c>
      <c r="I687" s="936"/>
      <c r="J687" s="933" t="s">
        <v>3268</v>
      </c>
    </row>
    <row r="688" spans="1:10">
      <c r="A688" s="432">
        <f t="shared" ref="A688:A708" si="61">A687+1</f>
        <v>3</v>
      </c>
      <c r="B688" s="932">
        <v>228201</v>
      </c>
      <c r="C688" s="933" t="s">
        <v>3259</v>
      </c>
      <c r="D688" s="975">
        <v>0</v>
      </c>
      <c r="E688" s="935">
        <v>0</v>
      </c>
      <c r="F688" s="913">
        <v>0</v>
      </c>
      <c r="G688" s="913"/>
      <c r="H688" s="935">
        <v>0</v>
      </c>
      <c r="I688" s="936"/>
      <c r="J688" s="933" t="s">
        <v>3268</v>
      </c>
    </row>
    <row r="689" spans="1:10">
      <c r="A689" s="432">
        <f t="shared" si="61"/>
        <v>4</v>
      </c>
      <c r="B689" s="932">
        <v>228203</v>
      </c>
      <c r="C689" s="933" t="s">
        <v>3260</v>
      </c>
      <c r="D689" s="975">
        <v>1363164.44</v>
      </c>
      <c r="E689" s="938"/>
      <c r="F689" s="913">
        <v>0</v>
      </c>
      <c r="G689" s="938"/>
      <c r="H689" s="935">
        <v>1363164.44</v>
      </c>
      <c r="I689" s="939"/>
      <c r="J689" s="933" t="s">
        <v>3269</v>
      </c>
    </row>
    <row r="690" spans="1:10">
      <c r="A690" s="432">
        <f>+A689+1</f>
        <v>5</v>
      </c>
      <c r="B690" s="932">
        <v>228410</v>
      </c>
      <c r="C690" s="933" t="s">
        <v>3261</v>
      </c>
      <c r="D690" s="975">
        <v>191573.04</v>
      </c>
      <c r="E690" s="938">
        <v>0</v>
      </c>
      <c r="F690" s="913">
        <v>0</v>
      </c>
      <c r="G690" s="913"/>
      <c r="H690" s="935">
        <v>191573.04</v>
      </c>
      <c r="I690" s="939"/>
      <c r="J690" s="933" t="s">
        <v>3270</v>
      </c>
    </row>
    <row r="691" spans="1:10">
      <c r="A691" s="432">
        <f t="shared" si="61"/>
        <v>6</v>
      </c>
      <c r="B691" s="941">
        <v>236501</v>
      </c>
      <c r="C691" s="940" t="s">
        <v>3135</v>
      </c>
      <c r="D691" s="937">
        <v>772429.71</v>
      </c>
      <c r="E691" s="938">
        <v>0</v>
      </c>
      <c r="F691" s="913">
        <v>0</v>
      </c>
      <c r="G691" s="913"/>
      <c r="H691" s="935">
        <v>772429.71</v>
      </c>
      <c r="I691" s="939"/>
      <c r="J691" s="940" t="s">
        <v>3135</v>
      </c>
    </row>
    <row r="692" spans="1:10">
      <c r="A692" s="432">
        <f t="shared" si="61"/>
        <v>7</v>
      </c>
      <c r="B692" s="941">
        <v>253501</v>
      </c>
      <c r="C692" s="940" t="s">
        <v>3136</v>
      </c>
      <c r="D692" s="937">
        <v>29551557</v>
      </c>
      <c r="E692" s="938">
        <v>0</v>
      </c>
      <c r="F692" s="938">
        <v>29551557</v>
      </c>
      <c r="G692" s="913">
        <v>0</v>
      </c>
      <c r="H692" s="938">
        <v>0</v>
      </c>
      <c r="I692" s="939"/>
      <c r="J692" s="940" t="s">
        <v>3136</v>
      </c>
    </row>
    <row r="693" spans="1:10">
      <c r="A693" s="432">
        <f t="shared" si="61"/>
        <v>8</v>
      </c>
      <c r="B693" s="976"/>
      <c r="C693" s="977"/>
      <c r="D693" s="977"/>
      <c r="E693" s="977"/>
      <c r="F693" s="977"/>
      <c r="G693" s="977"/>
      <c r="H693" s="977"/>
      <c r="I693" s="977"/>
      <c r="J693" s="977"/>
    </row>
    <row r="694" spans="1:10">
      <c r="A694" s="432">
        <f t="shared" si="61"/>
        <v>9</v>
      </c>
      <c r="B694" s="976"/>
      <c r="C694" s="977"/>
      <c r="D694" s="977"/>
      <c r="E694" s="977"/>
      <c r="F694" s="977"/>
      <c r="G694" s="977"/>
      <c r="H694" s="977"/>
      <c r="I694" s="977"/>
      <c r="J694" s="977"/>
    </row>
    <row r="695" spans="1:10">
      <c r="A695" s="432">
        <f t="shared" si="61"/>
        <v>10</v>
      </c>
      <c r="B695" s="926"/>
      <c r="C695" s="948"/>
      <c r="D695" s="978"/>
      <c r="E695" s="978"/>
      <c r="F695" s="978"/>
      <c r="G695" s="978"/>
      <c r="H695" s="978"/>
      <c r="I695" s="979"/>
      <c r="J695" s="948"/>
    </row>
    <row r="696" spans="1:10">
      <c r="A696" s="432">
        <f>+A695+1</f>
        <v>11</v>
      </c>
      <c r="B696" s="926"/>
      <c r="C696" s="942"/>
      <c r="D696" s="978"/>
      <c r="E696" s="978"/>
      <c r="F696" s="978"/>
      <c r="G696" s="978"/>
      <c r="H696" s="978"/>
      <c r="I696" s="979"/>
      <c r="J696" s="943"/>
    </row>
    <row r="697" spans="1:10">
      <c r="A697" s="432">
        <f>+A696+1</f>
        <v>12</v>
      </c>
      <c r="B697" s="926"/>
      <c r="C697" s="948"/>
      <c r="D697" s="978"/>
      <c r="E697" s="978"/>
      <c r="F697" s="978"/>
      <c r="G697" s="978"/>
      <c r="H697" s="978"/>
      <c r="I697" s="979"/>
      <c r="J697" s="948"/>
    </row>
    <row r="698" spans="1:10">
      <c r="A698" s="432">
        <f t="shared" si="61"/>
        <v>13</v>
      </c>
      <c r="B698" s="926"/>
      <c r="C698" s="948"/>
      <c r="D698" s="978"/>
      <c r="E698" s="978"/>
      <c r="F698" s="978"/>
      <c r="G698" s="978"/>
      <c r="H698" s="978"/>
      <c r="I698" s="979"/>
      <c r="J698" s="948"/>
    </row>
    <row r="699" spans="1:10">
      <c r="A699" s="432">
        <f t="shared" si="61"/>
        <v>14</v>
      </c>
      <c r="B699" s="381"/>
      <c r="C699" s="384"/>
      <c r="D699" s="385"/>
      <c r="E699" s="385"/>
      <c r="F699" s="385"/>
      <c r="G699" s="385"/>
      <c r="H699" s="385"/>
      <c r="I699" s="386"/>
      <c r="J699" s="384"/>
    </row>
    <row r="700" spans="1:10">
      <c r="A700" s="432">
        <f t="shared" si="61"/>
        <v>15</v>
      </c>
      <c r="B700" s="381"/>
      <c r="C700" s="384"/>
      <c r="D700" s="385"/>
      <c r="E700" s="385"/>
      <c r="F700" s="385"/>
      <c r="G700" s="385"/>
      <c r="H700" s="385"/>
      <c r="I700" s="386"/>
      <c r="J700" s="384"/>
    </row>
    <row r="701" spans="1:10">
      <c r="A701" s="432">
        <f>A700+1</f>
        <v>16</v>
      </c>
      <c r="B701" s="381"/>
      <c r="C701" s="387"/>
      <c r="D701" s="385"/>
      <c r="E701" s="385"/>
      <c r="F701" s="385"/>
      <c r="G701" s="385"/>
      <c r="H701" s="385"/>
      <c r="I701" s="386"/>
      <c r="J701" s="388"/>
    </row>
    <row r="702" spans="1:10">
      <c r="A702" s="432">
        <f>A701+1</f>
        <v>17</v>
      </c>
      <c r="B702" s="381"/>
      <c r="C702" s="388"/>
      <c r="D702" s="385"/>
      <c r="E702" s="385"/>
      <c r="F702" s="385"/>
      <c r="G702" s="385"/>
      <c r="H702" s="385"/>
      <c r="I702" s="386"/>
      <c r="J702" s="384"/>
    </row>
    <row r="703" spans="1:10">
      <c r="A703" s="432">
        <f>+A702+1</f>
        <v>18</v>
      </c>
      <c r="B703" s="381"/>
      <c r="C703" s="389"/>
      <c r="D703" s="385"/>
      <c r="E703" s="385"/>
      <c r="F703" s="385"/>
      <c r="G703" s="385"/>
      <c r="H703" s="385"/>
      <c r="I703" s="386"/>
      <c r="J703" s="388"/>
    </row>
    <row r="704" spans="1:10">
      <c r="A704" s="432">
        <f>+A703+1</f>
        <v>19</v>
      </c>
      <c r="B704" s="381"/>
      <c r="C704" s="387"/>
      <c r="D704" s="385"/>
      <c r="E704" s="385"/>
      <c r="F704" s="385"/>
      <c r="G704" s="385"/>
      <c r="H704" s="385"/>
      <c r="I704" s="386"/>
      <c r="J704" s="388"/>
    </row>
    <row r="705" spans="1:10">
      <c r="A705" s="432">
        <f>+A704+1</f>
        <v>20</v>
      </c>
      <c r="B705" s="381"/>
      <c r="C705" s="387"/>
      <c r="D705" s="385"/>
      <c r="E705" s="385"/>
      <c r="F705" s="385"/>
      <c r="G705" s="385"/>
      <c r="H705" s="385"/>
      <c r="I705" s="386"/>
      <c r="J705" s="388"/>
    </row>
    <row r="706" spans="1:10">
      <c r="A706" s="432">
        <f>+A705+1</f>
        <v>21</v>
      </c>
      <c r="B706" s="381"/>
      <c r="C706" s="384"/>
      <c r="D706" s="385"/>
      <c r="E706" s="385"/>
      <c r="F706" s="385"/>
      <c r="G706" s="385"/>
      <c r="H706" s="385"/>
      <c r="I706" s="386"/>
      <c r="J706" s="384"/>
    </row>
    <row r="707" spans="1:10">
      <c r="A707" s="432">
        <f t="shared" si="61"/>
        <v>22</v>
      </c>
      <c r="B707" s="381"/>
      <c r="C707" s="384"/>
      <c r="D707" s="390"/>
      <c r="E707" s="385"/>
      <c r="F707" s="385"/>
      <c r="G707" s="390"/>
      <c r="H707" s="385"/>
      <c r="I707" s="386"/>
      <c r="J707" s="384"/>
    </row>
    <row r="708" spans="1:10">
      <c r="A708" s="200">
        <f t="shared" si="61"/>
        <v>23</v>
      </c>
      <c r="B708" s="428"/>
      <c r="C708" s="429"/>
      <c r="D708" s="494"/>
      <c r="E708" s="492"/>
      <c r="F708" s="492"/>
      <c r="G708" s="494"/>
      <c r="H708" s="492"/>
      <c r="I708" s="493"/>
      <c r="J708" s="429"/>
    </row>
    <row r="709" spans="1:10">
      <c r="A709" s="200"/>
      <c r="B709" s="26"/>
      <c r="D709" s="31"/>
      <c r="E709" s="31"/>
      <c r="F709" s="31"/>
      <c r="G709" s="31"/>
      <c r="H709" s="31"/>
      <c r="I709" s="31"/>
    </row>
    <row r="710" spans="1:10">
      <c r="A710" s="200">
        <f>+A708+1</f>
        <v>24</v>
      </c>
      <c r="C710" s="26" t="s">
        <v>2275</v>
      </c>
      <c r="D710" s="31">
        <f>SUM(D686:D708)</f>
        <v>33974226.469999999</v>
      </c>
      <c r="E710" s="31">
        <f>SUM(E686:E708)</f>
        <v>0</v>
      </c>
      <c r="F710" s="31">
        <f>SUM(F686:F708)</f>
        <v>29551557</v>
      </c>
      <c r="G710" s="373">
        <f>SUM(G686:G708)</f>
        <v>0</v>
      </c>
      <c r="H710" s="373">
        <f>SUM(H686:H708)</f>
        <v>4422669.47</v>
      </c>
      <c r="I710" s="31"/>
    </row>
    <row r="711" spans="1:10">
      <c r="A711" s="200">
        <f>A710+1</f>
        <v>25</v>
      </c>
      <c r="C711" s="26" t="s">
        <v>503</v>
      </c>
      <c r="D711" s="31"/>
      <c r="E711" s="31"/>
      <c r="F711" s="31"/>
      <c r="G711" s="373"/>
      <c r="H711" s="373"/>
      <c r="I711" s="31"/>
    </row>
    <row r="712" spans="1:10">
      <c r="A712" s="200">
        <f>A711+1</f>
        <v>26</v>
      </c>
      <c r="C712" s="26" t="s">
        <v>504</v>
      </c>
      <c r="D712" s="31"/>
      <c r="E712" s="31"/>
      <c r="F712" s="31"/>
      <c r="G712" s="373"/>
      <c r="H712" s="373"/>
      <c r="I712" s="31"/>
    </row>
    <row r="713" spans="1:10">
      <c r="A713" s="200">
        <f>A712+1</f>
        <v>27</v>
      </c>
      <c r="C713" s="26" t="s">
        <v>464</v>
      </c>
      <c r="D713" s="373">
        <f>D710-D711-D712</f>
        <v>33974226.469999999</v>
      </c>
      <c r="E713" s="373">
        <f>E710-E711-E712</f>
        <v>0</v>
      </c>
      <c r="F713" s="373">
        <f>F710-F711-F712</f>
        <v>29551557</v>
      </c>
      <c r="G713" s="373">
        <f>G710-G711-G712</f>
        <v>0</v>
      </c>
      <c r="H713" s="373">
        <f>H710-H711-H712</f>
        <v>4422669.47</v>
      </c>
      <c r="I713" s="31"/>
    </row>
    <row r="714" spans="1:10">
      <c r="A714" s="200">
        <f>A713+1</f>
        <v>28</v>
      </c>
      <c r="C714" s="26" t="s">
        <v>2301</v>
      </c>
      <c r="D714" s="357"/>
      <c r="E714" s="366">
        <f>E676</f>
        <v>0</v>
      </c>
      <c r="F714" s="366">
        <v>1</v>
      </c>
      <c r="G714" s="366">
        <f>G675</f>
        <v>0.48433285114142643</v>
      </c>
      <c r="H714" s="366">
        <f>H675</f>
        <v>0.73449844622913152</v>
      </c>
    </row>
    <row r="715" spans="1:10">
      <c r="A715" s="200">
        <f>A714+1</f>
        <v>29</v>
      </c>
      <c r="C715" s="26" t="s">
        <v>464</v>
      </c>
      <c r="E715" s="357">
        <f>E713*E714</f>
        <v>0</v>
      </c>
      <c r="F715" s="357">
        <f>F713*F714</f>
        <v>29551557</v>
      </c>
      <c r="G715" s="357">
        <f>G713*G714</f>
        <v>0</v>
      </c>
      <c r="H715" s="357">
        <f>H713*H714</f>
        <v>3248443.8539000163</v>
      </c>
      <c r="I715" s="367">
        <f>SUM(E715:H715)</f>
        <v>32800000.853900015</v>
      </c>
      <c r="J715" s="26" t="s">
        <v>24</v>
      </c>
    </row>
  </sheetData>
  <sheetProtection sheet="1" objects="1" scenarios="1"/>
  <mergeCells count="26">
    <mergeCell ref="A677:J677"/>
    <mergeCell ref="A678:J678"/>
    <mergeCell ref="A525:J525"/>
    <mergeCell ref="A427:J427"/>
    <mergeCell ref="A466:J466"/>
    <mergeCell ref="A465:J465"/>
    <mergeCell ref="A635:J635"/>
    <mergeCell ref="A634:J634"/>
    <mergeCell ref="A602:J602"/>
    <mergeCell ref="A601:J601"/>
    <mergeCell ref="A524:J524"/>
    <mergeCell ref="A2:J2"/>
    <mergeCell ref="A1:J1"/>
    <mergeCell ref="A62:J62"/>
    <mergeCell ref="A61:J61"/>
    <mergeCell ref="A426:J426"/>
    <mergeCell ref="A241:J241"/>
    <mergeCell ref="A242:J242"/>
    <mergeCell ref="A121:J121"/>
    <mergeCell ref="A122:J122"/>
    <mergeCell ref="A181:J181"/>
    <mergeCell ref="A182:J182"/>
    <mergeCell ref="A301:J301"/>
    <mergeCell ref="A302:J302"/>
    <mergeCell ref="A361:J361"/>
    <mergeCell ref="A362:J362"/>
  </mergeCells>
  <phoneticPr fontId="26" type="noConversion"/>
  <printOptions horizontalCentered="1"/>
  <pageMargins left="0.25" right="0.25" top="0.84" bottom="0.5" header="0.5" footer="0.25"/>
  <pageSetup scale="55" orientation="landscape" r:id="rId1"/>
  <headerFooter alignWithMargins="0">
    <oddHeader>&amp;C&amp;"Times New Roman,Bold"&amp;16ATTACHMENT D, Page &amp;P of &amp;N
EVERGY</oddHeader>
    <oddFooter>&amp;R&amp;1#&amp;"Calibri"&amp;10&amp;KA80000Internal Use Only</oddFooter>
  </headerFooter>
  <rowBreaks count="12" manualBreakCount="12">
    <brk id="60" max="9" man="1"/>
    <brk id="120" max="9" man="1"/>
    <brk id="180" max="9" man="1"/>
    <brk id="240" max="9" man="1"/>
    <brk id="300" max="9" man="1"/>
    <brk id="360" max="9" man="1"/>
    <brk id="425" max="9" man="1"/>
    <brk id="464" max="9" man="1"/>
    <brk id="523" max="9" man="1"/>
    <brk id="600" max="9" man="1"/>
    <brk id="633" max="9" man="1"/>
    <brk id="67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K33"/>
  <sheetViews>
    <sheetView view="pageBreakPreview" zoomScale="90" zoomScaleNormal="100" zoomScaleSheetLayoutView="90" workbookViewId="0">
      <selection activeCell="I5" sqref="I5"/>
    </sheetView>
  </sheetViews>
  <sheetFormatPr defaultColWidth="9.1796875" defaultRowHeight="12.5"/>
  <cols>
    <col min="1" max="1" width="38.81640625" style="19" customWidth="1"/>
    <col min="2" max="3" width="15.81640625" style="19" customWidth="1"/>
    <col min="4" max="4" width="31.81640625" style="19" customWidth="1"/>
    <col min="5" max="8" width="15.81640625" style="19" customWidth="1"/>
    <col min="9" max="9" width="22.453125" style="19" customWidth="1"/>
    <col min="10" max="10" width="9.81640625" style="19" customWidth="1"/>
    <col min="11" max="16384" width="9.1796875" style="19"/>
  </cols>
  <sheetData>
    <row r="1" spans="1:10" ht="20">
      <c r="A1" s="1247" t="s">
        <v>85</v>
      </c>
      <c r="B1" s="1247"/>
      <c r="C1" s="1247"/>
      <c r="D1" s="1247"/>
      <c r="E1" s="1247"/>
      <c r="F1" s="1247"/>
      <c r="G1" s="1247"/>
      <c r="H1" s="1247"/>
      <c r="I1" s="1247"/>
      <c r="J1" s="1247"/>
    </row>
    <row r="2" spans="1:10" ht="19">
      <c r="A2" s="1221" t="str">
        <f>'Item 2,  Demand Chg. Calc.'!2:2</f>
        <v>For Contract Year Beginning June 1, 2026, Based on 2025 Data</v>
      </c>
      <c r="B2" s="1221"/>
      <c r="C2" s="1221"/>
      <c r="D2" s="1221"/>
      <c r="E2" s="1221"/>
      <c r="F2" s="1221"/>
      <c r="G2" s="1221"/>
      <c r="H2" s="1221"/>
      <c r="I2" s="1221"/>
      <c r="J2" s="1221"/>
    </row>
    <row r="3" spans="1:10" ht="17.5">
      <c r="A3" s="16"/>
      <c r="B3" s="16"/>
      <c r="C3" s="16"/>
      <c r="D3" s="16"/>
      <c r="E3" s="16"/>
      <c r="F3" s="16"/>
      <c r="G3" s="16"/>
      <c r="H3" s="16"/>
      <c r="I3" s="16"/>
      <c r="J3" s="16"/>
    </row>
    <row r="4" spans="1:10" ht="18">
      <c r="A4" s="329" t="s">
        <v>1260</v>
      </c>
      <c r="B4" s="133"/>
      <c r="C4" s="133"/>
      <c r="D4" s="133"/>
      <c r="E4" s="133"/>
      <c r="F4" s="133"/>
      <c r="G4" s="517" t="s">
        <v>2862</v>
      </c>
      <c r="H4" s="518" t="s">
        <v>2863</v>
      </c>
      <c r="I4" s="519" t="s">
        <v>464</v>
      </c>
      <c r="J4" s="16"/>
    </row>
    <row r="5" spans="1:10" ht="18">
      <c r="A5" s="133" t="s">
        <v>242</v>
      </c>
      <c r="B5" s="133"/>
      <c r="C5" s="133"/>
      <c r="D5" s="133"/>
      <c r="E5" s="133"/>
      <c r="F5" s="133"/>
      <c r="G5" s="520"/>
      <c r="H5" s="520"/>
      <c r="I5" s="521">
        <f>'Item 3, Rate Base'!G27/1000</f>
        <v>8836327.3726983834</v>
      </c>
      <c r="J5" s="469"/>
    </row>
    <row r="6" spans="1:10" ht="18">
      <c r="A6" s="133" t="s">
        <v>240</v>
      </c>
      <c r="B6" s="133"/>
      <c r="C6" s="133"/>
      <c r="D6" s="133"/>
      <c r="E6" s="133"/>
      <c r="F6" s="133"/>
      <c r="G6" s="521">
        <f>('Form 1 Inputs'!D44)/1000</f>
        <v>9939939.3849999998</v>
      </c>
      <c r="H6" s="521">
        <f>('Form 1 Inputs'!E44)/1000</f>
        <v>8304388.5640000002</v>
      </c>
      <c r="I6" s="521">
        <f>G6+H6</f>
        <v>18244327.949000001</v>
      </c>
      <c r="J6" s="469"/>
    </row>
    <row r="7" spans="1:10" ht="18">
      <c r="A7" s="522" t="s">
        <v>220</v>
      </c>
      <c r="B7" s="133"/>
      <c r="C7" s="133"/>
      <c r="D7" s="133"/>
      <c r="E7" s="133"/>
      <c r="G7" s="134"/>
      <c r="I7" s="523">
        <f>I5/I6</f>
        <v>0.48433285114142643</v>
      </c>
      <c r="J7" s="469"/>
    </row>
    <row r="8" spans="1:10" ht="18">
      <c r="A8" s="133"/>
      <c r="B8" s="133"/>
      <c r="C8" s="133"/>
      <c r="D8" s="133"/>
      <c r="E8" s="133"/>
      <c r="F8" s="133"/>
      <c r="G8" s="134"/>
      <c r="H8" s="134"/>
      <c r="I8" s="524"/>
      <c r="J8" s="469"/>
    </row>
    <row r="9" spans="1:10" ht="18">
      <c r="A9" s="329" t="s">
        <v>1261</v>
      </c>
      <c r="B9" s="133"/>
      <c r="C9" s="134"/>
      <c r="D9" s="134"/>
      <c r="E9" s="134"/>
      <c r="F9" s="134"/>
      <c r="G9" s="134"/>
      <c r="H9" s="134"/>
      <c r="I9" s="524"/>
      <c r="J9" s="469"/>
    </row>
    <row r="10" spans="1:10" ht="18">
      <c r="A10" s="133" t="s">
        <v>224</v>
      </c>
      <c r="B10" s="133"/>
      <c r="C10" s="134"/>
      <c r="D10" s="134"/>
      <c r="E10" s="134"/>
      <c r="F10" s="134"/>
      <c r="G10" s="134"/>
      <c r="H10" s="134"/>
      <c r="I10" s="525">
        <f>'Item 3, Rate Base'!G27/1000</f>
        <v>8836327.3726983834</v>
      </c>
      <c r="J10" s="469"/>
    </row>
    <row r="11" spans="1:10" ht="18">
      <c r="A11" s="133" t="s">
        <v>241</v>
      </c>
      <c r="B11" s="133"/>
      <c r="C11" s="134"/>
      <c r="D11" s="134"/>
      <c r="E11" s="134"/>
      <c r="F11" s="134"/>
      <c r="G11" s="134"/>
      <c r="H11" s="134"/>
      <c r="I11" s="526">
        <f>'Item 3, Rate Base'!G35/1000</f>
        <v>3913595.3187712301</v>
      </c>
      <c r="J11" s="469"/>
    </row>
    <row r="12" spans="1:10" ht="18">
      <c r="A12" s="522" t="s">
        <v>221</v>
      </c>
      <c r="B12" s="133"/>
      <c r="C12" s="134"/>
      <c r="D12" s="134"/>
      <c r="E12" s="134"/>
      <c r="F12" s="134"/>
      <c r="I12" s="527">
        <f>I10-I11</f>
        <v>4922732.0539271533</v>
      </c>
      <c r="J12" s="469"/>
    </row>
    <row r="13" spans="1:10" ht="20">
      <c r="A13" s="528"/>
      <c r="B13" s="133"/>
      <c r="C13" s="134"/>
      <c r="D13" s="134"/>
      <c r="E13" s="134"/>
      <c r="F13" s="134"/>
      <c r="G13" s="134"/>
      <c r="H13" s="134"/>
      <c r="I13" s="525"/>
      <c r="J13" s="469"/>
    </row>
    <row r="14" spans="1:10" ht="18">
      <c r="A14" s="133" t="s">
        <v>225</v>
      </c>
      <c r="B14" s="133"/>
      <c r="C14" s="134"/>
      <c r="D14" s="134"/>
      <c r="E14" s="134"/>
      <c r="F14" s="134"/>
      <c r="G14" s="134"/>
      <c r="H14" s="134"/>
      <c r="I14" s="525">
        <f>I6</f>
        <v>18244327.949000001</v>
      </c>
      <c r="J14" s="469"/>
    </row>
    <row r="15" spans="1:10" ht="18">
      <c r="A15" s="133" t="s">
        <v>243</v>
      </c>
      <c r="B15" s="133"/>
      <c r="C15" s="134"/>
      <c r="D15" s="134"/>
      <c r="E15" s="134"/>
      <c r="F15" s="134"/>
      <c r="G15" s="529">
        <f>('Form 1 Inputs'!D56)/1000</f>
        <v>3157704.0759999999</v>
      </c>
      <c r="H15" s="529">
        <f>('Form 1 Inputs'!E56)/1000</f>
        <v>2637762.659</v>
      </c>
      <c r="I15" s="526">
        <f>G15+H15</f>
        <v>5795466.7349999994</v>
      </c>
      <c r="J15" s="469"/>
    </row>
    <row r="16" spans="1:10" ht="18">
      <c r="A16" s="522" t="s">
        <v>222</v>
      </c>
      <c r="B16" s="133"/>
      <c r="C16" s="134"/>
      <c r="D16" s="134"/>
      <c r="E16" s="134"/>
      <c r="G16" s="134"/>
      <c r="I16" s="527">
        <f>I14-I15</f>
        <v>12448861.214000002</v>
      </c>
      <c r="J16" s="469"/>
    </row>
    <row r="17" spans="1:11" ht="18">
      <c r="A17" s="133"/>
      <c r="B17" s="133"/>
      <c r="C17" s="134"/>
      <c r="D17" s="134"/>
      <c r="E17" s="134"/>
      <c r="F17" s="134"/>
      <c r="G17" s="134"/>
      <c r="H17" s="134"/>
      <c r="I17" s="530"/>
      <c r="J17" s="469"/>
    </row>
    <row r="18" spans="1:11" ht="18">
      <c r="A18" s="522" t="s">
        <v>223</v>
      </c>
      <c r="B18" s="133"/>
      <c r="D18" s="134"/>
      <c r="E18" s="134"/>
      <c r="F18" s="134"/>
      <c r="G18" s="134"/>
      <c r="I18" s="523">
        <f>I12/I16</f>
        <v>0.39543633504332459</v>
      </c>
      <c r="J18" s="469"/>
    </row>
    <row r="19" spans="1:11" ht="18">
      <c r="A19" s="133"/>
      <c r="B19" s="133"/>
      <c r="C19" s="133"/>
      <c r="D19" s="133"/>
      <c r="E19" s="133"/>
      <c r="F19" s="133"/>
      <c r="G19" s="134"/>
      <c r="H19" s="134"/>
      <c r="I19" s="531"/>
      <c r="J19" s="531"/>
    </row>
    <row r="20" spans="1:11" ht="18">
      <c r="A20" s="329" t="s">
        <v>533</v>
      </c>
      <c r="B20" s="133"/>
      <c r="C20" s="134"/>
      <c r="D20" s="134"/>
      <c r="E20" s="517" t="s">
        <v>2862</v>
      </c>
      <c r="F20" s="517" t="s">
        <v>2863</v>
      </c>
      <c r="G20" s="517"/>
      <c r="H20" s="517"/>
      <c r="I20" s="517" t="s">
        <v>466</v>
      </c>
      <c r="J20" s="517" t="s">
        <v>467</v>
      </c>
    </row>
    <row r="21" spans="1:11" ht="18">
      <c r="A21" s="133" t="s">
        <v>4099</v>
      </c>
      <c r="B21" s="133"/>
      <c r="C21" s="134"/>
      <c r="D21" s="134"/>
      <c r="E21" s="532">
        <f>'Form 1 Inputs'!D139+('Form 1 Inputs'!D142*I32)</f>
        <v>36804740</v>
      </c>
      <c r="F21" s="532">
        <f>'Form 1 Inputs'!E139+('Form 1 Inputs'!E142*I32)</f>
        <v>54756382</v>
      </c>
      <c r="G21" s="792"/>
      <c r="H21" s="793"/>
      <c r="I21" s="533">
        <f>SUM(E21:H21)</f>
        <v>91561122</v>
      </c>
      <c r="J21" s="183">
        <f>I21/$I$26</f>
        <v>0.73449844622913152</v>
      </c>
      <c r="K21" s="218"/>
    </row>
    <row r="22" spans="1:11" ht="18">
      <c r="A22" s="133" t="s">
        <v>244</v>
      </c>
      <c r="B22" s="133"/>
      <c r="C22" s="134"/>
      <c r="D22" s="134"/>
      <c r="E22" s="532">
        <f>'Form 1 Inputs'!D140</f>
        <v>4284067</v>
      </c>
      <c r="F22" s="532">
        <f>'Form 1 Inputs'!E140</f>
        <v>2356062</v>
      </c>
      <c r="G22" s="534"/>
      <c r="H22" s="521"/>
      <c r="I22" s="521">
        <f>SUM(E22:H22)</f>
        <v>6640129</v>
      </c>
      <c r="J22" s="535">
        <f>I22/$I$26</f>
        <v>5.3266761336334394E-2</v>
      </c>
    </row>
    <row r="23" spans="1:11" ht="18">
      <c r="A23" s="133" t="s">
        <v>245</v>
      </c>
      <c r="B23" s="133"/>
      <c r="C23" s="134"/>
      <c r="D23" s="134"/>
      <c r="E23" s="532">
        <f>'Form 1 Inputs'!D143</f>
        <v>5961123</v>
      </c>
      <c r="F23" s="532">
        <f>'Form 1 Inputs'!E143</f>
        <v>7257676</v>
      </c>
      <c r="G23" s="534"/>
      <c r="H23" s="521"/>
      <c r="I23" s="521">
        <f>SUM(E23:H23)</f>
        <v>13218799</v>
      </c>
      <c r="J23" s="535">
        <f>I23/$I$26</f>
        <v>0.10604050184657192</v>
      </c>
    </row>
    <row r="24" spans="1:11" ht="18">
      <c r="A24" s="133" t="s">
        <v>4016</v>
      </c>
      <c r="B24" s="133"/>
      <c r="C24" s="134"/>
      <c r="D24" s="134"/>
      <c r="E24" s="1190">
        <f>'Form 1 Inputs'!D144+'Form 1 Inputs'!D145+'Form 1 Inputs'!D146+'Form 1 Inputs'!D141</f>
        <v>6864132</v>
      </c>
      <c r="F24" s="1190">
        <f>'Form 1 Inputs'!E144+'Form 1 Inputs'!E145+'Form 1 Inputs'!E146+'Form 1 Inputs'!E141</f>
        <v>6373838</v>
      </c>
      <c r="G24" s="1165"/>
      <c r="H24" s="521"/>
      <c r="I24" s="521">
        <f>SUM(E24:H24)</f>
        <v>13237970</v>
      </c>
      <c r="J24" s="535">
        <f>I24/$I$26</f>
        <v>0.10619429058796218</v>
      </c>
    </row>
    <row r="25" spans="1:11" ht="18">
      <c r="A25" s="133" t="s">
        <v>4098</v>
      </c>
      <c r="B25" s="133"/>
      <c r="C25" s="134"/>
      <c r="D25" s="134"/>
      <c r="E25" s="1191">
        <f>'Form 1 Inputs'!D142-('Form 1 Inputs'!D142*I32)</f>
        <v>0</v>
      </c>
      <c r="F25" s="1191">
        <f>'Form 1 Inputs'!E142-('Form 1 Inputs'!E142*I32)</f>
        <v>0</v>
      </c>
      <c r="G25" s="1191"/>
      <c r="H25" s="1192"/>
      <c r="I25" s="1192">
        <f>SUM(E25:H25)</f>
        <v>0</v>
      </c>
      <c r="J25" s="1193">
        <f>I25/$I$26</f>
        <v>0</v>
      </c>
      <c r="K25" s="218"/>
    </row>
    <row r="26" spans="1:11" ht="18">
      <c r="A26" s="133" t="s">
        <v>1200</v>
      </c>
      <c r="B26" s="133"/>
      <c r="C26" s="134"/>
      <c r="D26" s="134"/>
      <c r="E26" s="536">
        <f>SUM(E21:E25)</f>
        <v>53914062</v>
      </c>
      <c r="F26" s="536">
        <f>SUM(F21:F25)</f>
        <v>70743958</v>
      </c>
      <c r="G26" s="536"/>
      <c r="H26" s="536"/>
      <c r="I26" s="536">
        <f>SUM(I21:I25)</f>
        <v>124658020</v>
      </c>
      <c r="J26" s="537">
        <f>SUM(J21:J25)</f>
        <v>0.99999999999999989</v>
      </c>
    </row>
    <row r="27" spans="1:11" ht="18">
      <c r="A27" s="133"/>
      <c r="B27" s="133"/>
      <c r="C27" s="134"/>
      <c r="D27" s="134"/>
      <c r="E27" s="134"/>
      <c r="F27" s="134"/>
      <c r="G27" s="134"/>
      <c r="H27" s="134"/>
      <c r="I27" s="538"/>
      <c r="J27" s="535"/>
    </row>
    <row r="28" spans="1:11" ht="18">
      <c r="A28" s="133" t="s">
        <v>4060</v>
      </c>
      <c r="B28" s="133"/>
      <c r="C28" s="134"/>
      <c r="D28" s="134"/>
      <c r="E28" s="1190"/>
      <c r="F28" s="1190"/>
      <c r="G28" s="134"/>
      <c r="H28" s="134"/>
      <c r="I28" s="521"/>
      <c r="J28" s="535"/>
    </row>
    <row r="29" spans="1:11" ht="18">
      <c r="A29" s="133" t="s">
        <v>4213</v>
      </c>
      <c r="B29" s="133"/>
      <c r="C29" s="134"/>
      <c r="D29" s="134"/>
      <c r="E29" s="1190">
        <f>'Form 1 Inputs'!D40</f>
        <v>6277487</v>
      </c>
      <c r="F29" s="1190">
        <f>'Form 1 Inputs'!E40</f>
        <v>476337</v>
      </c>
      <c r="G29" s="134"/>
      <c r="H29" s="134"/>
      <c r="I29" s="1190">
        <f>E29+F29</f>
        <v>6753824</v>
      </c>
      <c r="J29" s="535"/>
    </row>
    <row r="30" spans="1:11" ht="18">
      <c r="A30" s="133" t="s">
        <v>4092</v>
      </c>
      <c r="B30" s="133"/>
      <c r="C30" s="134"/>
      <c r="D30" s="134"/>
      <c r="E30" s="1194">
        <v>1276496</v>
      </c>
      <c r="F30" s="1194">
        <v>476337</v>
      </c>
      <c r="G30" s="134"/>
      <c r="H30" s="134"/>
      <c r="I30" s="1191">
        <f>E30+F30</f>
        <v>1752833</v>
      </c>
      <c r="J30" s="535"/>
    </row>
    <row r="31" spans="1:11" ht="18">
      <c r="A31" s="133" t="s">
        <v>4062</v>
      </c>
      <c r="B31" s="133"/>
      <c r="C31" s="134"/>
      <c r="D31" s="134"/>
      <c r="E31" s="134"/>
      <c r="F31" s="134"/>
      <c r="G31" s="134"/>
      <c r="H31" s="134"/>
      <c r="I31" s="1190">
        <f>I29-I30</f>
        <v>5000991</v>
      </c>
      <c r="J31" s="535"/>
    </row>
    <row r="32" spans="1:11" ht="18">
      <c r="A32" s="133" t="s">
        <v>4063</v>
      </c>
      <c r="B32" s="134"/>
      <c r="C32" s="134"/>
      <c r="D32" s="134"/>
      <c r="E32" s="134"/>
      <c r="F32" s="134"/>
      <c r="G32" s="134"/>
      <c r="H32" s="1195" t="s">
        <v>4061</v>
      </c>
      <c r="I32" s="1206">
        <f>IFERROR((I31/I29),0)</f>
        <v>0.74046806668340781</v>
      </c>
      <c r="J32" s="134"/>
    </row>
    <row r="33" spans="1:1" ht="18">
      <c r="A33" s="133"/>
    </row>
  </sheetData>
  <sheetProtection sheet="1" objects="1" scenarios="1"/>
  <mergeCells count="2">
    <mergeCell ref="A1:J1"/>
    <mergeCell ref="A2:J2"/>
  </mergeCells>
  <phoneticPr fontId="0" type="noConversion"/>
  <printOptions horizontalCentered="1"/>
  <pageMargins left="0.75" right="0.5" top="1.36" bottom="0.25" header="1" footer="0.5"/>
  <pageSetup scale="47" orientation="portrait" r:id="rId1"/>
  <headerFooter alignWithMargins="0">
    <oddHeader>&amp;C&amp;"Times New Roman,Bold"&amp;16ATTACHMENT D, Page &amp;P of &amp;N
EVERGY</oddHeader>
    <oddFooter>&amp;R&amp;1#&amp;"Calibri"&amp;10&amp;KA80000Internal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81"/>
  <sheetViews>
    <sheetView view="pageBreakPreview" topLeftCell="A18" zoomScale="90" zoomScaleNormal="100" zoomScaleSheetLayoutView="90" workbookViewId="0">
      <selection activeCell="F35" sqref="F35"/>
    </sheetView>
  </sheetViews>
  <sheetFormatPr defaultColWidth="9.1796875" defaultRowHeight="12.5"/>
  <cols>
    <col min="1" max="1" width="7.81640625" style="19" customWidth="1"/>
    <col min="2" max="2" width="19.81640625" style="19" customWidth="1"/>
    <col min="3" max="3" width="17.1796875" style="19" customWidth="1"/>
    <col min="4" max="5" width="15.81640625" style="19" customWidth="1"/>
    <col min="6" max="6" width="20.81640625" style="19" customWidth="1"/>
    <col min="7" max="7" width="18.1796875" style="19" customWidth="1"/>
    <col min="8" max="31" width="10.81640625" style="19" customWidth="1"/>
    <col min="32" max="16384" width="9.1796875" style="19"/>
  </cols>
  <sheetData>
    <row r="1" spans="1:22" ht="39.65" customHeight="1">
      <c r="A1" s="1216" t="s">
        <v>1439</v>
      </c>
      <c r="B1" s="1216"/>
      <c r="C1" s="1216"/>
      <c r="D1" s="1216"/>
      <c r="E1" s="1216"/>
      <c r="F1" s="1216"/>
      <c r="G1" s="1216"/>
    </row>
    <row r="2" spans="1:22" ht="19">
      <c r="A2" s="1221" t="str">
        <f>' Net Monthly Bill'!A2:B2</f>
        <v>For Contract Year Beginning June 1, 2026, Based on 2025 Data</v>
      </c>
      <c r="B2" s="1221"/>
      <c r="C2" s="1221"/>
      <c r="D2" s="1221"/>
      <c r="E2" s="1221"/>
      <c r="F2" s="1221"/>
      <c r="G2" s="1221"/>
    </row>
    <row r="3" spans="1:22" ht="15.75" customHeight="1">
      <c r="A3" s="16"/>
      <c r="B3" s="16"/>
      <c r="C3" s="16"/>
      <c r="D3" s="16"/>
      <c r="E3" s="16"/>
      <c r="F3" s="16"/>
      <c r="G3" s="16"/>
    </row>
    <row r="4" spans="1:22" ht="19.5" customHeight="1">
      <c r="A4" s="1217" t="s">
        <v>1262</v>
      </c>
      <c r="B4" s="1218"/>
      <c r="C4" s="1218"/>
      <c r="D4" s="1218"/>
      <c r="E4" s="1218"/>
      <c r="F4" s="1218"/>
      <c r="G4" s="1218"/>
      <c r="H4" s="86"/>
      <c r="I4" s="86"/>
      <c r="J4" s="86"/>
      <c r="K4" s="86"/>
      <c r="L4" s="86"/>
      <c r="M4" s="86"/>
      <c r="N4" s="86"/>
      <c r="O4" s="86"/>
      <c r="P4" s="86"/>
      <c r="Q4" s="86"/>
      <c r="R4" s="86"/>
      <c r="S4" s="86"/>
      <c r="T4" s="86"/>
      <c r="U4" s="86"/>
      <c r="V4" s="86"/>
    </row>
    <row r="5" spans="1:22" ht="15.75" customHeight="1">
      <c r="A5" s="1"/>
      <c r="B5" s="1"/>
      <c r="C5" s="1"/>
      <c r="E5" s="539"/>
      <c r="F5" s="6"/>
      <c r="G5" s="16"/>
      <c r="H5" s="24"/>
      <c r="I5" s="24"/>
      <c r="J5" s="24"/>
      <c r="K5" s="24"/>
      <c r="L5" s="24"/>
      <c r="M5" s="24"/>
      <c r="N5" s="24"/>
      <c r="O5" s="24"/>
      <c r="P5" s="24"/>
      <c r="Q5" s="24"/>
      <c r="R5" s="24"/>
      <c r="S5" s="24"/>
      <c r="T5" s="116"/>
      <c r="U5" s="116"/>
    </row>
    <row r="6" spans="1:22" ht="15.75" customHeight="1">
      <c r="A6" s="329" t="s">
        <v>2973</v>
      </c>
      <c r="B6" s="2"/>
      <c r="C6" s="1"/>
      <c r="E6" s="539"/>
      <c r="F6" s="6"/>
      <c r="G6" s="16"/>
      <c r="H6" s="24"/>
      <c r="I6" s="24"/>
      <c r="J6" s="24"/>
      <c r="K6" s="24"/>
      <c r="L6" s="24"/>
      <c r="M6" s="24"/>
      <c r="N6" s="24"/>
      <c r="O6" s="24"/>
      <c r="P6" s="24"/>
      <c r="Q6" s="24"/>
      <c r="R6" s="24"/>
      <c r="S6" s="24"/>
      <c r="T6" s="116"/>
      <c r="U6" s="116"/>
    </row>
    <row r="7" spans="1:22" ht="20">
      <c r="A7" s="133" t="s">
        <v>2208</v>
      </c>
      <c r="B7" s="160"/>
      <c r="C7" s="22"/>
      <c r="D7" s="3"/>
      <c r="F7" s="3"/>
      <c r="G7" s="525">
        <f>'Form 1 Inputs'!D80</f>
        <v>75896127</v>
      </c>
      <c r="H7" s="24"/>
      <c r="I7" s="24"/>
      <c r="J7" s="24"/>
      <c r="K7" s="24"/>
      <c r="L7" s="24"/>
      <c r="M7" s="24"/>
      <c r="N7" s="24"/>
      <c r="O7" s="24"/>
      <c r="P7" s="24"/>
      <c r="Q7" s="24"/>
      <c r="R7" s="24"/>
      <c r="S7" s="24"/>
      <c r="T7" s="116"/>
      <c r="U7" s="116"/>
    </row>
    <row r="8" spans="1:22" ht="20">
      <c r="A8" s="133" t="s">
        <v>1244</v>
      </c>
      <c r="B8" s="160"/>
      <c r="C8" s="22"/>
      <c r="D8" s="3"/>
      <c r="F8" s="3"/>
      <c r="G8" s="525">
        <f>'Form 1 Inputs'!D149+'Form 1 Inputs'!D150+'Form 1 Inputs'!D151+'Form 1 Inputs'!D152+'Form 1 Inputs'!D153</f>
        <v>0</v>
      </c>
      <c r="H8" s="24"/>
      <c r="I8" s="24"/>
      <c r="J8" s="24"/>
      <c r="K8" s="24"/>
      <c r="L8" s="24"/>
      <c r="M8" s="24"/>
      <c r="N8" s="24"/>
      <c r="O8" s="24"/>
      <c r="P8" s="24"/>
      <c r="Q8" s="24"/>
      <c r="R8" s="24"/>
      <c r="S8" s="24"/>
      <c r="T8" s="116"/>
      <c r="U8" s="116"/>
    </row>
    <row r="9" spans="1:22" ht="20">
      <c r="A9" s="133" t="s">
        <v>2213</v>
      </c>
      <c r="B9" s="160"/>
      <c r="C9" s="22"/>
      <c r="D9" s="3"/>
      <c r="F9" s="3"/>
      <c r="G9" s="540">
        <f>G65/2</f>
        <v>3923514.5</v>
      </c>
      <c r="H9" s="24"/>
      <c r="I9" s="24"/>
      <c r="J9" s="24"/>
      <c r="K9" s="24"/>
      <c r="L9" s="24"/>
      <c r="M9" s="24"/>
      <c r="N9" s="24"/>
      <c r="O9" s="24"/>
      <c r="P9" s="24"/>
      <c r="Q9" s="24"/>
      <c r="R9" s="24"/>
      <c r="S9" s="24"/>
      <c r="T9" s="116"/>
      <c r="U9" s="116"/>
    </row>
    <row r="10" spans="1:22" ht="18">
      <c r="A10" s="469"/>
      <c r="B10" s="133" t="s">
        <v>2974</v>
      </c>
      <c r="C10" s="22"/>
      <c r="D10" s="3"/>
      <c r="E10" s="541"/>
      <c r="F10" s="542"/>
      <c r="G10" s="521">
        <f>SUM(G7:G9)</f>
        <v>79819641.5</v>
      </c>
      <c r="H10" s="24"/>
      <c r="I10" s="24"/>
      <c r="J10" s="24"/>
      <c r="K10" s="24"/>
      <c r="L10" s="24"/>
      <c r="M10" s="24"/>
      <c r="N10" s="24"/>
      <c r="O10" s="24"/>
      <c r="P10" s="24"/>
      <c r="Q10" s="24"/>
      <c r="R10" s="24"/>
      <c r="S10" s="24"/>
      <c r="T10" s="116"/>
      <c r="U10" s="116"/>
    </row>
    <row r="11" spans="1:22" ht="15.75" customHeight="1">
      <c r="A11" s="160"/>
      <c r="B11" s="134"/>
      <c r="C11" s="134"/>
      <c r="D11" s="134"/>
      <c r="E11" s="3"/>
      <c r="F11" s="2"/>
      <c r="G11" s="521"/>
      <c r="H11" s="24"/>
      <c r="I11" s="24"/>
      <c r="J11" s="24"/>
      <c r="K11" s="24"/>
      <c r="L11" s="24"/>
      <c r="M11" s="24"/>
      <c r="N11" s="24"/>
      <c r="O11" s="24"/>
      <c r="P11" s="24"/>
      <c r="Q11" s="24"/>
      <c r="R11" s="24"/>
      <c r="S11" s="24"/>
      <c r="T11" s="116"/>
      <c r="U11" s="116"/>
    </row>
    <row r="12" spans="1:22" ht="15.75" customHeight="1">
      <c r="A12" s="329" t="s">
        <v>2975</v>
      </c>
      <c r="B12" s="133"/>
      <c r="C12" s="133"/>
      <c r="D12" s="134"/>
      <c r="E12" s="539"/>
      <c r="F12" s="6"/>
      <c r="G12" s="543"/>
      <c r="H12" s="24"/>
      <c r="I12" s="24"/>
      <c r="J12" s="24"/>
      <c r="K12" s="24"/>
      <c r="L12" s="24"/>
      <c r="M12" s="24"/>
      <c r="N12" s="24"/>
      <c r="O12" s="24"/>
      <c r="P12" s="24"/>
      <c r="Q12" s="24"/>
      <c r="R12" s="24"/>
      <c r="S12" s="24"/>
      <c r="T12" s="116"/>
      <c r="U12" s="116"/>
    </row>
    <row r="13" spans="1:22" ht="20">
      <c r="A13" s="133" t="s">
        <v>2208</v>
      </c>
      <c r="B13" s="160"/>
      <c r="C13" s="544"/>
      <c r="D13" s="134"/>
      <c r="F13" s="3"/>
      <c r="G13" s="525">
        <f>'Form 1 Inputs'!E80</f>
        <v>328354</v>
      </c>
      <c r="H13" s="24"/>
      <c r="I13" s="24"/>
      <c r="J13" s="24"/>
      <c r="K13" s="24"/>
      <c r="L13" s="24"/>
      <c r="M13" s="24"/>
      <c r="N13" s="24"/>
      <c r="O13" s="24"/>
      <c r="P13" s="24"/>
      <c r="Q13" s="24"/>
      <c r="R13" s="24"/>
      <c r="S13" s="24"/>
      <c r="T13" s="116"/>
      <c r="U13" s="116"/>
    </row>
    <row r="14" spans="1:22" ht="20">
      <c r="A14" s="133" t="s">
        <v>1244</v>
      </c>
      <c r="B14" s="160"/>
      <c r="C14" s="544"/>
      <c r="D14" s="134"/>
      <c r="F14" s="3"/>
      <c r="G14" s="525">
        <f>'Form 1 Inputs'!E149+'Form 1 Inputs'!E150+'Form 1 Inputs'!E151+'Form 1 Inputs'!E152+'Form 1 Inputs'!E153</f>
        <v>0</v>
      </c>
      <c r="H14" s="24"/>
      <c r="I14" s="24"/>
      <c r="J14" s="24"/>
      <c r="K14" s="24"/>
      <c r="L14" s="24"/>
      <c r="M14" s="24"/>
      <c r="N14" s="24"/>
      <c r="O14" s="24"/>
      <c r="P14" s="24"/>
      <c r="Q14" s="24"/>
      <c r="R14" s="24"/>
      <c r="S14" s="24"/>
      <c r="T14" s="116"/>
      <c r="U14" s="116"/>
    </row>
    <row r="15" spans="1:22" ht="20">
      <c r="A15" s="133" t="s">
        <v>2213</v>
      </c>
      <c r="B15" s="160"/>
      <c r="C15" s="544"/>
      <c r="D15" s="134"/>
      <c r="F15" s="3"/>
      <c r="G15" s="540">
        <f>G65/2</f>
        <v>3923514.5</v>
      </c>
      <c r="H15" s="24"/>
      <c r="I15" s="24"/>
      <c r="J15" s="24"/>
      <c r="K15" s="24"/>
      <c r="L15" s="24"/>
      <c r="M15" s="24"/>
      <c r="N15" s="24"/>
      <c r="O15" s="24"/>
      <c r="P15" s="24"/>
      <c r="Q15" s="24"/>
      <c r="R15" s="24"/>
      <c r="S15" s="24"/>
      <c r="T15" s="116"/>
      <c r="U15" s="116"/>
    </row>
    <row r="16" spans="1:22" ht="18">
      <c r="A16" s="469"/>
      <c r="B16" s="133" t="s">
        <v>2976</v>
      </c>
      <c r="C16" s="544"/>
      <c r="D16" s="134"/>
      <c r="E16" s="541"/>
      <c r="F16" s="542"/>
      <c r="G16" s="521">
        <f>SUM(G13:G15)</f>
        <v>4251868.5</v>
      </c>
      <c r="H16" s="24"/>
      <c r="I16" s="24"/>
      <c r="J16" s="24"/>
      <c r="K16" s="24"/>
      <c r="L16" s="24"/>
      <c r="M16" s="24"/>
      <c r="N16" s="24"/>
      <c r="O16" s="24"/>
      <c r="P16" s="24"/>
      <c r="Q16" s="24"/>
      <c r="R16" s="24"/>
      <c r="S16" s="24"/>
      <c r="T16" s="116"/>
      <c r="U16" s="116"/>
    </row>
    <row r="17" spans="1:21" ht="15.75" customHeight="1">
      <c r="A17" s="469"/>
      <c r="B17" s="133"/>
      <c r="C17" s="544"/>
      <c r="D17" s="134"/>
      <c r="E17" s="541"/>
      <c r="F17" s="542"/>
      <c r="G17" s="521"/>
      <c r="H17" s="24"/>
      <c r="I17" s="24"/>
      <c r="J17" s="24"/>
      <c r="K17" s="24"/>
      <c r="L17" s="24"/>
      <c r="M17" s="24"/>
      <c r="N17" s="24"/>
      <c r="O17" s="24"/>
      <c r="P17" s="24"/>
      <c r="Q17" s="24"/>
      <c r="R17" s="24"/>
      <c r="S17" s="24"/>
      <c r="T17" s="116"/>
      <c r="U17" s="116"/>
    </row>
    <row r="18" spans="1:21" ht="15.75" customHeight="1">
      <c r="A18" s="469"/>
      <c r="B18" s="133" t="s">
        <v>871</v>
      </c>
      <c r="C18" s="544"/>
      <c r="D18" s="134"/>
      <c r="E18" s="545" t="s">
        <v>2212</v>
      </c>
      <c r="F18" s="542"/>
      <c r="G18" s="463">
        <f>G10+G16</f>
        <v>84071510</v>
      </c>
      <c r="H18" s="24"/>
      <c r="I18" s="24"/>
      <c r="J18" s="24"/>
      <c r="K18" s="24"/>
      <c r="L18" s="24"/>
      <c r="M18" s="24"/>
      <c r="N18" s="24"/>
      <c r="O18" s="24"/>
      <c r="P18" s="24"/>
      <c r="Q18" s="24"/>
      <c r="R18" s="24"/>
      <c r="S18" s="24"/>
      <c r="T18" s="116"/>
      <c r="U18" s="116"/>
    </row>
    <row r="19" spans="1:21" ht="15.75" customHeight="1">
      <c r="A19" s="160"/>
      <c r="B19" s="134"/>
      <c r="C19" s="134"/>
      <c r="D19" s="134"/>
      <c r="E19" s="3"/>
      <c r="F19" s="2"/>
      <c r="G19" s="521"/>
      <c r="H19" s="24"/>
      <c r="I19" s="24"/>
      <c r="J19" s="24"/>
      <c r="K19" s="24"/>
      <c r="L19" s="24"/>
      <c r="M19" s="24"/>
      <c r="N19" s="24"/>
      <c r="O19" s="24"/>
      <c r="P19" s="24"/>
      <c r="Q19" s="24"/>
      <c r="R19" s="24"/>
      <c r="S19" s="24"/>
      <c r="T19" s="116"/>
      <c r="U19" s="116"/>
    </row>
    <row r="20" spans="1:21" ht="18">
      <c r="A20" s="329" t="s">
        <v>1232</v>
      </c>
      <c r="B20" s="134"/>
      <c r="C20" s="134"/>
      <c r="D20" s="134"/>
      <c r="E20" s="3"/>
      <c r="F20" s="2"/>
      <c r="G20" s="521"/>
      <c r="H20" s="24"/>
      <c r="I20" s="24"/>
      <c r="J20" s="24"/>
      <c r="K20" s="24"/>
      <c r="L20" s="24"/>
      <c r="M20" s="24"/>
      <c r="N20" s="24"/>
      <c r="O20" s="24"/>
      <c r="P20" s="24"/>
      <c r="Q20" s="24"/>
      <c r="R20" s="24"/>
      <c r="S20" s="24"/>
      <c r="T20" s="116"/>
      <c r="U20" s="116"/>
    </row>
    <row r="21" spans="1:21" ht="15.75" customHeight="1">
      <c r="A21" s="133" t="s">
        <v>1930</v>
      </c>
      <c r="B21" s="160"/>
      <c r="C21" s="134"/>
      <c r="D21" s="134"/>
      <c r="E21" s="3"/>
      <c r="F21" s="2"/>
      <c r="G21" s="521">
        <f>'Wrksht. M, VOM Revenue Credit'!D50</f>
        <v>1942164.6008069997</v>
      </c>
      <c r="H21" s="24"/>
      <c r="I21" s="24"/>
      <c r="J21" s="24"/>
      <c r="K21" s="24"/>
      <c r="L21" s="24"/>
      <c r="M21" s="24"/>
      <c r="N21" s="24"/>
      <c r="O21" s="24"/>
      <c r="P21" s="24"/>
      <c r="Q21" s="24"/>
      <c r="R21" s="24"/>
      <c r="S21" s="24"/>
      <c r="T21" s="116"/>
      <c r="U21" s="116"/>
    </row>
    <row r="22" spans="1:21" ht="20">
      <c r="A22" s="133" t="s">
        <v>4101</v>
      </c>
      <c r="B22" s="160"/>
      <c r="C22" s="134"/>
      <c r="D22" s="134"/>
      <c r="E22" s="1173"/>
      <c r="F22" s="2"/>
      <c r="G22" s="1174">
        <v>14182557</v>
      </c>
      <c r="H22" s="24"/>
      <c r="I22" s="24"/>
      <c r="J22" s="24"/>
      <c r="K22" s="24"/>
      <c r="L22" s="24"/>
      <c r="M22" s="24"/>
      <c r="N22" s="24"/>
      <c r="O22" s="24"/>
      <c r="P22" s="24"/>
      <c r="Q22" s="24"/>
      <c r="R22" s="24"/>
      <c r="S22" s="24"/>
      <c r="T22" s="116"/>
      <c r="U22" s="116"/>
    </row>
    <row r="23" spans="1:21" ht="18">
      <c r="A23" s="469"/>
      <c r="B23" s="133" t="s">
        <v>2209</v>
      </c>
      <c r="C23" s="134"/>
      <c r="D23" s="134"/>
      <c r="E23" s="133" t="s">
        <v>2210</v>
      </c>
      <c r="F23" s="2"/>
      <c r="G23" s="463">
        <f>G21+G22</f>
        <v>16124721.600807</v>
      </c>
      <c r="H23" s="24"/>
      <c r="I23" s="24"/>
      <c r="J23" s="24"/>
      <c r="K23" s="24"/>
      <c r="L23" s="24"/>
      <c r="M23" s="24"/>
      <c r="N23" s="24"/>
      <c r="O23" s="24"/>
      <c r="P23" s="24"/>
      <c r="Q23" s="24"/>
      <c r="R23" s="24"/>
      <c r="S23" s="24"/>
      <c r="T23" s="116"/>
      <c r="U23" s="116"/>
    </row>
    <row r="24" spans="1:21" ht="15.75" customHeight="1">
      <c r="A24" s="21"/>
      <c r="D24" s="3"/>
      <c r="E24" s="2"/>
      <c r="F24" s="2"/>
      <c r="G24" s="3"/>
      <c r="H24" s="24"/>
      <c r="I24" s="24"/>
      <c r="J24" s="24"/>
      <c r="K24" s="24"/>
      <c r="L24" s="24"/>
      <c r="M24" s="24"/>
      <c r="N24" s="24"/>
      <c r="O24" s="24"/>
      <c r="P24" s="24"/>
      <c r="Q24" s="24"/>
      <c r="R24" s="24"/>
      <c r="S24" s="24"/>
      <c r="T24" s="116"/>
      <c r="U24" s="116"/>
    </row>
    <row r="25" spans="1:21" ht="15.75" customHeight="1">
      <c r="A25" s="1217" t="s">
        <v>16</v>
      </c>
      <c r="B25" s="1219"/>
      <c r="C25" s="1219"/>
      <c r="D25" s="1219"/>
      <c r="E25" s="1219"/>
      <c r="F25" s="1219"/>
      <c r="G25" s="1219"/>
      <c r="H25" s="24"/>
      <c r="I25" s="24"/>
      <c r="J25" s="24"/>
      <c r="K25" s="24"/>
      <c r="L25" s="24"/>
      <c r="M25" s="24"/>
      <c r="N25" s="24"/>
      <c r="O25" s="24"/>
      <c r="P25" s="24"/>
      <c r="Q25" s="24"/>
      <c r="R25" s="24"/>
      <c r="S25" s="24"/>
      <c r="T25" s="116"/>
      <c r="U25" s="116"/>
    </row>
    <row r="26" spans="1:21" ht="15.75" customHeight="1">
      <c r="A26" s="16"/>
      <c r="B26" s="23"/>
      <c r="C26" s="23"/>
      <c r="D26" s="23"/>
      <c r="E26" s="23"/>
      <c r="F26" s="23"/>
      <c r="G26" s="23"/>
      <c r="H26" s="24"/>
      <c r="I26" s="24"/>
      <c r="J26" s="24"/>
      <c r="K26" s="24"/>
      <c r="L26" s="24"/>
      <c r="M26" s="24"/>
      <c r="N26" s="24"/>
      <c r="O26" s="24"/>
      <c r="P26" s="24"/>
      <c r="Q26" s="24"/>
      <c r="R26" s="24"/>
      <c r="S26" s="24"/>
      <c r="T26" s="116"/>
      <c r="U26" s="116"/>
    </row>
    <row r="27" spans="1:21" ht="15.75" customHeight="1">
      <c r="A27" s="329" t="s">
        <v>1263</v>
      </c>
      <c r="B27" s="2"/>
      <c r="C27" s="23"/>
      <c r="D27" s="23"/>
      <c r="E27" s="23"/>
      <c r="F27" s="23"/>
      <c r="G27" s="23"/>
      <c r="H27" s="24"/>
      <c r="I27" s="24"/>
      <c r="J27" s="24"/>
      <c r="K27" s="24"/>
      <c r="L27" s="24"/>
      <c r="M27" s="24"/>
      <c r="N27" s="24"/>
      <c r="O27" s="24"/>
      <c r="P27" s="24"/>
      <c r="Q27" s="24"/>
      <c r="R27" s="24"/>
      <c r="S27" s="24"/>
      <c r="T27" s="116"/>
      <c r="U27" s="116"/>
    </row>
    <row r="28" spans="1:21" ht="15.75" customHeight="1">
      <c r="A28" s="329"/>
      <c r="B28" s="2"/>
      <c r="C28" s="23"/>
      <c r="D28" s="23"/>
      <c r="E28" s="23"/>
      <c r="F28" s="23"/>
      <c r="G28" s="23"/>
      <c r="H28" s="24"/>
      <c r="I28" s="24"/>
      <c r="J28" s="24"/>
      <c r="K28" s="24"/>
      <c r="L28" s="24"/>
      <c r="M28" s="24"/>
      <c r="N28" s="24"/>
      <c r="O28" s="24"/>
      <c r="P28" s="24"/>
      <c r="Q28" s="24"/>
      <c r="R28" s="24"/>
      <c r="S28" s="24"/>
      <c r="T28" s="116"/>
      <c r="U28" s="116"/>
    </row>
    <row r="29" spans="1:21" ht="18">
      <c r="B29" s="133" t="s">
        <v>2977</v>
      </c>
      <c r="C29" s="134"/>
      <c r="D29" s="134"/>
      <c r="E29" s="134"/>
      <c r="F29" s="133"/>
      <c r="G29" s="134"/>
      <c r="H29" s="24"/>
      <c r="I29" s="24"/>
      <c r="J29" s="24"/>
      <c r="K29" s="24"/>
      <c r="L29" s="24"/>
      <c r="M29" s="24"/>
      <c r="N29" s="24"/>
      <c r="O29" s="24"/>
      <c r="P29" s="24"/>
      <c r="Q29" s="24"/>
      <c r="R29" s="24"/>
      <c r="S29" s="24"/>
      <c r="T29" s="116"/>
      <c r="U29" s="116"/>
    </row>
    <row r="30" spans="1:21" ht="20">
      <c r="B30" s="133" t="s">
        <v>2214</v>
      </c>
      <c r="C30" s="134"/>
      <c r="D30" s="134"/>
      <c r="E30" s="134"/>
      <c r="F30" s="133"/>
      <c r="G30" s="134"/>
      <c r="H30" s="24"/>
      <c r="I30" s="24"/>
      <c r="J30" s="24"/>
      <c r="K30" s="24"/>
      <c r="L30" s="24"/>
      <c r="M30" s="24"/>
      <c r="N30" s="24"/>
      <c r="O30" s="24"/>
      <c r="P30" s="24"/>
      <c r="Q30" s="24"/>
      <c r="R30" s="24"/>
      <c r="S30" s="24"/>
      <c r="T30" s="116"/>
      <c r="U30" s="116"/>
    </row>
    <row r="31" spans="1:21" ht="20">
      <c r="A31" s="160"/>
      <c r="B31" s="546" t="s">
        <v>92</v>
      </c>
      <c r="C31" s="546" t="s">
        <v>2862</v>
      </c>
      <c r="D31" s="546" t="s">
        <v>2863</v>
      </c>
      <c r="E31" s="546" t="s">
        <v>464</v>
      </c>
      <c r="F31" s="134"/>
      <c r="G31" s="134"/>
      <c r="H31" s="24"/>
      <c r="I31" s="24"/>
      <c r="J31" s="24"/>
      <c r="K31" s="24"/>
      <c r="L31" s="24"/>
      <c r="M31" s="24"/>
      <c r="N31" s="24"/>
      <c r="O31" s="24"/>
      <c r="P31" s="24"/>
      <c r="Q31" s="24"/>
      <c r="R31" s="24"/>
      <c r="S31" s="24"/>
      <c r="T31" s="116"/>
      <c r="U31" s="116"/>
    </row>
    <row r="32" spans="1:21" ht="15.75" customHeight="1">
      <c r="A32" s="547"/>
      <c r="B32" s="1207">
        <v>45678.333333333336</v>
      </c>
      <c r="C32" s="1140">
        <v>1728.0486186099997</v>
      </c>
      <c r="D32" s="1140">
        <v>1538.1404353</v>
      </c>
      <c r="E32" s="529">
        <f t="shared" ref="E32:E43" si="0">SUM(C32:D32)</f>
        <v>3266.1890539099995</v>
      </c>
      <c r="F32" s="134"/>
      <c r="G32" s="134"/>
      <c r="H32" s="24"/>
      <c r="I32" s="24"/>
      <c r="J32" s="24"/>
      <c r="K32" s="24"/>
      <c r="L32" s="24"/>
      <c r="M32" s="24"/>
      <c r="N32" s="24"/>
      <c r="O32" s="24"/>
      <c r="P32" s="24"/>
      <c r="Q32" s="24"/>
      <c r="R32" s="24"/>
      <c r="S32" s="24"/>
      <c r="T32" s="116"/>
      <c r="U32" s="116"/>
    </row>
    <row r="33" spans="1:21" ht="15.75" customHeight="1">
      <c r="A33" s="548"/>
      <c r="B33" s="1207">
        <v>45706.5</v>
      </c>
      <c r="C33" s="1140">
        <v>1736.0139090199998</v>
      </c>
      <c r="D33" s="1140">
        <v>1557.501041</v>
      </c>
      <c r="E33" s="529">
        <f t="shared" si="0"/>
        <v>3293.5149500199996</v>
      </c>
      <c r="F33" s="134"/>
      <c r="G33" s="134"/>
      <c r="H33" s="24"/>
      <c r="I33" s="24"/>
      <c r="J33" s="24"/>
      <c r="K33" s="24"/>
      <c r="L33" s="24"/>
      <c r="M33" s="24"/>
      <c r="N33" s="24"/>
      <c r="O33" s="24"/>
      <c r="P33" s="24"/>
      <c r="Q33" s="24"/>
      <c r="R33" s="24"/>
      <c r="S33" s="24"/>
      <c r="T33" s="116"/>
      <c r="U33" s="116"/>
    </row>
    <row r="34" spans="1:21" ht="15.75" customHeight="1">
      <c r="A34" s="548"/>
      <c r="B34" s="1207">
        <v>45721.375</v>
      </c>
      <c r="C34" s="1140">
        <v>1348.21947456</v>
      </c>
      <c r="D34" s="1140">
        <v>1211.5904019</v>
      </c>
      <c r="E34" s="529">
        <f t="shared" si="0"/>
        <v>2559.8098764599999</v>
      </c>
      <c r="F34" s="134"/>
      <c r="G34" s="134"/>
      <c r="H34" s="24"/>
      <c r="I34" s="24"/>
      <c r="J34" s="24"/>
      <c r="K34" s="24"/>
      <c r="L34" s="24"/>
      <c r="M34" s="24"/>
      <c r="N34" s="24"/>
      <c r="O34" s="24"/>
      <c r="P34" s="24"/>
      <c r="Q34" s="24"/>
      <c r="R34" s="24"/>
      <c r="S34" s="24"/>
      <c r="T34" s="116"/>
      <c r="U34" s="116"/>
    </row>
    <row r="35" spans="1:21" ht="15.75" customHeight="1">
      <c r="A35" s="548"/>
      <c r="B35" s="1207">
        <v>45764.791666666664</v>
      </c>
      <c r="C35" s="1140">
        <v>1448.4891753700001</v>
      </c>
      <c r="D35" s="1140">
        <v>1440.2161005999999</v>
      </c>
      <c r="E35" s="529">
        <f t="shared" si="0"/>
        <v>2888.70527597</v>
      </c>
      <c r="F35" s="134"/>
      <c r="G35" s="134"/>
      <c r="H35" s="24"/>
      <c r="I35" s="24"/>
      <c r="J35" s="24"/>
      <c r="K35" s="24"/>
      <c r="L35" s="24"/>
      <c r="M35" s="24"/>
      <c r="N35" s="24"/>
      <c r="O35" s="24"/>
      <c r="P35" s="24"/>
      <c r="Q35" s="24"/>
      <c r="R35" s="24"/>
      <c r="S35" s="24"/>
      <c r="T35" s="116"/>
      <c r="U35" s="116"/>
    </row>
    <row r="36" spans="1:21" ht="15.75" customHeight="1">
      <c r="A36" s="548"/>
      <c r="B36" s="1207">
        <v>45791.708333333336</v>
      </c>
      <c r="C36" s="1140">
        <v>1860.24484527</v>
      </c>
      <c r="D36" s="1140">
        <v>1718.8808901999998</v>
      </c>
      <c r="E36" s="529">
        <f t="shared" si="0"/>
        <v>3579.1257354700001</v>
      </c>
      <c r="F36" s="134"/>
      <c r="G36" s="134"/>
      <c r="H36" s="24"/>
      <c r="I36" s="24"/>
      <c r="J36" s="24"/>
      <c r="K36" s="24"/>
      <c r="L36" s="24"/>
      <c r="M36" s="24"/>
      <c r="N36" s="24"/>
      <c r="O36" s="24"/>
      <c r="P36" s="24"/>
      <c r="Q36" s="24"/>
      <c r="R36" s="24"/>
      <c r="S36" s="24"/>
      <c r="T36" s="116"/>
      <c r="U36" s="116"/>
    </row>
    <row r="37" spans="1:21" ht="15.75" customHeight="1">
      <c r="A37" s="548"/>
      <c r="B37" s="1207">
        <v>45828.708333333336</v>
      </c>
      <c r="C37" s="1140">
        <v>2230.04927804</v>
      </c>
      <c r="D37" s="1140">
        <v>1963.2410790000001</v>
      </c>
      <c r="E37" s="529">
        <f t="shared" si="0"/>
        <v>4193.2903570400003</v>
      </c>
      <c r="F37" s="134"/>
      <c r="G37" s="134"/>
      <c r="H37" s="24"/>
      <c r="I37" s="24"/>
      <c r="J37" s="24"/>
      <c r="K37" s="24"/>
      <c r="L37" s="24"/>
      <c r="M37" s="24"/>
      <c r="N37" s="24"/>
      <c r="O37" s="24"/>
      <c r="P37" s="24"/>
      <c r="Q37" s="24"/>
      <c r="R37" s="24"/>
      <c r="S37" s="24"/>
      <c r="T37" s="116"/>
      <c r="U37" s="116"/>
    </row>
    <row r="38" spans="1:21" ht="15.75" customHeight="1">
      <c r="A38" s="476"/>
      <c r="B38" s="1207">
        <v>45867.666666666664</v>
      </c>
      <c r="C38" s="1140">
        <v>2482.56055767</v>
      </c>
      <c r="D38" s="1140">
        <v>2059.4020971999998</v>
      </c>
      <c r="E38" s="529">
        <f t="shared" si="0"/>
        <v>4541.9626548699998</v>
      </c>
      <c r="F38" s="134"/>
      <c r="G38" s="134"/>
      <c r="H38" s="24"/>
      <c r="I38" s="24"/>
      <c r="J38" s="24"/>
      <c r="K38" s="24"/>
      <c r="L38" s="24"/>
      <c r="M38" s="24"/>
      <c r="N38" s="24"/>
      <c r="O38" s="24"/>
      <c r="P38" s="24"/>
      <c r="Q38" s="24"/>
      <c r="R38" s="24"/>
      <c r="S38" s="24"/>
      <c r="T38" s="24"/>
      <c r="U38" s="24"/>
    </row>
    <row r="39" spans="1:21" ht="15.75" customHeight="1">
      <c r="A39" s="476"/>
      <c r="B39" s="1207">
        <v>45877.666666666664</v>
      </c>
      <c r="C39" s="1140">
        <v>2428.5417128500003</v>
      </c>
      <c r="D39" s="1140">
        <v>2089.3110737000002</v>
      </c>
      <c r="E39" s="529">
        <f t="shared" si="0"/>
        <v>4517.85278655</v>
      </c>
      <c r="F39" s="134"/>
      <c r="G39" s="134"/>
      <c r="H39" s="24"/>
      <c r="I39" s="24"/>
      <c r="J39" s="24"/>
      <c r="K39" s="24"/>
      <c r="L39" s="24"/>
      <c r="M39" s="24"/>
      <c r="N39" s="24"/>
      <c r="O39" s="24"/>
      <c r="P39" s="24"/>
      <c r="Q39" s="24"/>
      <c r="R39" s="24"/>
      <c r="S39" s="24"/>
      <c r="T39" s="24"/>
      <c r="U39" s="24"/>
    </row>
    <row r="40" spans="1:21" ht="15.75" customHeight="1">
      <c r="A40" s="476"/>
      <c r="B40" s="1207">
        <v>45912.708333333336</v>
      </c>
      <c r="C40" s="1140">
        <v>2103.2796560100001</v>
      </c>
      <c r="D40" s="1140">
        <v>1834.6511158999999</v>
      </c>
      <c r="E40" s="529">
        <f t="shared" si="0"/>
        <v>3937.9307719099997</v>
      </c>
      <c r="F40" s="134"/>
      <c r="G40" s="134"/>
      <c r="H40" s="24"/>
      <c r="I40" s="24"/>
      <c r="J40" s="24"/>
      <c r="K40" s="24"/>
      <c r="L40" s="24"/>
      <c r="M40" s="24"/>
      <c r="N40" s="24"/>
      <c r="O40" s="24"/>
      <c r="P40" s="24"/>
      <c r="Q40" s="24"/>
      <c r="R40" s="24"/>
      <c r="S40" s="24"/>
      <c r="T40" s="24"/>
      <c r="U40" s="24"/>
    </row>
    <row r="41" spans="1:21" ht="15.75" customHeight="1">
      <c r="A41" s="476"/>
      <c r="B41" s="1207">
        <v>45933.75</v>
      </c>
      <c r="C41" s="1140">
        <v>1891.21263853</v>
      </c>
      <c r="D41" s="1140">
        <v>1669.7913726000002</v>
      </c>
      <c r="E41" s="529">
        <f t="shared" si="0"/>
        <v>3561.0040111300004</v>
      </c>
      <c r="F41" s="134"/>
      <c r="G41" s="134"/>
      <c r="H41" s="24"/>
      <c r="I41" s="24"/>
      <c r="J41" s="24"/>
      <c r="K41" s="24"/>
      <c r="L41" s="24"/>
      <c r="M41" s="24"/>
      <c r="N41" s="24"/>
      <c r="O41" s="24"/>
      <c r="P41" s="24"/>
      <c r="Q41" s="24"/>
      <c r="R41" s="24"/>
      <c r="S41" s="24"/>
      <c r="T41" s="24"/>
      <c r="U41" s="24"/>
    </row>
    <row r="42" spans="1:21" ht="15.75" customHeight="1">
      <c r="A42" s="476"/>
      <c r="B42" s="1207">
        <v>45991.791666666664</v>
      </c>
      <c r="C42" s="1140">
        <v>1409.3458169199998</v>
      </c>
      <c r="D42" s="1140">
        <v>1119.6762643</v>
      </c>
      <c r="E42" s="529">
        <f t="shared" si="0"/>
        <v>2529.0220812199996</v>
      </c>
      <c r="F42" s="134"/>
      <c r="G42" s="134"/>
    </row>
    <row r="43" spans="1:21" ht="15.75" customHeight="1">
      <c r="A43" s="476"/>
      <c r="B43" s="1207">
        <v>46006.333333333336</v>
      </c>
      <c r="C43" s="1140">
        <v>1486.1139275200001</v>
      </c>
      <c r="D43" s="1140">
        <v>1363.6354838000002</v>
      </c>
      <c r="E43" s="549">
        <f t="shared" si="0"/>
        <v>2849.74941132</v>
      </c>
      <c r="F43" s="134"/>
      <c r="G43" s="134"/>
      <c r="H43" s="24"/>
      <c r="I43" s="24"/>
      <c r="J43" s="24"/>
      <c r="K43" s="24"/>
      <c r="L43" s="24"/>
      <c r="M43" s="24"/>
      <c r="N43" s="24"/>
      <c r="O43" s="24"/>
      <c r="P43" s="24"/>
      <c r="Q43" s="24"/>
      <c r="R43" s="24"/>
      <c r="S43" s="24"/>
      <c r="T43" s="24"/>
      <c r="U43" s="24"/>
    </row>
    <row r="44" spans="1:21" ht="15.75" customHeight="1">
      <c r="A44" s="134"/>
      <c r="B44" s="544" t="s">
        <v>464</v>
      </c>
      <c r="C44" s="550">
        <f>SUM(C32:C43)</f>
        <v>22152.119610369999</v>
      </c>
      <c r="D44" s="550">
        <f>SUM(D32:D43)</f>
        <v>19566.037355500001</v>
      </c>
      <c r="E44" s="550">
        <f>SUM(E32:E43)</f>
        <v>41718.156965869995</v>
      </c>
      <c r="F44" s="550"/>
      <c r="G44" s="134"/>
    </row>
    <row r="45" spans="1:21" ht="15.75" customHeight="1">
      <c r="A45" s="134"/>
      <c r="B45" s="544" t="s">
        <v>742</v>
      </c>
      <c r="C45" s="550">
        <f>C44/12</f>
        <v>1846.0099675308331</v>
      </c>
      <c r="D45" s="550">
        <f>D44/12</f>
        <v>1630.5031129583333</v>
      </c>
      <c r="E45" s="551">
        <f>E44/12</f>
        <v>3476.5130804891664</v>
      </c>
      <c r="F45" s="552" t="s">
        <v>2211</v>
      </c>
      <c r="G45" s="134"/>
      <c r="H45" s="1220"/>
      <c r="I45" s="1220"/>
      <c r="J45" s="1220"/>
      <c r="K45" s="1220"/>
      <c r="L45" s="1220"/>
      <c r="M45" s="1220"/>
      <c r="N45" s="1220"/>
      <c r="O45" s="1220"/>
      <c r="P45" s="1220"/>
      <c r="Q45" s="1220"/>
      <c r="R45" s="1220"/>
      <c r="S45" s="1220"/>
      <c r="T45" s="1220"/>
      <c r="U45" s="1220"/>
    </row>
    <row r="46" spans="1:21" s="110" customFormat="1" ht="12" customHeight="1">
      <c r="A46" s="134"/>
      <c r="B46" s="544"/>
      <c r="C46" s="550"/>
      <c r="D46" s="550"/>
      <c r="E46" s="550"/>
      <c r="F46" s="553"/>
      <c r="G46" s="134"/>
      <c r="H46" s="87"/>
      <c r="I46" s="87"/>
      <c r="J46" s="87"/>
      <c r="K46" s="87"/>
      <c r="L46" s="87"/>
      <c r="M46" s="87"/>
      <c r="N46" s="87"/>
      <c r="O46" s="87"/>
      <c r="P46" s="87"/>
      <c r="Q46" s="87"/>
      <c r="R46" s="87"/>
      <c r="S46" s="87"/>
      <c r="T46" s="88"/>
      <c r="U46" s="88"/>
    </row>
    <row r="47" spans="1:21" ht="18">
      <c r="A47" s="329" t="s">
        <v>17</v>
      </c>
      <c r="B47" s="544"/>
      <c r="C47" s="550"/>
      <c r="D47" s="550"/>
      <c r="E47" s="550"/>
      <c r="F47" s="553"/>
      <c r="G47" s="134"/>
      <c r="H47" s="24"/>
      <c r="I47" s="24"/>
      <c r="J47" s="24"/>
      <c r="K47" s="24"/>
      <c r="L47" s="24"/>
      <c r="M47" s="24"/>
      <c r="N47" s="24"/>
      <c r="O47" s="24"/>
      <c r="P47" s="24"/>
      <c r="Q47" s="24"/>
      <c r="R47" s="24"/>
      <c r="S47" s="24"/>
      <c r="T47" s="24"/>
      <c r="U47" s="24"/>
    </row>
    <row r="48" spans="1:21" ht="13.4" customHeight="1">
      <c r="A48" s="133"/>
      <c r="B48" s="544"/>
      <c r="C48" s="550"/>
      <c r="D48" s="550"/>
      <c r="E48" s="550"/>
      <c r="F48" s="553"/>
      <c r="G48" s="134"/>
      <c r="H48" s="24"/>
      <c r="I48" s="24"/>
      <c r="J48" s="24"/>
      <c r="K48" s="24"/>
      <c r="L48" s="24"/>
      <c r="M48" s="24"/>
      <c r="N48" s="24"/>
      <c r="O48" s="24"/>
      <c r="P48" s="24"/>
      <c r="Q48" s="24"/>
      <c r="R48" s="24"/>
      <c r="S48" s="24"/>
      <c r="T48" s="24"/>
      <c r="U48" s="24"/>
    </row>
    <row r="49" spans="1:21" ht="18">
      <c r="A49" s="133"/>
      <c r="B49" s="544"/>
      <c r="C49" s="546" t="s">
        <v>2862</v>
      </c>
      <c r="D49" s="546" t="s">
        <v>2863</v>
      </c>
      <c r="E49" s="549" t="s">
        <v>464</v>
      </c>
      <c r="F49" s="553"/>
      <c r="G49" s="134"/>
      <c r="H49" s="24"/>
      <c r="I49" s="24"/>
      <c r="J49" s="24"/>
      <c r="K49" s="24"/>
      <c r="L49" s="24"/>
      <c r="M49" s="24"/>
      <c r="N49" s="24"/>
      <c r="O49" s="24"/>
      <c r="P49" s="24"/>
      <c r="Q49" s="24"/>
      <c r="R49" s="24"/>
      <c r="S49" s="24"/>
      <c r="T49" s="24"/>
      <c r="U49" s="24"/>
    </row>
    <row r="50" spans="1:21" ht="20">
      <c r="A50" s="134"/>
      <c r="B50" s="133" t="s">
        <v>2215</v>
      </c>
      <c r="C50" s="550">
        <f>'Form 1 Inputs'!D154</f>
        <v>17885220</v>
      </c>
      <c r="D50" s="550">
        <f>'Form 1 Inputs'!E154</f>
        <v>11175431</v>
      </c>
      <c r="E50" s="550">
        <f>C50+D50</f>
        <v>29060651</v>
      </c>
      <c r="F50" s="133" t="s">
        <v>1231</v>
      </c>
      <c r="G50" s="134"/>
      <c r="H50" s="24"/>
      <c r="I50" s="24"/>
      <c r="J50" s="24"/>
      <c r="K50" s="24"/>
      <c r="L50" s="24"/>
      <c r="M50" s="24"/>
      <c r="N50" s="24"/>
      <c r="O50" s="24"/>
      <c r="P50" s="24"/>
      <c r="Q50" s="24"/>
      <c r="R50" s="24"/>
      <c r="S50" s="24"/>
      <c r="T50" s="24"/>
      <c r="U50" s="24"/>
    </row>
    <row r="51" spans="1:21" ht="20">
      <c r="A51" s="133"/>
      <c r="B51" s="522" t="s">
        <v>2216</v>
      </c>
      <c r="C51" s="550"/>
      <c r="D51" s="550"/>
      <c r="E51" s="550">
        <f>'Wrksht. M, VOM Revenue Credit'!F50</f>
        <v>1107578.2990000001</v>
      </c>
      <c r="F51" s="522"/>
      <c r="G51" s="134"/>
      <c r="H51" s="24"/>
      <c r="I51" s="24"/>
      <c r="J51" s="24"/>
      <c r="K51" s="24"/>
      <c r="L51" s="24"/>
      <c r="M51" s="24"/>
      <c r="N51" s="24"/>
      <c r="O51" s="24"/>
      <c r="P51" s="24"/>
      <c r="Q51" s="24"/>
      <c r="R51" s="24"/>
      <c r="S51" s="24"/>
      <c r="T51" s="24"/>
      <c r="U51" s="24"/>
    </row>
    <row r="52" spans="1:21" ht="18">
      <c r="A52" s="133"/>
      <c r="B52" s="133" t="s">
        <v>18</v>
      </c>
      <c r="C52" s="550"/>
      <c r="D52" s="550"/>
      <c r="E52" s="554">
        <f>E50-E51</f>
        <v>27953072.701000001</v>
      </c>
      <c r="F52" s="133" t="s">
        <v>2269</v>
      </c>
      <c r="G52" s="134"/>
      <c r="H52" s="24"/>
      <c r="I52" s="24"/>
      <c r="J52" s="24"/>
      <c r="K52" s="24"/>
      <c r="L52" s="24"/>
      <c r="M52" s="24"/>
      <c r="N52" s="24"/>
      <c r="O52" s="24"/>
      <c r="P52" s="24"/>
      <c r="Q52" s="24"/>
      <c r="R52" s="24"/>
      <c r="S52" s="24"/>
      <c r="T52" s="24"/>
      <c r="U52" s="24"/>
    </row>
    <row r="53" spans="1:21" ht="40.5" customHeight="1">
      <c r="A53" s="1216" t="str">
        <f>A1</f>
        <v>WORKSHEET D, REVENUE CREDITS, DEMAND CHARGE DIVISOR AND ENERGY</v>
      </c>
      <c r="B53" s="1222"/>
      <c r="C53" s="1222"/>
      <c r="D53" s="1222"/>
      <c r="E53" s="1222"/>
      <c r="F53" s="1222"/>
      <c r="G53" s="1222"/>
      <c r="H53" s="24"/>
      <c r="I53" s="24"/>
      <c r="J53" s="24"/>
      <c r="K53" s="24"/>
      <c r="L53" s="24"/>
      <c r="M53" s="24"/>
      <c r="N53" s="24"/>
      <c r="O53" s="24"/>
      <c r="P53" s="24"/>
      <c r="Q53" s="24"/>
      <c r="R53" s="24"/>
      <c r="S53" s="24"/>
      <c r="T53" s="24"/>
      <c r="U53" s="24"/>
    </row>
    <row r="54" spans="1:21" ht="15.75" customHeight="1">
      <c r="A54" s="1221" t="str">
        <f>A2</f>
        <v>For Contract Year Beginning June 1, 2026, Based on 2025 Data</v>
      </c>
      <c r="B54" s="1221"/>
      <c r="C54" s="1221"/>
      <c r="D54" s="1221"/>
      <c r="E54" s="1221"/>
      <c r="F54" s="1221"/>
      <c r="G54" s="1221"/>
      <c r="H54" s="24"/>
      <c r="I54" s="24"/>
      <c r="J54" s="24"/>
      <c r="K54" s="24"/>
      <c r="L54" s="24"/>
      <c r="M54" s="24"/>
      <c r="N54" s="24"/>
      <c r="O54" s="24"/>
      <c r="P54" s="24"/>
      <c r="Q54" s="24"/>
      <c r="R54" s="24"/>
      <c r="S54" s="24"/>
      <c r="T54" s="24"/>
      <c r="U54" s="24"/>
    </row>
    <row r="55" spans="1:21" ht="18">
      <c r="A55" s="133"/>
      <c r="B55" s="544"/>
      <c r="C55" s="550"/>
      <c r="D55" s="550"/>
      <c r="E55" s="550"/>
      <c r="F55" s="553"/>
      <c r="G55" s="134"/>
      <c r="H55" s="24"/>
      <c r="I55" s="24"/>
      <c r="J55" s="24"/>
      <c r="K55" s="24"/>
      <c r="L55" s="24"/>
      <c r="M55" s="24"/>
      <c r="N55" s="24"/>
      <c r="O55" s="24"/>
      <c r="P55" s="24"/>
      <c r="Q55" s="24"/>
      <c r="R55" s="24"/>
      <c r="S55" s="24"/>
      <c r="T55" s="24"/>
      <c r="U55" s="24"/>
    </row>
    <row r="56" spans="1:21" ht="18">
      <c r="A56" s="555"/>
      <c r="B56" s="556"/>
      <c r="C56" s="557"/>
      <c r="D56" s="557"/>
      <c r="E56" s="558"/>
      <c r="F56" s="558"/>
      <c r="G56" s="134"/>
    </row>
    <row r="57" spans="1:21" ht="9.75" customHeight="1">
      <c r="A57" s="134"/>
      <c r="B57" s="544"/>
      <c r="C57" s="550"/>
      <c r="D57" s="550"/>
      <c r="E57" s="134"/>
      <c r="F57" s="134"/>
      <c r="G57" s="134"/>
    </row>
    <row r="58" spans="1:21" ht="20">
      <c r="A58" s="133" t="s">
        <v>2217</v>
      </c>
      <c r="B58" s="134"/>
      <c r="C58" s="134"/>
      <c r="D58" s="134"/>
      <c r="E58" s="134"/>
      <c r="F58" s="134"/>
      <c r="G58" s="134"/>
    </row>
    <row r="59" spans="1:21" ht="18">
      <c r="A59" s="133" t="s">
        <v>2978</v>
      </c>
      <c r="B59" s="134"/>
      <c r="C59" s="134"/>
      <c r="D59" s="134"/>
      <c r="E59" s="134"/>
      <c r="F59" s="134"/>
      <c r="G59" s="134"/>
    </row>
    <row r="60" spans="1:21" ht="18">
      <c r="A60" s="133" t="s">
        <v>2979</v>
      </c>
      <c r="B60" s="134"/>
      <c r="C60" s="134"/>
      <c r="D60" s="134"/>
      <c r="E60" s="134"/>
      <c r="F60" s="134"/>
      <c r="G60" s="134"/>
    </row>
    <row r="61" spans="1:21" ht="18">
      <c r="A61" s="134"/>
      <c r="B61" s="134"/>
      <c r="D61" s="546" t="s">
        <v>1425</v>
      </c>
      <c r="E61" s="546" t="s">
        <v>1426</v>
      </c>
      <c r="F61" s="546" t="s">
        <v>1427</v>
      </c>
      <c r="G61" s="133"/>
    </row>
    <row r="62" spans="1:21" ht="18">
      <c r="A62" s="133" t="s">
        <v>59</v>
      </c>
      <c r="B62" s="134"/>
      <c r="D62" s="1065">
        <v>53358.74</v>
      </c>
      <c r="E62" s="1065">
        <v>53358.74</v>
      </c>
      <c r="F62" s="1065">
        <v>39134.61</v>
      </c>
      <c r="G62" s="133"/>
    </row>
    <row r="63" spans="1:21" ht="18">
      <c r="A63" s="133" t="s">
        <v>530</v>
      </c>
      <c r="B63" s="134"/>
      <c r="D63" s="1066">
        <f>0.0135*100</f>
        <v>1.35</v>
      </c>
      <c r="E63" s="1066">
        <f>0.0167*100</f>
        <v>1.67</v>
      </c>
      <c r="F63" s="1066">
        <f>0.0165*100</f>
        <v>1.6500000000000001</v>
      </c>
      <c r="G63" s="544"/>
    </row>
    <row r="64" spans="1:21" ht="18">
      <c r="A64" s="133" t="s">
        <v>971</v>
      </c>
      <c r="B64" s="134"/>
      <c r="D64" s="559">
        <f>E45</f>
        <v>3476.5130804891664</v>
      </c>
      <c r="E64" s="559">
        <f>E45</f>
        <v>3476.5130804891664</v>
      </c>
      <c r="F64" s="559">
        <f>E45</f>
        <v>3476.5130804891664</v>
      </c>
      <c r="G64" s="531" t="s">
        <v>464</v>
      </c>
    </row>
    <row r="65" spans="1:7" ht="18">
      <c r="A65" s="133" t="s">
        <v>862</v>
      </c>
      <c r="B65" s="134"/>
      <c r="D65" s="521">
        <f>ROUND(D64*D62*D63/100,0)</f>
        <v>2504282</v>
      </c>
      <c r="E65" s="521">
        <f>ROUND(E64*E62*E63/100,0)</f>
        <v>3097889</v>
      </c>
      <c r="F65" s="521">
        <f>ROUND(F64*F62*F63/100,0)</f>
        <v>2244858</v>
      </c>
      <c r="G65" s="521">
        <f>SUM(D65:F65)</f>
        <v>7847029</v>
      </c>
    </row>
    <row r="66" spans="1:7" ht="12.75" customHeight="1">
      <c r="A66" s="134"/>
      <c r="B66" s="134"/>
      <c r="C66" s="134"/>
      <c r="D66" s="134"/>
      <c r="E66" s="134"/>
      <c r="F66" s="134"/>
      <c r="G66" s="134"/>
    </row>
    <row r="67" spans="1:7" ht="20">
      <c r="A67" s="160" t="s">
        <v>2980</v>
      </c>
      <c r="B67" s="133"/>
      <c r="C67" s="133"/>
      <c r="D67" s="134"/>
      <c r="E67" s="524"/>
      <c r="F67" s="469"/>
      <c r="G67" s="16"/>
    </row>
    <row r="68" spans="1:7" ht="18">
      <c r="A68" s="133" t="s">
        <v>972</v>
      </c>
      <c r="B68" s="133"/>
      <c r="C68" s="133"/>
      <c r="D68" s="134"/>
      <c r="E68" s="524"/>
      <c r="F68" s="469"/>
      <c r="G68" s="16"/>
    </row>
    <row r="69" spans="1:7" ht="18">
      <c r="A69" s="133" t="s">
        <v>2981</v>
      </c>
      <c r="B69" s="133"/>
      <c r="C69" s="133"/>
      <c r="D69" s="134"/>
      <c r="E69" s="524"/>
      <c r="F69" s="469"/>
      <c r="G69" s="16"/>
    </row>
    <row r="70" spans="1:7" ht="18">
      <c r="A70" s="133" t="s">
        <v>507</v>
      </c>
      <c r="B70" s="133"/>
      <c r="C70" s="133"/>
      <c r="D70" s="134"/>
      <c r="E70" s="524"/>
      <c r="F70" s="469"/>
      <c r="G70" s="16"/>
    </row>
    <row r="71" spans="1:7" ht="18">
      <c r="A71" s="133" t="s">
        <v>973</v>
      </c>
      <c r="B71" s="133"/>
      <c r="C71" s="133"/>
      <c r="D71" s="134"/>
      <c r="E71" s="524"/>
      <c r="F71" s="469"/>
      <c r="G71" s="16"/>
    </row>
    <row r="72" spans="1:7" ht="12.75" customHeight="1">
      <c r="A72" s="133"/>
      <c r="B72" s="133"/>
      <c r="C72" s="133"/>
      <c r="D72" s="134"/>
      <c r="E72" s="524"/>
      <c r="F72" s="469"/>
      <c r="G72" s="16"/>
    </row>
    <row r="73" spans="1:7" ht="20">
      <c r="A73" s="160" t="s">
        <v>2218</v>
      </c>
      <c r="B73" s="133"/>
      <c r="C73" s="133"/>
      <c r="D73" s="134"/>
      <c r="E73" s="524"/>
      <c r="F73" s="469"/>
      <c r="G73" s="16"/>
    </row>
    <row r="74" spans="1:7" ht="12.75" customHeight="1">
      <c r="A74" s="160"/>
    </row>
    <row r="75" spans="1:7" ht="20">
      <c r="A75" s="160" t="s">
        <v>4228</v>
      </c>
      <c r="B75" s="218"/>
      <c r="C75" s="218"/>
      <c r="D75" s="218"/>
      <c r="E75" s="218"/>
      <c r="F75" s="218"/>
      <c r="G75" s="218"/>
    </row>
    <row r="76" spans="1:7" ht="18">
      <c r="A76" s="133" t="s">
        <v>4102</v>
      </c>
      <c r="B76" s="218"/>
      <c r="C76" s="218"/>
      <c r="D76" s="218"/>
      <c r="E76" s="218"/>
      <c r="F76" s="218"/>
      <c r="G76" s="218"/>
    </row>
    <row r="77" spans="1:7" s="46" customFormat="1" ht="18">
      <c r="A77" s="133" t="s">
        <v>3991</v>
      </c>
      <c r="B77" s="218"/>
      <c r="C77" s="218"/>
      <c r="D77" s="218"/>
      <c r="E77" s="218"/>
      <c r="F77" s="218"/>
      <c r="G77" s="218"/>
    </row>
    <row r="78" spans="1:7" ht="18">
      <c r="A78" s="133"/>
    </row>
    <row r="81" spans="3:3" ht="15.5">
      <c r="C81" s="201"/>
    </row>
  </sheetData>
  <sheetProtection sheet="1" objects="1" scenarios="1"/>
  <mergeCells count="7">
    <mergeCell ref="A1:G1"/>
    <mergeCell ref="A4:G4"/>
    <mergeCell ref="A25:G25"/>
    <mergeCell ref="H45:U45"/>
    <mergeCell ref="A54:G54"/>
    <mergeCell ref="A53:G53"/>
    <mergeCell ref="A2:G2"/>
  </mergeCells>
  <phoneticPr fontId="0" type="noConversion"/>
  <printOptions horizontalCentered="1"/>
  <pageMargins left="0.75" right="0.5" top="1.39" bottom="0.5" header="1" footer="0.27"/>
  <pageSetup scale="69"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52"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C44"/>
  <sheetViews>
    <sheetView tabSelected="1" view="pageBreakPreview" zoomScale="90" zoomScaleNormal="100" zoomScaleSheetLayoutView="90" workbookViewId="0">
      <selection activeCell="F34" sqref="F34"/>
    </sheetView>
  </sheetViews>
  <sheetFormatPr defaultColWidth="9.1796875" defaultRowHeight="12.5"/>
  <cols>
    <col min="1" max="1" width="7.81640625" style="19" customWidth="1"/>
    <col min="2" max="2" width="16.453125" style="19" customWidth="1"/>
    <col min="3" max="7" width="14.81640625" style="19" customWidth="1"/>
    <col min="8" max="8" width="16.81640625" style="19" customWidth="1"/>
    <col min="9" max="10" width="14.81640625" style="19" customWidth="1"/>
    <col min="11" max="12" width="18.81640625" style="19" customWidth="1"/>
    <col min="13" max="13" width="9.54296875" style="19" customWidth="1"/>
    <col min="14" max="14" width="10.81640625" style="19" customWidth="1"/>
    <col min="15" max="15" width="9.1796875" style="19" customWidth="1"/>
    <col min="16" max="16" width="8.1796875" style="19" customWidth="1"/>
    <col min="17" max="19" width="8.81640625" style="19" customWidth="1"/>
    <col min="20" max="21" width="8.1796875" style="19" customWidth="1"/>
    <col min="22" max="22" width="8" style="19" customWidth="1"/>
    <col min="23" max="23" width="8.1796875" style="19" customWidth="1"/>
    <col min="24" max="24" width="8.54296875" style="19" customWidth="1"/>
    <col min="25" max="25" width="9.1796875" style="19" customWidth="1"/>
    <col min="26" max="26" width="7.54296875" style="19" customWidth="1"/>
    <col min="27" max="27" width="7.1796875" style="19" bestFit="1" customWidth="1"/>
    <col min="28" max="29" width="8.1796875" style="19" bestFit="1" customWidth="1"/>
    <col min="30" max="30" width="9" style="19" bestFit="1" customWidth="1"/>
    <col min="31" max="31" width="10.1796875" style="19" customWidth="1"/>
    <col min="32" max="32" width="7.1796875" style="19" customWidth="1"/>
    <col min="33" max="33" width="9.1796875" style="19" customWidth="1"/>
    <col min="34" max="34" width="7.54296875" style="19" bestFit="1" customWidth="1"/>
    <col min="35" max="35" width="7.81640625" style="19" customWidth="1"/>
    <col min="36" max="36" width="8.1796875" style="19" bestFit="1" customWidth="1"/>
    <col min="37" max="37" width="10.453125" style="19" bestFit="1" customWidth="1"/>
    <col min="38" max="16384" width="9.1796875" style="19"/>
  </cols>
  <sheetData>
    <row r="1" spans="1:29" ht="20">
      <c r="A1" s="1247" t="s">
        <v>1440</v>
      </c>
      <c r="B1" s="1248"/>
      <c r="C1" s="1248"/>
      <c r="D1" s="1248"/>
      <c r="E1" s="1248"/>
      <c r="F1" s="1248"/>
      <c r="G1" s="1248"/>
      <c r="H1" s="1248"/>
      <c r="I1" s="1248"/>
      <c r="J1" s="1248"/>
      <c r="K1" s="1248"/>
      <c r="L1" s="1248"/>
      <c r="M1" s="1248"/>
      <c r="N1" s="1248"/>
      <c r="P1" s="111"/>
      <c r="Q1" s="117"/>
      <c r="R1" s="118"/>
      <c r="S1" s="119"/>
      <c r="T1" s="119"/>
      <c r="U1" s="119"/>
      <c r="V1" s="120"/>
      <c r="W1" s="109"/>
    </row>
    <row r="2" spans="1:29" ht="19">
      <c r="A2" s="1221" t="str">
        <f>' Net Monthly Bill'!A2:B2</f>
        <v>For Contract Year Beginning June 1, 2026, Based on 2025 Data</v>
      </c>
      <c r="B2" s="1267"/>
      <c r="C2" s="1267"/>
      <c r="D2" s="1267"/>
      <c r="E2" s="1267"/>
      <c r="F2" s="1267"/>
      <c r="G2" s="1267"/>
      <c r="H2" s="1267"/>
      <c r="I2" s="1267"/>
      <c r="J2" s="1267"/>
      <c r="K2" s="1267"/>
      <c r="L2" s="1267"/>
      <c r="M2" s="1267"/>
      <c r="N2" s="1267"/>
      <c r="P2" s="111"/>
      <c r="Q2" s="117"/>
      <c r="R2" s="118"/>
      <c r="S2" s="119"/>
      <c r="T2" s="119"/>
      <c r="U2" s="119"/>
      <c r="V2" s="120"/>
      <c r="W2" s="109"/>
    </row>
    <row r="3" spans="1:29" ht="15">
      <c r="A3" s="269"/>
      <c r="B3" s="269"/>
      <c r="C3" s="269"/>
      <c r="D3" s="269"/>
      <c r="E3" s="269"/>
      <c r="F3" s="269"/>
      <c r="G3" s="269"/>
      <c r="H3" s="269"/>
      <c r="I3" s="269"/>
      <c r="J3" s="269"/>
      <c r="K3" s="269"/>
      <c r="L3" s="269"/>
      <c r="P3" s="111"/>
      <c r="Q3" s="117"/>
      <c r="R3" s="118"/>
      <c r="S3" s="119"/>
      <c r="T3" s="119"/>
      <c r="U3" s="119"/>
      <c r="V3" s="120"/>
      <c r="W3" s="109"/>
    </row>
    <row r="4" spans="1:29" ht="6.25" customHeight="1">
      <c r="A4" s="269"/>
      <c r="B4" s="269"/>
      <c r="C4" s="269"/>
      <c r="D4" s="269"/>
      <c r="E4" s="269"/>
      <c r="F4" s="269"/>
      <c r="G4" s="269"/>
      <c r="H4" s="269"/>
      <c r="I4" s="269"/>
      <c r="J4" s="269"/>
      <c r="K4" s="269"/>
      <c r="L4" s="269"/>
      <c r="P4" s="111"/>
      <c r="Q4" s="117"/>
      <c r="R4" s="118"/>
      <c r="S4" s="119"/>
      <c r="T4" s="119"/>
      <c r="U4" s="119"/>
      <c r="V4" s="120"/>
      <c r="W4" s="109"/>
    </row>
    <row r="5" spans="1:29" ht="13">
      <c r="A5" s="8" t="s">
        <v>555</v>
      </c>
      <c r="B5" s="8" t="s">
        <v>556</v>
      </c>
      <c r="C5" s="8" t="s">
        <v>557</v>
      </c>
      <c r="D5" s="8" t="s">
        <v>558</v>
      </c>
      <c r="E5" s="8" t="s">
        <v>559</v>
      </c>
      <c r="F5" s="8" t="s">
        <v>560</v>
      </c>
      <c r="G5" s="8" t="s">
        <v>561</v>
      </c>
      <c r="H5" s="8" t="s">
        <v>562</v>
      </c>
      <c r="I5" s="8" t="s">
        <v>563</v>
      </c>
      <c r="J5" s="8" t="s">
        <v>564</v>
      </c>
      <c r="K5" s="8" t="s">
        <v>565</v>
      </c>
      <c r="L5" s="8" t="s">
        <v>566</v>
      </c>
      <c r="M5" s="8" t="s">
        <v>484</v>
      </c>
      <c r="N5" s="8" t="s">
        <v>485</v>
      </c>
      <c r="P5" s="111"/>
      <c r="Q5" s="117"/>
      <c r="R5" s="118"/>
      <c r="S5" s="119"/>
      <c r="T5" s="119"/>
      <c r="U5" s="119"/>
      <c r="V5" s="120"/>
      <c r="W5" s="109"/>
    </row>
    <row r="6" spans="1:29" s="110" customFormat="1" ht="6.25" customHeight="1">
      <c r="A6" s="8"/>
      <c r="B6" s="8"/>
      <c r="C6" s="8"/>
      <c r="D6" s="8"/>
      <c r="E6" s="8"/>
      <c r="F6" s="8"/>
      <c r="G6" s="8"/>
      <c r="H6" s="8"/>
      <c r="I6" s="8"/>
      <c r="J6" s="8"/>
      <c r="K6" s="8"/>
      <c r="L6" s="8"/>
      <c r="M6" s="560"/>
      <c r="P6" s="121"/>
      <c r="Q6" s="122"/>
      <c r="R6" s="123"/>
      <c r="S6" s="124"/>
      <c r="T6" s="124"/>
      <c r="U6" s="124"/>
      <c r="V6" s="125"/>
      <c r="W6" s="126"/>
    </row>
    <row r="7" spans="1:29" s="110" customFormat="1" ht="12" customHeight="1">
      <c r="A7" s="8"/>
      <c r="C7" s="8"/>
      <c r="D7" s="11" t="s">
        <v>567</v>
      </c>
      <c r="E7" s="8"/>
      <c r="F7" s="11" t="s">
        <v>568</v>
      </c>
      <c r="G7" s="11" t="s">
        <v>785</v>
      </c>
      <c r="H7" s="8"/>
      <c r="I7" s="8"/>
      <c r="J7" s="8"/>
      <c r="K7" s="8"/>
      <c r="L7" s="11" t="s">
        <v>554</v>
      </c>
      <c r="M7" s="560"/>
      <c r="P7" s="121"/>
      <c r="Q7" s="122"/>
      <c r="R7" s="123"/>
      <c r="S7" s="124"/>
      <c r="T7" s="124"/>
      <c r="U7" s="124"/>
      <c r="V7" s="125"/>
      <c r="W7" s="126"/>
    </row>
    <row r="8" spans="1:29" s="110" customFormat="1" ht="12" customHeight="1">
      <c r="A8" s="11" t="s">
        <v>311</v>
      </c>
      <c r="B8" s="11" t="s">
        <v>1409</v>
      </c>
      <c r="C8" s="11"/>
      <c r="D8" s="11" t="s">
        <v>783</v>
      </c>
      <c r="E8" s="11" t="s">
        <v>312</v>
      </c>
      <c r="F8" s="11" t="s">
        <v>1558</v>
      </c>
      <c r="G8" s="11" t="s">
        <v>568</v>
      </c>
      <c r="H8" s="11" t="s">
        <v>568</v>
      </c>
      <c r="I8" s="11"/>
      <c r="J8" s="11"/>
      <c r="K8" s="11" t="s">
        <v>300</v>
      </c>
      <c r="L8" s="11" t="s">
        <v>300</v>
      </c>
      <c r="M8" s="89"/>
      <c r="N8" s="11" t="s">
        <v>487</v>
      </c>
      <c r="O8" s="89"/>
      <c r="P8" s="90"/>
      <c r="Q8" s="91"/>
      <c r="R8" s="92"/>
      <c r="S8" s="93"/>
      <c r="T8" s="93"/>
      <c r="U8" s="93"/>
      <c r="V8" s="94"/>
      <c r="W8" s="95"/>
      <c r="X8" s="89"/>
      <c r="Y8" s="89"/>
      <c r="Z8" s="89"/>
      <c r="AA8" s="89"/>
      <c r="AB8" s="89"/>
      <c r="AC8" s="89"/>
    </row>
    <row r="9" spans="1:29" s="110" customFormat="1" ht="13">
      <c r="A9" s="11" t="s">
        <v>301</v>
      </c>
      <c r="B9" s="11" t="s">
        <v>567</v>
      </c>
      <c r="C9" s="11" t="s">
        <v>567</v>
      </c>
      <c r="D9" s="11" t="s">
        <v>302</v>
      </c>
      <c r="E9" s="11" t="s">
        <v>784</v>
      </c>
      <c r="F9" s="11" t="s">
        <v>303</v>
      </c>
      <c r="G9" s="11" t="s">
        <v>1558</v>
      </c>
      <c r="H9" s="11" t="s">
        <v>551</v>
      </c>
      <c r="I9" s="11" t="s">
        <v>1419</v>
      </c>
      <c r="J9" s="11" t="s">
        <v>1558</v>
      </c>
      <c r="K9" s="11" t="s">
        <v>551</v>
      </c>
      <c r="L9" s="11" t="s">
        <v>551</v>
      </c>
      <c r="M9" s="11" t="s">
        <v>487</v>
      </c>
      <c r="N9" s="11" t="s">
        <v>486</v>
      </c>
      <c r="O9" s="89"/>
      <c r="P9" s="90"/>
      <c r="Q9" s="91"/>
      <c r="R9" s="92"/>
      <c r="S9" s="93"/>
      <c r="T9" s="93"/>
      <c r="U9" s="93"/>
      <c r="V9" s="94"/>
      <c r="W9" s="95"/>
      <c r="X9" s="89"/>
      <c r="Y9" s="89"/>
      <c r="Z9" s="89"/>
      <c r="AA9" s="89"/>
      <c r="AB9" s="89"/>
      <c r="AC9" s="89"/>
    </row>
    <row r="10" spans="1:29" s="110" customFormat="1" ht="15">
      <c r="A10" s="11" t="s">
        <v>304</v>
      </c>
      <c r="B10" s="11" t="s">
        <v>783</v>
      </c>
      <c r="C10" s="11" t="s">
        <v>317</v>
      </c>
      <c r="D10" s="11" t="s">
        <v>305</v>
      </c>
      <c r="E10" s="11" t="s">
        <v>1558</v>
      </c>
      <c r="F10" s="11" t="s">
        <v>306</v>
      </c>
      <c r="G10" s="11" t="s">
        <v>314</v>
      </c>
      <c r="H10" s="11" t="s">
        <v>552</v>
      </c>
      <c r="I10" s="11" t="s">
        <v>318</v>
      </c>
      <c r="J10" s="11" t="s">
        <v>315</v>
      </c>
      <c r="K10" s="11" t="s">
        <v>552</v>
      </c>
      <c r="L10" s="11" t="s">
        <v>552</v>
      </c>
      <c r="M10" s="11" t="s">
        <v>486</v>
      </c>
      <c r="N10" s="11" t="s">
        <v>488</v>
      </c>
      <c r="O10" s="89"/>
      <c r="P10" s="90"/>
      <c r="Q10" s="91"/>
      <c r="R10" s="92"/>
      <c r="S10" s="93"/>
      <c r="T10" s="93"/>
      <c r="U10" s="93"/>
      <c r="V10" s="94"/>
      <c r="W10" s="95"/>
      <c r="X10" s="89"/>
      <c r="Y10" s="89"/>
      <c r="Z10" s="89"/>
      <c r="AA10" s="89"/>
      <c r="AB10" s="89"/>
      <c r="AC10" s="89"/>
    </row>
    <row r="11" spans="1:29" s="110" customFormat="1" ht="26">
      <c r="A11" s="561" t="s">
        <v>553</v>
      </c>
      <c r="B11" s="561" t="s">
        <v>2221</v>
      </c>
      <c r="C11" s="561" t="s">
        <v>987</v>
      </c>
      <c r="D11" s="561" t="s">
        <v>308</v>
      </c>
      <c r="E11" s="561" t="s">
        <v>313</v>
      </c>
      <c r="F11" s="561" t="s">
        <v>309</v>
      </c>
      <c r="G11" s="562" t="s">
        <v>307</v>
      </c>
      <c r="H11" s="561" t="s">
        <v>310</v>
      </c>
      <c r="I11" s="561" t="s">
        <v>308</v>
      </c>
      <c r="J11" s="561" t="s">
        <v>308</v>
      </c>
      <c r="K11" s="561" t="s">
        <v>316</v>
      </c>
      <c r="L11" s="563" t="s">
        <v>2222</v>
      </c>
      <c r="M11" s="561" t="s">
        <v>2223</v>
      </c>
      <c r="N11" s="561" t="s">
        <v>395</v>
      </c>
      <c r="O11" s="89"/>
      <c r="P11" s="90"/>
      <c r="Q11" s="91"/>
      <c r="R11" s="92"/>
      <c r="S11" s="93"/>
      <c r="T11" s="93"/>
      <c r="U11" s="93"/>
      <c r="V11" s="94"/>
      <c r="W11" s="95"/>
      <c r="X11" s="89"/>
      <c r="Y11" s="89"/>
      <c r="Z11" s="89"/>
      <c r="AA11" s="89"/>
      <c r="AB11" s="89"/>
      <c r="AC11" s="89"/>
    </row>
    <row r="12" spans="1:29" ht="13">
      <c r="A12" s="391">
        <v>2008</v>
      </c>
      <c r="B12" s="392">
        <v>638675852.7348721</v>
      </c>
      <c r="C12" s="392">
        <f>3312.25*1000</f>
        <v>3312250</v>
      </c>
      <c r="D12" s="564">
        <f>B12/C12/12</f>
        <v>16.068529769161753</v>
      </c>
      <c r="E12" s="565" t="s">
        <v>865</v>
      </c>
      <c r="F12" s="564">
        <f>D12</f>
        <v>16.068529769161753</v>
      </c>
      <c r="G12" s="208">
        <f t="shared" ref="G12:G18" si="0">F12*C12*12</f>
        <v>638675852.73487222</v>
      </c>
      <c r="H12" s="564">
        <f t="shared" ref="H12:H18" si="1">G12-B12</f>
        <v>0</v>
      </c>
      <c r="I12" s="564">
        <v>0</v>
      </c>
      <c r="J12" s="564">
        <f t="shared" ref="J12:J18" si="2">F12+I12</f>
        <v>16.068529769161753</v>
      </c>
      <c r="K12" s="564">
        <f t="shared" ref="K12:K18" si="3">(J12*C12*12)-B12</f>
        <v>0</v>
      </c>
      <c r="L12" s="564">
        <f>K12</f>
        <v>0</v>
      </c>
      <c r="M12" s="394">
        <v>6.2074999999999998E-2</v>
      </c>
      <c r="N12" s="566">
        <f t="shared" ref="N12:N18" si="4">L12*M12</f>
        <v>0</v>
      </c>
      <c r="O12" s="120"/>
      <c r="P12" s="120"/>
      <c r="Q12" s="127"/>
      <c r="R12" s="118"/>
      <c r="S12" s="119"/>
      <c r="T12" s="119"/>
      <c r="U12" s="119"/>
      <c r="V12" s="120"/>
      <c r="W12" s="109"/>
    </row>
    <row r="13" spans="1:29" ht="13">
      <c r="A13" s="391">
        <f t="shared" ref="A13:A29" si="5">A12+1</f>
        <v>2009</v>
      </c>
      <c r="B13" s="393">
        <v>721493068.08941889</v>
      </c>
      <c r="C13" s="392">
        <v>3303250</v>
      </c>
      <c r="D13" s="564">
        <f>B13/C13/12</f>
        <v>18.201596107102066</v>
      </c>
      <c r="E13" s="565">
        <f t="shared" ref="E13:E18" si="6">J12*1.1</f>
        <v>17.675382746077929</v>
      </c>
      <c r="F13" s="564">
        <f t="shared" ref="F13:F18" si="7">IF(E13&lt;=D13,E13,D13)</f>
        <v>17.675382746077929</v>
      </c>
      <c r="G13" s="566">
        <f t="shared" si="0"/>
        <v>700634496.67178297</v>
      </c>
      <c r="H13" s="564">
        <f t="shared" si="1"/>
        <v>-20858571.417635918</v>
      </c>
      <c r="I13" s="564">
        <f t="shared" ref="I13:I18" si="8">IF(B13=0,0,ROUND(IF(H13=0,IF(((E13-F13)*C13*12)&lt;(-1*L12),E13-F13,(-1*L12)/C13/12),0),2))</f>
        <v>0</v>
      </c>
      <c r="J13" s="564">
        <f t="shared" si="2"/>
        <v>17.675382746077929</v>
      </c>
      <c r="K13" s="564">
        <f>(J13*C13*12)-B13</f>
        <v>-20858571.417635918</v>
      </c>
      <c r="L13" s="564">
        <f t="shared" ref="L13:L18" si="9">K13+L12+N12</f>
        <v>-20858571.417635918</v>
      </c>
      <c r="M13" s="394">
        <v>3.5975E-2</v>
      </c>
      <c r="N13" s="566">
        <f t="shared" si="4"/>
        <v>-750387.10674945218</v>
      </c>
      <c r="O13" s="120"/>
      <c r="P13" s="120"/>
      <c r="Q13" s="127"/>
      <c r="R13" s="118"/>
      <c r="S13" s="119"/>
      <c r="T13" s="119"/>
      <c r="U13" s="119"/>
      <c r="V13" s="120"/>
      <c r="W13" s="109"/>
    </row>
    <row r="14" spans="1:29" ht="13">
      <c r="A14" s="391">
        <f t="shared" si="5"/>
        <v>2010</v>
      </c>
      <c r="B14" s="393">
        <v>701126137.78162122</v>
      </c>
      <c r="C14" s="392">
        <v>3432804.1666666665</v>
      </c>
      <c r="D14" s="564">
        <f>B14/C14/12</f>
        <v>17.020247969811397</v>
      </c>
      <c r="E14" s="565">
        <f t="shared" si="6"/>
        <v>19.442921020685723</v>
      </c>
      <c r="F14" s="564">
        <f t="shared" si="7"/>
        <v>17.020247969811397</v>
      </c>
      <c r="G14" s="566">
        <f t="shared" si="0"/>
        <v>701126137.78162122</v>
      </c>
      <c r="H14" s="564">
        <f t="shared" si="1"/>
        <v>0</v>
      </c>
      <c r="I14" s="564">
        <f t="shared" si="8"/>
        <v>0.51</v>
      </c>
      <c r="J14" s="564">
        <f t="shared" si="2"/>
        <v>17.530247969811398</v>
      </c>
      <c r="K14" s="564">
        <f t="shared" si="3"/>
        <v>21008761.500000119</v>
      </c>
      <c r="L14" s="564">
        <f t="shared" si="9"/>
        <v>-600197.02438525064</v>
      </c>
      <c r="M14" s="394">
        <v>3.2500000000000001E-2</v>
      </c>
      <c r="N14" s="566">
        <f t="shared" si="4"/>
        <v>-19506.403292520645</v>
      </c>
      <c r="O14" s="120"/>
      <c r="P14" s="120"/>
      <c r="Q14" s="127"/>
      <c r="R14" s="118"/>
      <c r="S14" s="119"/>
      <c r="T14" s="119"/>
      <c r="U14" s="119"/>
      <c r="V14" s="120"/>
      <c r="W14" s="109"/>
    </row>
    <row r="15" spans="1:29" ht="13">
      <c r="A15" s="391">
        <f t="shared" si="5"/>
        <v>2011</v>
      </c>
      <c r="B15" s="393">
        <v>769616677.34564734</v>
      </c>
      <c r="C15" s="392">
        <v>3581014.7798522473</v>
      </c>
      <c r="D15" s="564">
        <f>B15/C15/12</f>
        <v>17.909650491524491</v>
      </c>
      <c r="E15" s="565">
        <f t="shared" si="6"/>
        <v>19.283272766792539</v>
      </c>
      <c r="F15" s="564">
        <f t="shared" si="7"/>
        <v>17.909650491524491</v>
      </c>
      <c r="G15" s="566">
        <f t="shared" si="0"/>
        <v>769616677.34564734</v>
      </c>
      <c r="H15" s="564">
        <f t="shared" si="1"/>
        <v>0</v>
      </c>
      <c r="I15" s="564">
        <f t="shared" si="8"/>
        <v>0.01</v>
      </c>
      <c r="J15" s="564">
        <f t="shared" si="2"/>
        <v>17.919650491524493</v>
      </c>
      <c r="K15" s="564">
        <f t="shared" si="3"/>
        <v>429721.77358222008</v>
      </c>
      <c r="L15" s="564">
        <f t="shared" si="9"/>
        <v>-189981.6540955512</v>
      </c>
      <c r="M15" s="394">
        <v>3.2500000000000001E-2</v>
      </c>
      <c r="N15" s="566">
        <f t="shared" si="4"/>
        <v>-6174.4037581054145</v>
      </c>
      <c r="O15" s="120"/>
      <c r="P15" s="120"/>
      <c r="Q15" s="127"/>
      <c r="R15" s="118"/>
      <c r="S15" s="119"/>
      <c r="T15" s="119"/>
      <c r="U15" s="119"/>
      <c r="V15" s="120"/>
      <c r="W15" s="109"/>
    </row>
    <row r="16" spans="1:29" ht="13">
      <c r="A16" s="391">
        <f t="shared" si="5"/>
        <v>2012</v>
      </c>
      <c r="B16" s="393">
        <v>811266581.54640353</v>
      </c>
      <c r="C16" s="392">
        <v>3537079.8874750012</v>
      </c>
      <c r="D16" s="564">
        <f t="shared" ref="D16:D21" si="10">IF(C16=0,0,B16/C16/12)</f>
        <v>19.113379005545038</v>
      </c>
      <c r="E16" s="565">
        <f t="shared" si="6"/>
        <v>19.711615540676945</v>
      </c>
      <c r="F16" s="564">
        <f t="shared" si="7"/>
        <v>19.113379005545038</v>
      </c>
      <c r="G16" s="566">
        <f t="shared" si="0"/>
        <v>811266581.54640365</v>
      </c>
      <c r="H16" s="564">
        <f t="shared" si="1"/>
        <v>0</v>
      </c>
      <c r="I16" s="564">
        <f t="shared" si="8"/>
        <v>0</v>
      </c>
      <c r="J16" s="564">
        <f t="shared" si="2"/>
        <v>19.113379005545038</v>
      </c>
      <c r="K16" s="564">
        <f t="shared" si="3"/>
        <v>0</v>
      </c>
      <c r="L16" s="564">
        <f t="shared" si="9"/>
        <v>-196156.05785365662</v>
      </c>
      <c r="M16" s="394">
        <v>3.2500000000000001E-2</v>
      </c>
      <c r="N16" s="566">
        <f t="shared" si="4"/>
        <v>-6375.0718802438405</v>
      </c>
      <c r="O16" s="120"/>
      <c r="P16" s="120"/>
      <c r="Q16" s="127"/>
      <c r="R16" s="118"/>
      <c r="S16" s="119"/>
      <c r="T16" s="119"/>
      <c r="U16" s="119"/>
      <c r="V16" s="120"/>
      <c r="W16" s="109"/>
    </row>
    <row r="17" spans="1:23" ht="13">
      <c r="A17" s="391">
        <f t="shared" si="5"/>
        <v>2013</v>
      </c>
      <c r="B17" s="425">
        <v>792118860.58883774</v>
      </c>
      <c r="C17" s="426">
        <v>3467146.8569833338</v>
      </c>
      <c r="D17" s="564">
        <f t="shared" si="10"/>
        <v>19.038681593805681</v>
      </c>
      <c r="E17" s="565">
        <f t="shared" si="6"/>
        <v>21.024716906099545</v>
      </c>
      <c r="F17" s="564">
        <f t="shared" si="7"/>
        <v>19.038681593805681</v>
      </c>
      <c r="G17" s="7">
        <f t="shared" si="0"/>
        <v>792118860.58883774</v>
      </c>
      <c r="H17" s="564">
        <f t="shared" si="1"/>
        <v>0</v>
      </c>
      <c r="I17" s="564">
        <f t="shared" si="8"/>
        <v>0</v>
      </c>
      <c r="J17" s="564">
        <f t="shared" si="2"/>
        <v>19.038681593805681</v>
      </c>
      <c r="K17" s="564">
        <f t="shared" si="3"/>
        <v>0</v>
      </c>
      <c r="L17" s="564">
        <f t="shared" si="9"/>
        <v>-202531.12973390045</v>
      </c>
      <c r="M17" s="394">
        <v>3.2500000000000001E-2</v>
      </c>
      <c r="N17" s="566">
        <f t="shared" si="4"/>
        <v>-6582.2617163517652</v>
      </c>
      <c r="O17" s="120"/>
      <c r="P17" s="120"/>
      <c r="Q17" s="127"/>
      <c r="R17" s="118"/>
      <c r="S17" s="119"/>
      <c r="T17" s="119"/>
      <c r="U17" s="119"/>
      <c r="V17" s="120"/>
      <c r="W17" s="109"/>
    </row>
    <row r="18" spans="1:23" ht="13">
      <c r="A18" s="391">
        <f t="shared" si="5"/>
        <v>2014</v>
      </c>
      <c r="B18" s="425">
        <v>860006345.75845778</v>
      </c>
      <c r="C18" s="426">
        <v>3531599.3640649994</v>
      </c>
      <c r="D18" s="564">
        <f t="shared" si="10"/>
        <v>20.293127303483239</v>
      </c>
      <c r="E18" s="565">
        <f t="shared" si="6"/>
        <v>20.942549753186249</v>
      </c>
      <c r="F18" s="564">
        <f t="shared" si="7"/>
        <v>20.293127303483239</v>
      </c>
      <c r="G18" s="7">
        <f t="shared" si="0"/>
        <v>860006345.75845778</v>
      </c>
      <c r="H18" s="564">
        <f t="shared" si="1"/>
        <v>0</v>
      </c>
      <c r="I18" s="564">
        <f t="shared" si="8"/>
        <v>0</v>
      </c>
      <c r="J18" s="564">
        <f t="shared" si="2"/>
        <v>20.293127303483239</v>
      </c>
      <c r="K18" s="564">
        <f t="shared" si="3"/>
        <v>0</v>
      </c>
      <c r="L18" s="564">
        <f t="shared" si="9"/>
        <v>-209113.39145025221</v>
      </c>
      <c r="M18" s="394">
        <v>3.2500000000000001E-2</v>
      </c>
      <c r="N18" s="566">
        <f t="shared" si="4"/>
        <v>-6796.1852221331974</v>
      </c>
      <c r="O18" s="120"/>
      <c r="P18" s="120"/>
      <c r="Q18" s="128"/>
      <c r="R18" s="118"/>
      <c r="S18" s="119"/>
      <c r="T18" s="119"/>
      <c r="U18" s="119"/>
      <c r="V18" s="120"/>
      <c r="W18" s="109"/>
    </row>
    <row r="19" spans="1:23" ht="13">
      <c r="A19" s="391">
        <f t="shared" si="5"/>
        <v>2015</v>
      </c>
      <c r="B19" s="425">
        <v>881441440.48153746</v>
      </c>
      <c r="C19" s="426">
        <v>3329805.1342208334</v>
      </c>
      <c r="D19" s="564">
        <f t="shared" si="10"/>
        <v>22.059384982794015</v>
      </c>
      <c r="E19" s="565">
        <f t="shared" ref="E19:E24" si="11">J18*1.1</f>
        <v>22.322440033831565</v>
      </c>
      <c r="F19" s="564">
        <f t="shared" ref="F19:F24" si="12">IF(E19&lt;=D19,E19,D19)</f>
        <v>22.059384982794015</v>
      </c>
      <c r="G19" s="566">
        <f t="shared" ref="G19:G24" si="13">F19*C19*12</f>
        <v>881441440.48153746</v>
      </c>
      <c r="H19" s="564">
        <f t="shared" ref="H19:H24" si="14">G19-B19</f>
        <v>0</v>
      </c>
      <c r="I19" s="564">
        <f t="shared" ref="I19:I24" si="15">IF(B19=0,0,ROUND(IF(H19=0,IF(((E19-F19)*C19*12)&lt;(-1*L18),E19-F19,(-1*L18)/C19/12),0),2))</f>
        <v>0.01</v>
      </c>
      <c r="J19" s="564">
        <f t="shared" ref="J19:J24" si="16">F19+I19</f>
        <v>22.069384982794016</v>
      </c>
      <c r="K19" s="564">
        <f t="shared" ref="K19:K24" si="17">(J19*C19*12)-B19</f>
        <v>399576.61610662937</v>
      </c>
      <c r="L19" s="564">
        <f t="shared" ref="L19:L24" si="18">K19+L18+N18</f>
        <v>183667.03943424395</v>
      </c>
      <c r="M19" s="394">
        <v>3.2500000000000001E-2</v>
      </c>
      <c r="N19" s="566">
        <f t="shared" ref="N19:N25" si="19">L19*M19</f>
        <v>5969.178781612929</v>
      </c>
      <c r="O19" s="120"/>
      <c r="P19" s="120"/>
      <c r="Q19" s="128"/>
      <c r="R19" s="118"/>
      <c r="S19" s="119"/>
      <c r="T19" s="119"/>
      <c r="U19" s="119"/>
      <c r="V19" s="120"/>
      <c r="W19" s="109"/>
    </row>
    <row r="20" spans="1:23" ht="13">
      <c r="A20" s="391">
        <f t="shared" si="5"/>
        <v>2016</v>
      </c>
      <c r="B20" s="425">
        <v>904335267.26283073</v>
      </c>
      <c r="C20" s="426">
        <v>3376829.7297899993</v>
      </c>
      <c r="D20" s="564">
        <f t="shared" si="10"/>
        <v>22.31716678133759</v>
      </c>
      <c r="E20" s="565">
        <f t="shared" si="11"/>
        <v>24.276323481073419</v>
      </c>
      <c r="F20" s="564">
        <f t="shared" si="12"/>
        <v>22.31716678133759</v>
      </c>
      <c r="G20" s="566">
        <f t="shared" si="13"/>
        <v>904335267.26283073</v>
      </c>
      <c r="H20" s="564">
        <f t="shared" si="14"/>
        <v>0</v>
      </c>
      <c r="I20" s="564">
        <f t="shared" si="15"/>
        <v>0</v>
      </c>
      <c r="J20" s="564">
        <f t="shared" si="16"/>
        <v>22.31716678133759</v>
      </c>
      <c r="K20" s="564">
        <f t="shared" si="17"/>
        <v>0</v>
      </c>
      <c r="L20" s="564">
        <f t="shared" si="18"/>
        <v>189636.21821585688</v>
      </c>
      <c r="M20" s="394">
        <v>3.4275E-2</v>
      </c>
      <c r="N20" s="566">
        <f t="shared" si="19"/>
        <v>6499.7813793484947</v>
      </c>
      <c r="O20" s="120"/>
      <c r="P20" s="120"/>
      <c r="Q20" s="128"/>
      <c r="R20" s="118"/>
      <c r="S20" s="119"/>
      <c r="T20" s="119"/>
      <c r="U20" s="119"/>
      <c r="V20" s="120"/>
      <c r="W20" s="109"/>
    </row>
    <row r="21" spans="1:23" ht="13">
      <c r="A21" s="391">
        <f t="shared" si="5"/>
        <v>2017</v>
      </c>
      <c r="B21" s="425">
        <v>923883586.29315615</v>
      </c>
      <c r="C21" s="426">
        <v>3360792.1775350003</v>
      </c>
      <c r="D21" s="564">
        <f t="shared" si="10"/>
        <v>22.908378379478425</v>
      </c>
      <c r="E21" s="565">
        <f t="shared" si="11"/>
        <v>24.548883459471352</v>
      </c>
      <c r="F21" s="564">
        <f t="shared" si="12"/>
        <v>22.908378379478425</v>
      </c>
      <c r="G21" s="566">
        <f t="shared" si="13"/>
        <v>923883586.29315627</v>
      </c>
      <c r="H21" s="564">
        <f t="shared" si="14"/>
        <v>0</v>
      </c>
      <c r="I21" s="564">
        <f t="shared" si="15"/>
        <v>0</v>
      </c>
      <c r="J21" s="564">
        <f t="shared" si="16"/>
        <v>22.908378379478425</v>
      </c>
      <c r="K21" s="564">
        <f t="shared" si="17"/>
        <v>0</v>
      </c>
      <c r="L21" s="564">
        <f t="shared" si="18"/>
        <v>196135.99959520536</v>
      </c>
      <c r="M21" s="745">
        <v>3.8449999999999998E-2</v>
      </c>
      <c r="N21" s="566">
        <f t="shared" si="19"/>
        <v>7541.4291844356458</v>
      </c>
      <c r="O21" s="120"/>
      <c r="P21" s="120"/>
      <c r="Q21" s="128"/>
      <c r="R21" s="118"/>
      <c r="S21" s="119"/>
      <c r="T21" s="119"/>
      <c r="U21" s="119"/>
      <c r="V21" s="120"/>
      <c r="W21" s="109"/>
    </row>
    <row r="22" spans="1:23" ht="13">
      <c r="A22" s="391">
        <f t="shared" si="5"/>
        <v>2018</v>
      </c>
      <c r="B22" s="425">
        <v>915974713.48534918</v>
      </c>
      <c r="C22" s="426">
        <v>3484523.8169341665</v>
      </c>
      <c r="D22" s="564">
        <f t="shared" ref="D22:D27" si="20">IF(C22=0,0,B22/C22/12)</f>
        <v>21.905784013535193</v>
      </c>
      <c r="E22" s="565">
        <f t="shared" si="11"/>
        <v>25.199216217426269</v>
      </c>
      <c r="F22" s="564">
        <f t="shared" si="12"/>
        <v>21.905784013535193</v>
      </c>
      <c r="G22" s="566">
        <f t="shared" si="13"/>
        <v>915974713.48534918</v>
      </c>
      <c r="H22" s="564">
        <f t="shared" si="14"/>
        <v>0</v>
      </c>
      <c r="I22" s="564">
        <f t="shared" si="15"/>
        <v>0</v>
      </c>
      <c r="J22" s="564">
        <f t="shared" si="16"/>
        <v>21.905784013535193</v>
      </c>
      <c r="K22" s="564">
        <f t="shared" si="17"/>
        <v>0</v>
      </c>
      <c r="L22" s="564">
        <f t="shared" si="18"/>
        <v>203677.42877964099</v>
      </c>
      <c r="M22" s="745">
        <v>4.5920000000000002E-2</v>
      </c>
      <c r="N22" s="566">
        <f t="shared" si="19"/>
        <v>9352.8675295611156</v>
      </c>
      <c r="O22" s="120"/>
      <c r="P22" s="120"/>
      <c r="Q22" s="128"/>
      <c r="R22" s="118"/>
      <c r="S22" s="119"/>
      <c r="T22" s="119"/>
      <c r="U22" s="119"/>
      <c r="V22" s="120"/>
      <c r="W22" s="109"/>
    </row>
    <row r="23" spans="1:23" ht="13">
      <c r="A23" s="391">
        <f t="shared" si="5"/>
        <v>2019</v>
      </c>
      <c r="B23" s="425">
        <v>926529068.00028813</v>
      </c>
      <c r="C23" s="426">
        <v>3451456.6489992519</v>
      </c>
      <c r="D23" s="564">
        <f t="shared" si="20"/>
        <v>22.370483977852626</v>
      </c>
      <c r="E23" s="565">
        <f t="shared" si="11"/>
        <v>24.096362414888713</v>
      </c>
      <c r="F23" s="564">
        <f t="shared" si="12"/>
        <v>22.370483977852626</v>
      </c>
      <c r="G23" s="566">
        <f t="shared" si="13"/>
        <v>926529068.00028813</v>
      </c>
      <c r="H23" s="564">
        <f t="shared" si="14"/>
        <v>0</v>
      </c>
      <c r="I23" s="564">
        <f t="shared" si="15"/>
        <v>0</v>
      </c>
      <c r="J23" s="564">
        <f t="shared" si="16"/>
        <v>22.370483977852626</v>
      </c>
      <c r="K23" s="564">
        <f t="shared" si="17"/>
        <v>0</v>
      </c>
      <c r="L23" s="564">
        <f t="shared" si="18"/>
        <v>213030.29630920209</v>
      </c>
      <c r="M23" s="745">
        <v>5.3874999999999999E-2</v>
      </c>
      <c r="N23" s="566">
        <f t="shared" si="19"/>
        <v>11477.007213658262</v>
      </c>
      <c r="O23" s="120"/>
      <c r="P23" s="120"/>
      <c r="Q23" s="128"/>
      <c r="R23" s="118"/>
      <c r="S23" s="119"/>
      <c r="T23" s="119"/>
      <c r="U23" s="119"/>
      <c r="V23" s="120"/>
      <c r="W23" s="109"/>
    </row>
    <row r="24" spans="1:23" ht="13">
      <c r="A24" s="391">
        <f t="shared" si="5"/>
        <v>2020</v>
      </c>
      <c r="B24" s="821">
        <v>832162652.75770795</v>
      </c>
      <c r="C24" s="823">
        <v>3174894.8158291657</v>
      </c>
      <c r="D24" s="564">
        <f t="shared" si="20"/>
        <v>21.842263052011734</v>
      </c>
      <c r="E24" s="565">
        <f t="shared" si="11"/>
        <v>24.607532375637891</v>
      </c>
      <c r="F24" s="564">
        <f t="shared" si="12"/>
        <v>21.842263052011734</v>
      </c>
      <c r="G24" s="566">
        <f t="shared" si="13"/>
        <v>832162652.75770783</v>
      </c>
      <c r="H24" s="564">
        <f t="shared" si="14"/>
        <v>0</v>
      </c>
      <c r="I24" s="564">
        <f t="shared" si="15"/>
        <v>-0.01</v>
      </c>
      <c r="J24" s="564">
        <f t="shared" si="16"/>
        <v>21.832263052011733</v>
      </c>
      <c r="K24" s="564">
        <f t="shared" si="17"/>
        <v>-380987.37789964676</v>
      </c>
      <c r="L24" s="564">
        <f t="shared" si="18"/>
        <v>-156480.07437678639</v>
      </c>
      <c r="M24" s="745">
        <v>4.0974999999999998E-2</v>
      </c>
      <c r="N24" s="566">
        <f t="shared" si="19"/>
        <v>-6411.7710475888216</v>
      </c>
      <c r="O24" s="120"/>
      <c r="P24" s="120"/>
      <c r="Q24" s="128"/>
      <c r="R24" s="118"/>
      <c r="S24" s="119"/>
      <c r="T24" s="119"/>
      <c r="U24" s="119"/>
      <c r="V24" s="120"/>
      <c r="W24" s="109"/>
    </row>
    <row r="25" spans="1:23" ht="13">
      <c r="A25" s="391">
        <f t="shared" si="5"/>
        <v>2021</v>
      </c>
      <c r="B25" s="425">
        <v>876151900.72104776</v>
      </c>
      <c r="C25" s="426">
        <v>3386329.4851633343</v>
      </c>
      <c r="D25" s="564">
        <f t="shared" si="20"/>
        <v>21.561002469876019</v>
      </c>
      <c r="E25" s="565">
        <f>J24*1.1</f>
        <v>24.015489357212907</v>
      </c>
      <c r="F25" s="564">
        <f>IF(E25&lt;=D25,E25,D25)</f>
        <v>21.561002469876019</v>
      </c>
      <c r="G25" s="566">
        <f>F25*C25*12</f>
        <v>876151900.72104764</v>
      </c>
      <c r="H25" s="564">
        <f>G25-B25</f>
        <v>0</v>
      </c>
      <c r="I25" s="564">
        <f>IF(B25=0,0,ROUND(IF(H25=0,IF(((E25-F25)*C25*12)&lt;(-1*L24),E25-F25,(-1*L24)/C25/12),0),2))</f>
        <v>0</v>
      </c>
      <c r="J25" s="564">
        <f>F25+I25</f>
        <v>21.561002469876019</v>
      </c>
      <c r="K25" s="564">
        <f>(J25*C25*12)-B25</f>
        <v>0</v>
      </c>
      <c r="L25" s="564">
        <f>K25+L24+N24</f>
        <v>-162891.84542437521</v>
      </c>
      <c r="M25" s="745">
        <v>3.2500000000000001E-2</v>
      </c>
      <c r="N25" s="566">
        <f t="shared" si="19"/>
        <v>-5293.984976292194</v>
      </c>
      <c r="O25" s="120"/>
      <c r="P25" s="120"/>
      <c r="Q25" s="128"/>
      <c r="R25" s="118"/>
      <c r="S25" s="119"/>
      <c r="T25" s="119"/>
      <c r="U25" s="119"/>
      <c r="V25" s="120"/>
      <c r="W25" s="109"/>
    </row>
    <row r="26" spans="1:23" ht="13">
      <c r="A26" s="391">
        <f t="shared" si="5"/>
        <v>2022</v>
      </c>
      <c r="B26" s="980">
        <v>870350222.5742439</v>
      </c>
      <c r="C26" s="981">
        <v>3558781.2822158341</v>
      </c>
      <c r="D26" s="564">
        <f t="shared" si="20"/>
        <v>20.380343567885934</v>
      </c>
      <c r="E26" s="565">
        <f>J25*1.1</f>
        <v>23.717102716863621</v>
      </c>
      <c r="F26" s="564">
        <f>IF(E26&lt;=D26,E26,D26)</f>
        <v>20.380343567885934</v>
      </c>
      <c r="G26" s="566">
        <f>F26*C26*12</f>
        <v>870350222.57424402</v>
      </c>
      <c r="H26" s="564">
        <f>G26-B26</f>
        <v>0</v>
      </c>
      <c r="I26" s="564">
        <f>IF(B26=0,0,ROUND(IF(H26=0,IF(((E26-F26)*C26*12)&lt;(-1*L25),E26-F26,(-1*L25)/C26/12),0),2))</f>
        <v>0</v>
      </c>
      <c r="J26" s="564">
        <f>F26+I26</f>
        <v>20.380343567885934</v>
      </c>
      <c r="K26" s="564">
        <f>(J26*C26*12)-B26</f>
        <v>0</v>
      </c>
      <c r="L26" s="564">
        <f>K26+L25+N25</f>
        <v>-168185.83040066739</v>
      </c>
      <c r="M26" s="982">
        <v>3.7499999999999999E-2</v>
      </c>
      <c r="N26" s="566">
        <f t="shared" ref="N26" si="21">L26*M26</f>
        <v>-6306.9686400250266</v>
      </c>
      <c r="O26" s="120"/>
      <c r="P26" s="120"/>
      <c r="Q26" s="128"/>
      <c r="R26" s="118"/>
      <c r="S26" s="119"/>
      <c r="T26" s="119"/>
      <c r="U26" s="119"/>
      <c r="V26" s="120"/>
      <c r="W26" s="109"/>
    </row>
    <row r="27" spans="1:23" ht="13">
      <c r="A27" s="391">
        <f t="shared" si="5"/>
        <v>2023</v>
      </c>
      <c r="B27" s="980">
        <v>881446285.03947449</v>
      </c>
      <c r="C27" s="981">
        <v>3452009.4829624998</v>
      </c>
      <c r="D27" s="564">
        <f t="shared" si="20"/>
        <v>21.278579172263772</v>
      </c>
      <c r="E27" s="565">
        <f>J26*1.1</f>
        <v>22.41837792467453</v>
      </c>
      <c r="F27" s="564">
        <f>IF(E27&lt;=D27,E27,D27)</f>
        <v>21.278579172263772</v>
      </c>
      <c r="G27" s="566">
        <f>F27*C27*12</f>
        <v>881446285.03947449</v>
      </c>
      <c r="H27" s="564">
        <f>G27-B27</f>
        <v>0</v>
      </c>
      <c r="I27" s="564">
        <f>IF(B27=0,0,ROUND(IF(H27=0,IF(((E27-F27)*C27*12)&lt;(-1*L26),E27-F27,(-1*L26)/C27/12),0),2))</f>
        <v>0</v>
      </c>
      <c r="J27" s="564">
        <f>F27+I27</f>
        <v>21.278579172263772</v>
      </c>
      <c r="K27" s="564">
        <f>(J27*C27*12)-B27</f>
        <v>0</v>
      </c>
      <c r="L27" s="564">
        <f>K27+L26+N26</f>
        <v>-174492.79904069242</v>
      </c>
      <c r="M27" s="982">
        <v>7.5499999999999998E-2</v>
      </c>
      <c r="N27" s="566">
        <f t="shared" ref="N27" si="22">L27*M27</f>
        <v>-13174.206327572278</v>
      </c>
      <c r="O27" s="120"/>
      <c r="P27" s="120"/>
      <c r="Q27" s="128"/>
      <c r="R27" s="118"/>
      <c r="S27" s="119"/>
      <c r="T27" s="119"/>
      <c r="U27" s="119"/>
      <c r="V27" s="120"/>
      <c r="W27" s="109"/>
    </row>
    <row r="28" spans="1:23" ht="13">
      <c r="A28" s="391">
        <f t="shared" si="5"/>
        <v>2024</v>
      </c>
      <c r="B28" s="980">
        <v>898651715.95218682</v>
      </c>
      <c r="C28" s="981">
        <v>3462825.4548749998</v>
      </c>
      <c r="D28" s="564">
        <f t="shared" ref="D28" si="23">IF(C28=0,0,B28/C28/12)</f>
        <v>21.626167409214347</v>
      </c>
      <c r="E28" s="565">
        <f>J27*1.1</f>
        <v>23.406437089490151</v>
      </c>
      <c r="F28" s="564">
        <f>IF(E28&lt;=D28,E28,D28)</f>
        <v>21.626167409214347</v>
      </c>
      <c r="G28" s="566">
        <f>F28*C28*12</f>
        <v>898651715.95218682</v>
      </c>
      <c r="H28" s="564">
        <f>G28-B28</f>
        <v>0</v>
      </c>
      <c r="I28" s="564">
        <f>IF(B28=0,0,ROUND(IF(H28=0,IF(((E28-F28)*C28*12)&lt;(-1*L27),E28-F28,(-1*L27)/C28/12),0),2))</f>
        <v>0</v>
      </c>
      <c r="J28" s="564">
        <f>F28+I28</f>
        <v>21.626167409214347</v>
      </c>
      <c r="K28" s="564">
        <f>(J28*C28*12)-B28</f>
        <v>0</v>
      </c>
      <c r="L28" s="564">
        <f>K28+L27+N27</f>
        <v>-187667.00536826471</v>
      </c>
      <c r="M28" s="982">
        <v>8.5000000000000006E-2</v>
      </c>
      <c r="N28" s="566">
        <f t="shared" ref="N28" si="24">L28*M28</f>
        <v>-15951.695456302501</v>
      </c>
      <c r="O28" s="120"/>
      <c r="P28" s="120"/>
      <c r="Q28" s="128"/>
      <c r="R28" s="118"/>
      <c r="S28" s="119"/>
      <c r="T28" s="119"/>
      <c r="U28" s="119"/>
      <c r="V28" s="120"/>
      <c r="W28" s="109"/>
    </row>
    <row r="29" spans="1:23" ht="13">
      <c r="A29" s="391">
        <f t="shared" si="5"/>
        <v>2025</v>
      </c>
      <c r="B29" s="980">
        <f>'Item 2,  Demand Chg. Calc.'!F13</f>
        <v>999388505.65656173</v>
      </c>
      <c r="C29" s="981">
        <f>'Item 2,  Demand Chg. Calc.'!F14*1000</f>
        <v>3476513.0804891665</v>
      </c>
      <c r="D29" s="564">
        <f t="shared" ref="D29" si="25">IF(C29=0,0,B29/C29/12)</f>
        <v>23.955720442640132</v>
      </c>
      <c r="E29" s="565">
        <f>J28*1.1</f>
        <v>23.788784150135783</v>
      </c>
      <c r="F29" s="564">
        <f>IF(E29&lt;=D29,E29,D29)</f>
        <v>23.788784150135783</v>
      </c>
      <c r="G29" s="566">
        <f>F29*C29*12</f>
        <v>992424231.20256495</v>
      </c>
      <c r="H29" s="564">
        <f>G29-B29</f>
        <v>-6964274.4539967775</v>
      </c>
      <c r="I29" s="564">
        <f>IF(B29=0,0,ROUND(IF(H29=0,IF(((E29-F29)*C29*12)&lt;(-1*L28),E29-F29,(-1*L28)/C29/12),0),2))</f>
        <v>0</v>
      </c>
      <c r="J29" s="564">
        <f>F29+I29</f>
        <v>23.788784150135783</v>
      </c>
      <c r="K29" s="564">
        <f>(J29*C29*12)-B29</f>
        <v>-6964274.4539967775</v>
      </c>
      <c r="L29" s="564">
        <f>K29+L28+N28</f>
        <v>-7167893.1548213447</v>
      </c>
      <c r="M29" s="982">
        <v>7.6499999999999999E-2</v>
      </c>
      <c r="N29" s="566">
        <f t="shared" ref="N29" si="26">L29*M29</f>
        <v>-548343.82634383289</v>
      </c>
      <c r="O29" s="120"/>
      <c r="P29" s="120"/>
      <c r="Q29" s="128"/>
      <c r="R29" s="118"/>
      <c r="S29" s="119"/>
      <c r="T29" s="119"/>
      <c r="U29" s="119"/>
      <c r="V29" s="120"/>
      <c r="W29" s="109"/>
    </row>
    <row r="30" spans="1:23">
      <c r="A30" s="567"/>
      <c r="B30" s="110"/>
      <c r="C30" s="110"/>
      <c r="D30" s="110"/>
      <c r="E30" s="110"/>
      <c r="F30" s="110"/>
      <c r="G30" s="110"/>
      <c r="H30" s="110"/>
      <c r="I30" s="110"/>
      <c r="J30" s="110"/>
      <c r="K30" s="110"/>
      <c r="L30" s="110"/>
      <c r="M30" s="110"/>
      <c r="N30" s="110"/>
      <c r="O30" s="120"/>
      <c r="P30" s="120"/>
      <c r="Q30" s="120"/>
      <c r="S30" s="108"/>
      <c r="T30" s="109"/>
      <c r="U30" s="109"/>
      <c r="V30" s="129"/>
      <c r="W30" s="109"/>
    </row>
    <row r="31" spans="1:23" ht="20">
      <c r="A31" s="110"/>
      <c r="B31" s="1266" t="s">
        <v>2219</v>
      </c>
      <c r="C31" s="1266"/>
      <c r="D31" s="1266"/>
      <c r="E31" s="1266"/>
      <c r="F31" s="1266"/>
      <c r="G31" s="1266"/>
      <c r="H31" s="1266"/>
      <c r="I31" s="1266"/>
      <c r="J31" s="1266"/>
      <c r="K31" s="1266"/>
      <c r="L31" s="1266"/>
      <c r="M31" s="1266"/>
      <c r="N31" s="1266"/>
      <c r="O31" s="120"/>
      <c r="P31" s="120"/>
      <c r="Q31" s="120"/>
    </row>
    <row r="32" spans="1:23" ht="20">
      <c r="A32" s="160"/>
      <c r="B32" s="110"/>
      <c r="C32" s="110"/>
      <c r="D32" s="110"/>
      <c r="E32" s="110"/>
      <c r="F32" s="110"/>
      <c r="G32" s="110"/>
      <c r="H32" s="110"/>
      <c r="I32" s="110"/>
      <c r="J32" s="110"/>
      <c r="K32" s="110"/>
      <c r="L32" s="110"/>
      <c r="M32" s="110"/>
      <c r="N32" s="110"/>
      <c r="O32" s="120"/>
      <c r="P32" s="120"/>
      <c r="Q32" s="120"/>
    </row>
    <row r="33" spans="1:17" ht="20">
      <c r="A33" s="110"/>
      <c r="B33" s="1266" t="s">
        <v>2220</v>
      </c>
      <c r="C33" s="1266"/>
      <c r="D33" s="1266"/>
      <c r="E33" s="1266"/>
      <c r="F33" s="1266"/>
      <c r="G33" s="1266"/>
      <c r="H33" s="1266"/>
      <c r="I33" s="1266"/>
      <c r="J33" s="1266"/>
      <c r="K33" s="1266"/>
      <c r="L33" s="1266"/>
      <c r="M33" s="1266"/>
      <c r="N33" s="1266"/>
      <c r="O33" s="120"/>
      <c r="P33" s="120"/>
      <c r="Q33" s="120"/>
    </row>
    <row r="34" spans="1:17" ht="20">
      <c r="A34" s="110"/>
      <c r="B34" s="160"/>
      <c r="C34" s="110"/>
      <c r="D34" s="110"/>
      <c r="E34" s="110"/>
      <c r="F34" s="110"/>
      <c r="G34" s="110"/>
      <c r="H34" s="110"/>
      <c r="I34" s="110"/>
      <c r="J34" s="110"/>
      <c r="K34" s="110"/>
      <c r="L34" s="110"/>
      <c r="M34" s="110"/>
      <c r="N34" s="110"/>
      <c r="O34" s="120"/>
      <c r="P34" s="120"/>
      <c r="Q34" s="120"/>
    </row>
    <row r="35" spans="1:17" ht="56.15" customHeight="1">
      <c r="A35" s="110"/>
      <c r="B35" s="1266" t="s">
        <v>2242</v>
      </c>
      <c r="C35" s="1266"/>
      <c r="D35" s="1266"/>
      <c r="E35" s="1266"/>
      <c r="F35" s="1266"/>
      <c r="G35" s="1266"/>
      <c r="H35" s="1266"/>
      <c r="I35" s="1266"/>
      <c r="J35" s="1266"/>
      <c r="K35" s="1266"/>
      <c r="L35" s="1266"/>
      <c r="M35" s="1266"/>
      <c r="N35" s="1266"/>
      <c r="O35" s="120"/>
      <c r="P35" s="120"/>
      <c r="Q35" s="120"/>
    </row>
    <row r="36" spans="1:17" ht="18">
      <c r="A36" s="110"/>
      <c r="B36" s="133"/>
      <c r="C36" s="110"/>
      <c r="D36" s="110"/>
      <c r="E36" s="110"/>
      <c r="F36" s="110"/>
      <c r="G36" s="110"/>
      <c r="H36" s="110"/>
      <c r="I36" s="110"/>
      <c r="J36" s="110"/>
      <c r="K36" s="110"/>
      <c r="L36" s="110"/>
      <c r="M36" s="110"/>
      <c r="N36" s="110"/>
      <c r="O36" s="120"/>
      <c r="P36" s="120"/>
      <c r="Q36" s="120"/>
    </row>
    <row r="37" spans="1:17" ht="20">
      <c r="A37" s="110"/>
      <c r="B37" s="1266" t="s">
        <v>879</v>
      </c>
      <c r="C37" s="1266"/>
      <c r="D37" s="1266"/>
      <c r="E37" s="1266"/>
      <c r="F37" s="1266"/>
      <c r="G37" s="1266"/>
      <c r="H37" s="1266"/>
      <c r="I37" s="1266"/>
      <c r="J37" s="1266"/>
      <c r="K37" s="1266"/>
      <c r="L37" s="1266"/>
      <c r="M37" s="1266"/>
      <c r="N37" s="1266"/>
      <c r="O37" s="120"/>
      <c r="P37" s="120"/>
      <c r="Q37" s="120"/>
    </row>
    <row r="42" spans="1:17" ht="13">
      <c r="C42" s="11"/>
      <c r="D42" s="8"/>
      <c r="E42" s="11"/>
    </row>
    <row r="43" spans="1:17" ht="13">
      <c r="C43" s="11"/>
      <c r="D43" s="11"/>
      <c r="E43" s="11"/>
    </row>
    <row r="44" spans="1:17" ht="13">
      <c r="C44" s="11"/>
      <c r="D44" s="11"/>
      <c r="E44" s="11"/>
    </row>
  </sheetData>
  <sheetProtection sheet="1" objects="1" scenarios="1"/>
  <mergeCells count="6">
    <mergeCell ref="B37:N37"/>
    <mergeCell ref="A2:N2"/>
    <mergeCell ref="A1:N1"/>
    <mergeCell ref="B31:N31"/>
    <mergeCell ref="B33:N33"/>
    <mergeCell ref="B35:N35"/>
  </mergeCells>
  <phoneticPr fontId="26" type="noConversion"/>
  <printOptions horizontalCentered="1"/>
  <pageMargins left="0.25" right="0.25" top="0.87" bottom="0.25" header="0.5" footer="0.5"/>
  <pageSetup scale="58" orientation="landscape" r:id="rId1"/>
  <headerFooter alignWithMargins="0">
    <oddHeader>&amp;C&amp;"Times New Roman,Bold"&amp;16ATTACHMENT D, Page &amp;P of &amp;N
EVERGY</oddHeader>
    <oddFooter>&amp;R&amp;1#&amp;"Calibri"&amp;10&amp;KA80000Internal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284"/>
  <sheetViews>
    <sheetView view="pageBreakPreview" zoomScale="90" zoomScaleNormal="75" zoomScaleSheetLayoutView="90" workbookViewId="0">
      <pane xSplit="3" ySplit="9" topLeftCell="D230" activePane="bottomRight" state="frozen"/>
      <selection activeCell="M16" sqref="M16"/>
      <selection pane="topRight" activeCell="M16" sqref="M16"/>
      <selection pane="bottomLeft" activeCell="M16" sqref="M16"/>
      <selection pane="bottomRight" activeCell="K230" sqref="K230"/>
    </sheetView>
  </sheetViews>
  <sheetFormatPr defaultColWidth="9.1796875" defaultRowHeight="13"/>
  <cols>
    <col min="1" max="1" width="7.81640625" style="33" customWidth="1"/>
    <col min="2" max="2" width="8.1796875" style="33" customWidth="1"/>
    <col min="3" max="4" width="20.81640625" style="9" customWidth="1"/>
    <col min="5" max="5" width="22.453125" style="9" customWidth="1"/>
    <col min="6" max="6" width="50.54296875" style="9" customWidth="1"/>
    <col min="7" max="7" width="59.81640625" style="9" customWidth="1"/>
    <col min="8" max="8" width="11" style="9" customWidth="1"/>
    <col min="9" max="16384" width="9.1796875" style="9"/>
  </cols>
  <sheetData>
    <row r="1" spans="1:7" ht="20">
      <c r="A1" s="1268" t="s">
        <v>2982</v>
      </c>
      <c r="B1" s="1268"/>
      <c r="C1" s="1268"/>
      <c r="D1" s="1268"/>
      <c r="E1" s="1268"/>
      <c r="F1" s="1268"/>
      <c r="G1" s="1248"/>
    </row>
    <row r="2" spans="1:7" ht="19">
      <c r="A2" s="1269" t="str">
        <f>' Net Monthly Bill'!A2:B2</f>
        <v>For Contract Year Beginning June 1, 2026, Based on 2025 Data</v>
      </c>
      <c r="B2" s="1267"/>
      <c r="C2" s="1267"/>
      <c r="D2" s="1267"/>
      <c r="E2" s="1267"/>
      <c r="F2" s="1267"/>
      <c r="G2" s="1267"/>
    </row>
    <row r="3" spans="1:7">
      <c r="B3" s="112"/>
      <c r="C3" s="113"/>
      <c r="D3" s="113"/>
      <c r="E3" s="113"/>
      <c r="F3" s="113"/>
      <c r="G3" s="26"/>
    </row>
    <row r="4" spans="1:7">
      <c r="B4" s="112"/>
      <c r="C4" s="27"/>
      <c r="D4" s="18" t="s">
        <v>476</v>
      </c>
      <c r="E4" s="18" t="s">
        <v>477</v>
      </c>
      <c r="F4" s="18" t="s">
        <v>478</v>
      </c>
      <c r="G4" s="18" t="s">
        <v>479</v>
      </c>
    </row>
    <row r="5" spans="1:7">
      <c r="B5" s="112"/>
      <c r="C5" s="113"/>
      <c r="D5" s="113"/>
      <c r="E5" s="568" t="s">
        <v>1565</v>
      </c>
      <c r="F5" s="17" t="s">
        <v>472</v>
      </c>
      <c r="G5" s="26"/>
    </row>
    <row r="6" spans="1:7" ht="15">
      <c r="B6" s="112"/>
      <c r="C6" s="113"/>
      <c r="D6" s="18" t="s">
        <v>472</v>
      </c>
      <c r="E6" s="17" t="s">
        <v>1559</v>
      </c>
      <c r="F6" s="17" t="s">
        <v>852</v>
      </c>
      <c r="G6" s="17" t="s">
        <v>482</v>
      </c>
    </row>
    <row r="7" spans="1:7">
      <c r="B7" s="112"/>
      <c r="C7" s="113"/>
      <c r="D7" s="17" t="s">
        <v>483</v>
      </c>
      <c r="E7" s="17" t="s">
        <v>1568</v>
      </c>
      <c r="F7" s="17"/>
      <c r="G7" s="17" t="s">
        <v>297</v>
      </c>
    </row>
    <row r="8" spans="1:7">
      <c r="B8" s="112"/>
      <c r="C8" s="113"/>
      <c r="D8" s="17"/>
      <c r="E8" s="17" t="s">
        <v>1569</v>
      </c>
      <c r="F8" s="17"/>
      <c r="G8" s="26"/>
    </row>
    <row r="9" spans="1:7" ht="15">
      <c r="A9" s="10" t="s">
        <v>490</v>
      </c>
      <c r="B9" s="112" t="s">
        <v>1068</v>
      </c>
      <c r="C9" s="113" t="s">
        <v>1187</v>
      </c>
      <c r="D9" s="17"/>
      <c r="E9" s="17"/>
      <c r="F9" s="17"/>
      <c r="G9" s="26"/>
    </row>
    <row r="10" spans="1:7">
      <c r="B10" s="112"/>
      <c r="C10" s="113"/>
      <c r="D10" s="17"/>
      <c r="E10" s="17"/>
      <c r="F10" s="17"/>
      <c r="G10" s="26"/>
    </row>
    <row r="11" spans="1:7" ht="26">
      <c r="A11" s="200">
        <v>1</v>
      </c>
      <c r="B11" s="28" t="s">
        <v>1149</v>
      </c>
      <c r="C11" s="26" t="s">
        <v>1150</v>
      </c>
      <c r="D11" s="869">
        <v>0</v>
      </c>
      <c r="E11" s="506" t="s">
        <v>1572</v>
      </c>
      <c r="F11" s="199" t="s">
        <v>1151</v>
      </c>
      <c r="G11" s="29" t="s">
        <v>1152</v>
      </c>
    </row>
    <row r="12" spans="1:7" ht="39">
      <c r="A12" s="200">
        <f>A11+1</f>
        <v>2</v>
      </c>
      <c r="B12" s="28" t="s">
        <v>1149</v>
      </c>
      <c r="C12" s="26" t="s">
        <v>1153</v>
      </c>
      <c r="D12" s="869">
        <v>0</v>
      </c>
      <c r="E12" s="506" t="s">
        <v>1523</v>
      </c>
      <c r="F12" s="199" t="s">
        <v>142</v>
      </c>
      <c r="G12" s="29" t="s">
        <v>401</v>
      </c>
    </row>
    <row r="13" spans="1:7" ht="69.650000000000006" customHeight="1">
      <c r="A13" s="200">
        <f>A12+1</f>
        <v>3</v>
      </c>
      <c r="B13" s="28" t="s">
        <v>1149</v>
      </c>
      <c r="C13" s="26" t="s">
        <v>801</v>
      </c>
      <c r="D13" s="871">
        <v>0</v>
      </c>
      <c r="E13" s="506" t="s">
        <v>1572</v>
      </c>
      <c r="F13" s="26" t="s">
        <v>727</v>
      </c>
      <c r="G13" s="29" t="s">
        <v>1213</v>
      </c>
    </row>
    <row r="14" spans="1:7" ht="78">
      <c r="A14" s="200">
        <f t="shared" ref="A14:A77" si="0">A13+1</f>
        <v>4</v>
      </c>
      <c r="B14" s="28" t="s">
        <v>1149</v>
      </c>
      <c r="C14" s="26" t="s">
        <v>802</v>
      </c>
      <c r="D14" s="871">
        <v>0</v>
      </c>
      <c r="E14" s="506" t="s">
        <v>1523</v>
      </c>
      <c r="F14" s="29" t="s">
        <v>652</v>
      </c>
      <c r="G14" s="29" t="s">
        <v>1238</v>
      </c>
    </row>
    <row r="15" spans="1:7" ht="91">
      <c r="A15" s="200">
        <f t="shared" si="0"/>
        <v>5</v>
      </c>
      <c r="B15" s="28" t="s">
        <v>1149</v>
      </c>
      <c r="C15" s="433" t="s">
        <v>803</v>
      </c>
      <c r="D15" s="871">
        <v>0</v>
      </c>
      <c r="E15" s="506" t="s">
        <v>1572</v>
      </c>
      <c r="F15" s="26" t="s">
        <v>653</v>
      </c>
      <c r="G15" s="29" t="s">
        <v>770</v>
      </c>
    </row>
    <row r="16" spans="1:7" ht="26">
      <c r="A16" s="200">
        <f t="shared" si="0"/>
        <v>6</v>
      </c>
      <c r="B16" s="28" t="s">
        <v>1149</v>
      </c>
      <c r="C16" s="26" t="s">
        <v>804</v>
      </c>
      <c r="D16" s="871">
        <v>0</v>
      </c>
      <c r="E16" s="506" t="s">
        <v>1572</v>
      </c>
      <c r="F16" s="29" t="s">
        <v>728</v>
      </c>
      <c r="G16" s="29" t="s">
        <v>771</v>
      </c>
    </row>
    <row r="17" spans="1:7" ht="39">
      <c r="A17" s="200">
        <f t="shared" si="0"/>
        <v>7</v>
      </c>
      <c r="B17" s="28" t="s">
        <v>1149</v>
      </c>
      <c r="C17" s="30" t="s">
        <v>1239</v>
      </c>
      <c r="D17" s="871">
        <v>0</v>
      </c>
      <c r="E17" s="506" t="s">
        <v>1572</v>
      </c>
      <c r="F17" s="26" t="s">
        <v>1240</v>
      </c>
      <c r="G17" s="29" t="s">
        <v>1241</v>
      </c>
    </row>
    <row r="18" spans="1:7" ht="29.15" customHeight="1">
      <c r="A18" s="200">
        <f t="shared" si="0"/>
        <v>8</v>
      </c>
      <c r="B18" s="28" t="s">
        <v>1149</v>
      </c>
      <c r="C18" s="433" t="s">
        <v>1510</v>
      </c>
      <c r="D18" s="871">
        <v>0</v>
      </c>
      <c r="E18" s="506" t="s">
        <v>1572</v>
      </c>
      <c r="F18" s="26" t="s">
        <v>1250</v>
      </c>
      <c r="G18" s="29" t="s">
        <v>1511</v>
      </c>
    </row>
    <row r="19" spans="1:7" ht="52">
      <c r="A19" s="200">
        <f t="shared" si="0"/>
        <v>9</v>
      </c>
      <c r="B19" s="28" t="s">
        <v>1149</v>
      </c>
      <c r="C19" s="30" t="s">
        <v>1251</v>
      </c>
      <c r="D19" s="871">
        <v>0</v>
      </c>
      <c r="E19" s="506" t="s">
        <v>1572</v>
      </c>
      <c r="F19" s="26" t="s">
        <v>1252</v>
      </c>
      <c r="G19" s="29" t="s">
        <v>1139</v>
      </c>
    </row>
    <row r="20" spans="1:7" ht="39">
      <c r="A20" s="200">
        <f t="shared" si="0"/>
        <v>10</v>
      </c>
      <c r="B20" s="28" t="s">
        <v>1149</v>
      </c>
      <c r="C20" s="26" t="s">
        <v>1140</v>
      </c>
      <c r="D20" s="871">
        <v>0</v>
      </c>
      <c r="E20" s="506" t="s">
        <v>1572</v>
      </c>
      <c r="F20" s="29" t="s">
        <v>1141</v>
      </c>
      <c r="G20" s="29" t="s">
        <v>1142</v>
      </c>
    </row>
    <row r="21" spans="1:7" ht="78">
      <c r="A21" s="200">
        <f t="shared" si="0"/>
        <v>11</v>
      </c>
      <c r="B21" s="28" t="s">
        <v>1149</v>
      </c>
      <c r="C21" s="26" t="s">
        <v>1143</v>
      </c>
      <c r="D21" s="871">
        <v>0</v>
      </c>
      <c r="E21" s="506" t="s">
        <v>1523</v>
      </c>
      <c r="F21" s="26" t="s">
        <v>1144</v>
      </c>
      <c r="G21" s="29" t="s">
        <v>574</v>
      </c>
    </row>
    <row r="22" spans="1:7" ht="83.5" customHeight="1">
      <c r="A22" s="200">
        <f t="shared" si="0"/>
        <v>12</v>
      </c>
      <c r="B22" s="28" t="s">
        <v>1149</v>
      </c>
      <c r="C22" s="26" t="s">
        <v>575</v>
      </c>
      <c r="D22" s="871">
        <v>0</v>
      </c>
      <c r="E22" s="506" t="s">
        <v>1523</v>
      </c>
      <c r="F22" s="26" t="s">
        <v>576</v>
      </c>
      <c r="G22" s="29" t="s">
        <v>577</v>
      </c>
    </row>
    <row r="23" spans="1:7" ht="52">
      <c r="A23" s="200">
        <f t="shared" si="0"/>
        <v>13</v>
      </c>
      <c r="B23" s="28" t="s">
        <v>1149</v>
      </c>
      <c r="C23" s="29" t="s">
        <v>578</v>
      </c>
      <c r="D23" s="871">
        <v>0</v>
      </c>
      <c r="E23" s="506" t="s">
        <v>1572</v>
      </c>
      <c r="F23" s="26" t="s">
        <v>579</v>
      </c>
      <c r="G23" s="29" t="s">
        <v>580</v>
      </c>
    </row>
    <row r="24" spans="1:7" ht="130">
      <c r="A24" s="200">
        <f t="shared" si="0"/>
        <v>14</v>
      </c>
      <c r="B24" s="28" t="s">
        <v>1149</v>
      </c>
      <c r="C24" s="26" t="s">
        <v>581</v>
      </c>
      <c r="D24" s="871">
        <v>0</v>
      </c>
      <c r="E24" s="506" t="s">
        <v>1572</v>
      </c>
      <c r="F24" s="26" t="s">
        <v>582</v>
      </c>
      <c r="G24" s="29" t="s">
        <v>452</v>
      </c>
    </row>
    <row r="25" spans="1:7" ht="123" customHeight="1">
      <c r="A25" s="200">
        <f t="shared" si="0"/>
        <v>15</v>
      </c>
      <c r="B25" s="28" t="s">
        <v>1149</v>
      </c>
      <c r="C25" s="26" t="s">
        <v>453</v>
      </c>
      <c r="D25" s="871">
        <v>0</v>
      </c>
      <c r="E25" s="506" t="s">
        <v>1572</v>
      </c>
      <c r="F25" s="26" t="s">
        <v>454</v>
      </c>
      <c r="G25" s="29" t="s">
        <v>455</v>
      </c>
    </row>
    <row r="26" spans="1:7" ht="83.5" customHeight="1">
      <c r="A26" s="200">
        <f t="shared" si="0"/>
        <v>16</v>
      </c>
      <c r="B26" s="28" t="s">
        <v>1149</v>
      </c>
      <c r="C26" s="29" t="s">
        <v>1512</v>
      </c>
      <c r="D26" s="871">
        <v>0</v>
      </c>
      <c r="E26" s="506" t="s">
        <v>1572</v>
      </c>
      <c r="F26" s="26" t="s">
        <v>456</v>
      </c>
      <c r="G26" s="29" t="s">
        <v>457</v>
      </c>
    </row>
    <row r="27" spans="1:7" ht="26">
      <c r="A27" s="200">
        <f t="shared" si="0"/>
        <v>17</v>
      </c>
      <c r="B27" s="28" t="s">
        <v>1149</v>
      </c>
      <c r="C27" s="29" t="s">
        <v>458</v>
      </c>
      <c r="D27" s="871">
        <v>0</v>
      </c>
      <c r="E27" s="506" t="s">
        <v>1523</v>
      </c>
      <c r="F27" s="26" t="s">
        <v>459</v>
      </c>
      <c r="G27" s="29" t="s">
        <v>460</v>
      </c>
    </row>
    <row r="28" spans="1:7" ht="29.5" customHeight="1">
      <c r="A28" s="200">
        <f t="shared" si="0"/>
        <v>18</v>
      </c>
      <c r="B28" s="28" t="s">
        <v>1149</v>
      </c>
      <c r="C28" s="29" t="s">
        <v>1513</v>
      </c>
      <c r="D28" s="871">
        <v>0</v>
      </c>
      <c r="E28" s="506" t="s">
        <v>1572</v>
      </c>
      <c r="F28" s="29" t="s">
        <v>1227</v>
      </c>
      <c r="G28" s="29" t="s">
        <v>1228</v>
      </c>
    </row>
    <row r="29" spans="1:7" ht="83.5" customHeight="1">
      <c r="A29" s="200">
        <f t="shared" si="0"/>
        <v>19</v>
      </c>
      <c r="B29" s="28" t="s">
        <v>1149</v>
      </c>
      <c r="C29" s="26" t="s">
        <v>1229</v>
      </c>
      <c r="D29" s="871">
        <v>0</v>
      </c>
      <c r="E29" s="506" t="s">
        <v>1523</v>
      </c>
      <c r="F29" s="29" t="s">
        <v>1230</v>
      </c>
      <c r="G29" s="29" t="s">
        <v>1376</v>
      </c>
    </row>
    <row r="30" spans="1:7" ht="15" customHeight="1">
      <c r="A30" s="200">
        <f t="shared" si="0"/>
        <v>20</v>
      </c>
      <c r="B30" s="28" t="s">
        <v>1149</v>
      </c>
      <c r="C30" s="32" t="s">
        <v>1377</v>
      </c>
      <c r="D30" s="871">
        <v>0</v>
      </c>
      <c r="E30" s="506" t="s">
        <v>1572</v>
      </c>
      <c r="F30" s="29" t="s">
        <v>1378</v>
      </c>
      <c r="G30" s="29" t="s">
        <v>1379</v>
      </c>
    </row>
    <row r="31" spans="1:7" ht="39">
      <c r="A31" s="200">
        <f t="shared" si="0"/>
        <v>21</v>
      </c>
      <c r="B31" s="28" t="s">
        <v>1149</v>
      </c>
      <c r="C31" s="32" t="s">
        <v>1380</v>
      </c>
      <c r="D31" s="871">
        <v>0</v>
      </c>
      <c r="E31" s="506" t="s">
        <v>1572</v>
      </c>
      <c r="F31" s="29" t="s">
        <v>1381</v>
      </c>
      <c r="G31" s="29" t="s">
        <v>1382</v>
      </c>
    </row>
    <row r="32" spans="1:7">
      <c r="A32" s="200">
        <f t="shared" si="0"/>
        <v>22</v>
      </c>
      <c r="B32" s="28" t="s">
        <v>1149</v>
      </c>
      <c r="C32" s="26" t="s">
        <v>1383</v>
      </c>
      <c r="D32" s="871">
        <v>0</v>
      </c>
      <c r="E32" s="506" t="s">
        <v>1572</v>
      </c>
      <c r="F32" s="29" t="s">
        <v>1384</v>
      </c>
      <c r="G32" s="29" t="s">
        <v>1385</v>
      </c>
    </row>
    <row r="33" spans="1:7" ht="52">
      <c r="A33" s="200">
        <f t="shared" si="0"/>
        <v>23</v>
      </c>
      <c r="B33" s="28" t="s">
        <v>1149</v>
      </c>
      <c r="C33" s="26" t="s">
        <v>1386</v>
      </c>
      <c r="D33" s="871">
        <v>0</v>
      </c>
      <c r="E33" s="506" t="s">
        <v>1572</v>
      </c>
      <c r="F33" s="29" t="s">
        <v>1387</v>
      </c>
      <c r="G33" s="29" t="s">
        <v>131</v>
      </c>
    </row>
    <row r="34" spans="1:7" ht="26">
      <c r="A34" s="200">
        <f t="shared" si="0"/>
        <v>24</v>
      </c>
      <c r="B34" s="28" t="s">
        <v>1149</v>
      </c>
      <c r="C34" s="26" t="s">
        <v>132</v>
      </c>
      <c r="D34" s="871">
        <v>0</v>
      </c>
      <c r="E34" s="506" t="s">
        <v>1572</v>
      </c>
      <c r="F34" s="29" t="s">
        <v>133</v>
      </c>
      <c r="G34" s="29" t="s">
        <v>134</v>
      </c>
    </row>
    <row r="35" spans="1:7" ht="65">
      <c r="A35" s="200">
        <f t="shared" si="0"/>
        <v>25</v>
      </c>
      <c r="B35" s="28" t="s">
        <v>1149</v>
      </c>
      <c r="C35" s="30" t="s">
        <v>135</v>
      </c>
      <c r="D35" s="871">
        <v>0</v>
      </c>
      <c r="E35" s="506" t="s">
        <v>1523</v>
      </c>
      <c r="F35" s="26" t="s">
        <v>136</v>
      </c>
      <c r="G35" s="29" t="s">
        <v>44</v>
      </c>
    </row>
    <row r="36" spans="1:7" ht="42" customHeight="1">
      <c r="A36" s="200">
        <f t="shared" si="0"/>
        <v>26</v>
      </c>
      <c r="B36" s="28" t="s">
        <v>1149</v>
      </c>
      <c r="C36" s="26" t="s">
        <v>45</v>
      </c>
      <c r="D36" s="871">
        <v>0</v>
      </c>
      <c r="E36" s="506" t="s">
        <v>1523</v>
      </c>
      <c r="F36" s="26" t="s">
        <v>142</v>
      </c>
      <c r="G36" s="29" t="s">
        <v>401</v>
      </c>
    </row>
    <row r="37" spans="1:7" ht="108.65" customHeight="1">
      <c r="A37" s="200">
        <f t="shared" si="0"/>
        <v>27</v>
      </c>
      <c r="B37" s="28" t="s">
        <v>1149</v>
      </c>
      <c r="C37" s="26" t="s">
        <v>799</v>
      </c>
      <c r="D37" s="871">
        <v>0</v>
      </c>
      <c r="E37" s="506" t="s">
        <v>1572</v>
      </c>
      <c r="F37" s="26" t="s">
        <v>725</v>
      </c>
      <c r="G37" s="29" t="s">
        <v>1196</v>
      </c>
    </row>
    <row r="38" spans="1:7" ht="104">
      <c r="A38" s="200">
        <f t="shared" si="0"/>
        <v>28</v>
      </c>
      <c r="B38" s="28" t="s">
        <v>1149</v>
      </c>
      <c r="C38" s="26" t="s">
        <v>800</v>
      </c>
      <c r="D38" s="871">
        <v>0</v>
      </c>
      <c r="E38" s="506" t="s">
        <v>1572</v>
      </c>
      <c r="F38" s="26" t="s">
        <v>726</v>
      </c>
      <c r="G38" s="29" t="s">
        <v>1197</v>
      </c>
    </row>
    <row r="39" spans="1:7" ht="52">
      <c r="A39" s="200">
        <f t="shared" si="0"/>
        <v>29</v>
      </c>
      <c r="B39" s="28" t="s">
        <v>1149</v>
      </c>
      <c r="C39" s="26" t="s">
        <v>46</v>
      </c>
      <c r="D39" s="871">
        <v>0</v>
      </c>
      <c r="E39" s="506" t="s">
        <v>1572</v>
      </c>
      <c r="F39" s="26" t="s">
        <v>47</v>
      </c>
      <c r="G39" s="29" t="s">
        <v>48</v>
      </c>
    </row>
    <row r="40" spans="1:7" ht="39">
      <c r="A40" s="200">
        <f t="shared" si="0"/>
        <v>30</v>
      </c>
      <c r="B40" s="28" t="s">
        <v>1149</v>
      </c>
      <c r="C40" s="26" t="s">
        <v>49</v>
      </c>
      <c r="D40" s="871">
        <v>0</v>
      </c>
      <c r="E40" s="506" t="s">
        <v>1523</v>
      </c>
      <c r="F40" s="26" t="s">
        <v>50</v>
      </c>
      <c r="G40" s="29" t="s">
        <v>51</v>
      </c>
    </row>
    <row r="41" spans="1:7" ht="65">
      <c r="A41" s="200">
        <f t="shared" si="0"/>
        <v>31</v>
      </c>
      <c r="B41" s="28" t="s">
        <v>1149</v>
      </c>
      <c r="C41" s="29" t="s">
        <v>1514</v>
      </c>
      <c r="D41" s="871">
        <v>0</v>
      </c>
      <c r="E41" s="506" t="s">
        <v>1523</v>
      </c>
      <c r="F41" s="26" t="s">
        <v>50</v>
      </c>
      <c r="G41" s="29" t="s">
        <v>1436</v>
      </c>
    </row>
    <row r="42" spans="1:7" ht="65">
      <c r="A42" s="200">
        <f t="shared" si="0"/>
        <v>32</v>
      </c>
      <c r="B42" s="28" t="s">
        <v>1149</v>
      </c>
      <c r="C42" s="26" t="s">
        <v>1437</v>
      </c>
      <c r="D42" s="871">
        <v>0</v>
      </c>
      <c r="E42" s="506" t="s">
        <v>1572</v>
      </c>
      <c r="F42" s="26" t="s">
        <v>1438</v>
      </c>
      <c r="G42" s="29" t="s">
        <v>639</v>
      </c>
    </row>
    <row r="43" spans="1:7" ht="117">
      <c r="A43" s="200">
        <f t="shared" si="0"/>
        <v>33</v>
      </c>
      <c r="B43" s="28" t="s">
        <v>1149</v>
      </c>
      <c r="C43" s="26" t="s">
        <v>640</v>
      </c>
      <c r="D43" s="871">
        <v>0</v>
      </c>
      <c r="E43" s="506" t="s">
        <v>1572</v>
      </c>
      <c r="F43" s="26" t="s">
        <v>641</v>
      </c>
      <c r="G43" s="29" t="s">
        <v>1435</v>
      </c>
    </row>
    <row r="44" spans="1:7" ht="52">
      <c r="A44" s="200">
        <f t="shared" si="0"/>
        <v>34</v>
      </c>
      <c r="B44" s="28" t="s">
        <v>1149</v>
      </c>
      <c r="C44" s="26" t="s">
        <v>642</v>
      </c>
      <c r="D44" s="871">
        <v>0</v>
      </c>
      <c r="E44" s="506" t="s">
        <v>1572</v>
      </c>
      <c r="F44" s="26" t="s">
        <v>643</v>
      </c>
      <c r="G44" s="29" t="s">
        <v>2</v>
      </c>
    </row>
    <row r="45" spans="1:7" ht="52">
      <c r="A45" s="200">
        <f t="shared" si="0"/>
        <v>35</v>
      </c>
      <c r="B45" s="28" t="s">
        <v>1149</v>
      </c>
      <c r="C45" s="26" t="s">
        <v>3</v>
      </c>
      <c r="D45" s="871">
        <v>0</v>
      </c>
      <c r="E45" s="506" t="s">
        <v>1572</v>
      </c>
      <c r="F45" s="26" t="s">
        <v>4</v>
      </c>
      <c r="G45" s="29" t="s">
        <v>5</v>
      </c>
    </row>
    <row r="46" spans="1:7" ht="65">
      <c r="A46" s="200">
        <f t="shared" si="0"/>
        <v>36</v>
      </c>
      <c r="B46" s="28" t="s">
        <v>1149</v>
      </c>
      <c r="C46" s="26" t="s">
        <v>6</v>
      </c>
      <c r="D46" s="871">
        <v>0</v>
      </c>
      <c r="E46" s="506" t="s">
        <v>1572</v>
      </c>
      <c r="F46" s="26" t="s">
        <v>7</v>
      </c>
      <c r="G46" s="29" t="s">
        <v>8</v>
      </c>
    </row>
    <row r="47" spans="1:7" ht="44.15" customHeight="1">
      <c r="A47" s="200">
        <f t="shared" si="0"/>
        <v>37</v>
      </c>
      <c r="B47" s="28" t="s">
        <v>1149</v>
      </c>
      <c r="C47" s="29" t="s">
        <v>9</v>
      </c>
      <c r="D47" s="871">
        <v>0</v>
      </c>
      <c r="E47" s="506" t="s">
        <v>1572</v>
      </c>
      <c r="F47" s="26" t="s">
        <v>10</v>
      </c>
      <c r="G47" s="29" t="s">
        <v>1434</v>
      </c>
    </row>
    <row r="48" spans="1:7" ht="55.4" customHeight="1">
      <c r="A48" s="200">
        <f t="shared" si="0"/>
        <v>38</v>
      </c>
      <c r="B48" s="28" t="s">
        <v>1149</v>
      </c>
      <c r="C48" s="26" t="s">
        <v>11</v>
      </c>
      <c r="D48" s="871">
        <v>0</v>
      </c>
      <c r="E48" s="506" t="s">
        <v>1572</v>
      </c>
      <c r="F48" s="26" t="s">
        <v>12</v>
      </c>
      <c r="G48" s="29" t="s">
        <v>1594</v>
      </c>
    </row>
    <row r="49" spans="1:7" ht="109.4" customHeight="1">
      <c r="A49" s="200">
        <f t="shared" si="0"/>
        <v>39</v>
      </c>
      <c r="B49" s="28" t="s">
        <v>1149</v>
      </c>
      <c r="C49" s="26" t="s">
        <v>1595</v>
      </c>
      <c r="D49" s="871">
        <v>0</v>
      </c>
      <c r="E49" s="506" t="s">
        <v>1572</v>
      </c>
      <c r="F49" s="26" t="s">
        <v>1596</v>
      </c>
      <c r="G49" s="29" t="s">
        <v>644</v>
      </c>
    </row>
    <row r="50" spans="1:7" ht="52">
      <c r="A50" s="200">
        <f t="shared" si="0"/>
        <v>40</v>
      </c>
      <c r="B50" s="28" t="s">
        <v>1149</v>
      </c>
      <c r="C50" s="26" t="s">
        <v>645</v>
      </c>
      <c r="D50" s="871">
        <v>0</v>
      </c>
      <c r="E50" s="506" t="s">
        <v>1572</v>
      </c>
      <c r="F50" s="26" t="s">
        <v>646</v>
      </c>
      <c r="G50" s="29" t="s">
        <v>40</v>
      </c>
    </row>
    <row r="51" spans="1:7" ht="65">
      <c r="A51" s="200">
        <f t="shared" si="0"/>
        <v>41</v>
      </c>
      <c r="B51" s="28" t="s">
        <v>1149</v>
      </c>
      <c r="C51" s="29" t="s">
        <v>1515</v>
      </c>
      <c r="D51" s="871">
        <v>0</v>
      </c>
      <c r="E51" s="506" t="s">
        <v>1523</v>
      </c>
      <c r="F51" s="26" t="s">
        <v>41</v>
      </c>
      <c r="G51" s="29" t="s">
        <v>42</v>
      </c>
    </row>
    <row r="52" spans="1:7" ht="39">
      <c r="A52" s="200">
        <f t="shared" si="0"/>
        <v>42</v>
      </c>
      <c r="B52" s="28" t="s">
        <v>1149</v>
      </c>
      <c r="C52" s="569" t="s">
        <v>1516</v>
      </c>
      <c r="D52" s="871">
        <v>0</v>
      </c>
      <c r="E52" s="506" t="s">
        <v>1523</v>
      </c>
      <c r="F52" s="26" t="s">
        <v>50</v>
      </c>
      <c r="G52" s="29" t="s">
        <v>43</v>
      </c>
    </row>
    <row r="53" spans="1:7" ht="65">
      <c r="A53" s="200">
        <f t="shared" si="0"/>
        <v>43</v>
      </c>
      <c r="B53" s="28" t="s">
        <v>1149</v>
      </c>
      <c r="C53" s="569" t="s">
        <v>1517</v>
      </c>
      <c r="D53" s="871">
        <v>0</v>
      </c>
      <c r="E53" s="506" t="s">
        <v>1523</v>
      </c>
      <c r="F53" s="26" t="s">
        <v>50</v>
      </c>
      <c r="G53" s="29" t="s">
        <v>1443</v>
      </c>
    </row>
    <row r="54" spans="1:7" ht="39">
      <c r="A54" s="200">
        <f t="shared" si="0"/>
        <v>44</v>
      </c>
      <c r="B54" s="28" t="s">
        <v>1149</v>
      </c>
      <c r="C54" s="32" t="s">
        <v>1444</v>
      </c>
      <c r="D54" s="871">
        <v>0</v>
      </c>
      <c r="E54" s="506" t="s">
        <v>1523</v>
      </c>
      <c r="F54" s="26" t="s">
        <v>142</v>
      </c>
      <c r="G54" s="29" t="s">
        <v>401</v>
      </c>
    </row>
    <row r="55" spans="1:7">
      <c r="A55" s="200">
        <f t="shared" si="0"/>
        <v>45</v>
      </c>
      <c r="B55" s="28" t="s">
        <v>1149</v>
      </c>
      <c r="C55" s="32" t="s">
        <v>1445</v>
      </c>
      <c r="D55" s="871">
        <v>0</v>
      </c>
      <c r="E55" s="506" t="s">
        <v>1572</v>
      </c>
      <c r="F55" s="26" t="s">
        <v>1446</v>
      </c>
      <c r="G55" s="29" t="s">
        <v>1447</v>
      </c>
    </row>
    <row r="56" spans="1:7" ht="39">
      <c r="A56" s="200">
        <f t="shared" si="0"/>
        <v>46</v>
      </c>
      <c r="B56" s="28" t="s">
        <v>1149</v>
      </c>
      <c r="C56" s="32" t="s">
        <v>1448</v>
      </c>
      <c r="D56" s="871">
        <v>0</v>
      </c>
      <c r="E56" s="506" t="s">
        <v>1523</v>
      </c>
      <c r="F56" s="26" t="s">
        <v>1449</v>
      </c>
      <c r="G56" s="29" t="s">
        <v>1450</v>
      </c>
    </row>
    <row r="57" spans="1:7" ht="29.5" customHeight="1">
      <c r="A57" s="200">
        <f t="shared" si="0"/>
        <v>47</v>
      </c>
      <c r="B57" s="28" t="s">
        <v>1149</v>
      </c>
      <c r="C57" s="26" t="s">
        <v>1451</v>
      </c>
      <c r="D57" s="871">
        <v>0</v>
      </c>
      <c r="E57" s="506" t="s">
        <v>1572</v>
      </c>
      <c r="F57" s="26" t="s">
        <v>1452</v>
      </c>
      <c r="G57" s="29" t="s">
        <v>1453</v>
      </c>
    </row>
    <row r="58" spans="1:7" ht="143">
      <c r="A58" s="200">
        <f t="shared" si="0"/>
        <v>48</v>
      </c>
      <c r="B58" s="28" t="s">
        <v>1149</v>
      </c>
      <c r="C58" s="26" t="s">
        <v>884</v>
      </c>
      <c r="D58" s="871">
        <v>0</v>
      </c>
      <c r="E58" s="506" t="s">
        <v>1523</v>
      </c>
      <c r="F58" s="26" t="s">
        <v>399</v>
      </c>
      <c r="G58" s="29" t="s">
        <v>1367</v>
      </c>
    </row>
    <row r="59" spans="1:7" ht="26">
      <c r="A59" s="200">
        <f t="shared" si="0"/>
        <v>49</v>
      </c>
      <c r="B59" s="28" t="s">
        <v>1149</v>
      </c>
      <c r="C59" s="26" t="s">
        <v>885</v>
      </c>
      <c r="D59" s="871">
        <v>0</v>
      </c>
      <c r="E59" s="506" t="s">
        <v>1523</v>
      </c>
      <c r="F59" s="26" t="s">
        <v>399</v>
      </c>
      <c r="G59" s="29" t="s">
        <v>73</v>
      </c>
    </row>
    <row r="60" spans="1:7" ht="64.5" customHeight="1">
      <c r="A60" s="200">
        <f t="shared" si="0"/>
        <v>50</v>
      </c>
      <c r="B60" s="28" t="s">
        <v>1149</v>
      </c>
      <c r="C60" s="29" t="s">
        <v>886</v>
      </c>
      <c r="D60" s="871">
        <v>0</v>
      </c>
      <c r="E60" s="506" t="s">
        <v>1523</v>
      </c>
      <c r="F60" s="29" t="s">
        <v>400</v>
      </c>
      <c r="G60" s="29" t="s">
        <v>1368</v>
      </c>
    </row>
    <row r="61" spans="1:7" ht="29.5" customHeight="1">
      <c r="A61" s="200">
        <f t="shared" si="0"/>
        <v>51</v>
      </c>
      <c r="B61" s="28" t="s">
        <v>1149</v>
      </c>
      <c r="C61" s="26" t="s">
        <v>489</v>
      </c>
      <c r="D61" s="871">
        <v>0</v>
      </c>
      <c r="E61" s="506" t="s">
        <v>1523</v>
      </c>
      <c r="F61" s="26" t="s">
        <v>399</v>
      </c>
      <c r="G61" s="29" t="s">
        <v>226</v>
      </c>
    </row>
    <row r="62" spans="1:7" ht="16.399999999999999" customHeight="1">
      <c r="A62" s="200">
        <f t="shared" si="0"/>
        <v>52</v>
      </c>
      <c r="B62" s="28" t="s">
        <v>1149</v>
      </c>
      <c r="C62" s="29" t="s">
        <v>227</v>
      </c>
      <c r="D62" s="871">
        <v>0</v>
      </c>
      <c r="E62" s="506" t="s">
        <v>1572</v>
      </c>
      <c r="F62" s="29" t="s">
        <v>228</v>
      </c>
      <c r="G62" s="29" t="s">
        <v>229</v>
      </c>
    </row>
    <row r="63" spans="1:7" ht="65">
      <c r="A63" s="200">
        <f t="shared" si="0"/>
        <v>53</v>
      </c>
      <c r="B63" s="28" t="s">
        <v>1149</v>
      </c>
      <c r="C63" s="569" t="s">
        <v>791</v>
      </c>
      <c r="D63" s="871">
        <v>0</v>
      </c>
      <c r="E63" s="506" t="s">
        <v>1523</v>
      </c>
      <c r="F63" s="29" t="s">
        <v>107</v>
      </c>
      <c r="G63" s="29" t="s">
        <v>880</v>
      </c>
    </row>
    <row r="64" spans="1:7" ht="42.65" customHeight="1">
      <c r="A64" s="200">
        <f t="shared" si="0"/>
        <v>54</v>
      </c>
      <c r="B64" s="28" t="s">
        <v>1149</v>
      </c>
      <c r="C64" s="569" t="s">
        <v>792</v>
      </c>
      <c r="D64" s="871">
        <v>0</v>
      </c>
      <c r="E64" s="506" t="s">
        <v>1523</v>
      </c>
      <c r="F64" s="29" t="s">
        <v>108</v>
      </c>
      <c r="G64" s="29" t="s">
        <v>786</v>
      </c>
    </row>
    <row r="65" spans="1:7" ht="39">
      <c r="A65" s="200">
        <f t="shared" si="0"/>
        <v>55</v>
      </c>
      <c r="B65" s="28" t="s">
        <v>1149</v>
      </c>
      <c r="C65" s="32" t="s">
        <v>793</v>
      </c>
      <c r="D65" s="871">
        <v>0</v>
      </c>
      <c r="E65" s="506" t="s">
        <v>1523</v>
      </c>
      <c r="F65" s="29" t="s">
        <v>108</v>
      </c>
      <c r="G65" s="29" t="s">
        <v>161</v>
      </c>
    </row>
    <row r="66" spans="1:7" ht="104">
      <c r="A66" s="200">
        <f t="shared" si="0"/>
        <v>56</v>
      </c>
      <c r="B66" s="28" t="s">
        <v>1149</v>
      </c>
      <c r="C66" s="26" t="s">
        <v>795</v>
      </c>
      <c r="D66" s="871">
        <v>0</v>
      </c>
      <c r="E66" s="506" t="s">
        <v>1572</v>
      </c>
      <c r="F66" s="29" t="s">
        <v>882</v>
      </c>
      <c r="G66" s="29" t="s">
        <v>13</v>
      </c>
    </row>
    <row r="67" spans="1:7" ht="44.5" customHeight="1">
      <c r="A67" s="200">
        <f t="shared" si="0"/>
        <v>57</v>
      </c>
      <c r="B67" s="28" t="s">
        <v>1149</v>
      </c>
      <c r="C67" s="29" t="s">
        <v>230</v>
      </c>
      <c r="D67" s="871">
        <v>0</v>
      </c>
      <c r="E67" s="506" t="s">
        <v>1572</v>
      </c>
      <c r="F67" s="29" t="s">
        <v>231</v>
      </c>
      <c r="G67" s="29" t="s">
        <v>232</v>
      </c>
    </row>
    <row r="68" spans="1:7" ht="52">
      <c r="A68" s="200">
        <f t="shared" si="0"/>
        <v>58</v>
      </c>
      <c r="B68" s="28" t="s">
        <v>1149</v>
      </c>
      <c r="C68" s="29" t="s">
        <v>233</v>
      </c>
      <c r="D68" s="871">
        <v>0</v>
      </c>
      <c r="E68" s="506" t="s">
        <v>1572</v>
      </c>
      <c r="F68" s="29" t="s">
        <v>234</v>
      </c>
      <c r="G68" s="29" t="s">
        <v>235</v>
      </c>
    </row>
    <row r="69" spans="1:7" ht="153.65" customHeight="1">
      <c r="A69" s="200">
        <f t="shared" si="0"/>
        <v>59</v>
      </c>
      <c r="B69" s="28" t="s">
        <v>1149</v>
      </c>
      <c r="C69" s="32" t="s">
        <v>796</v>
      </c>
      <c r="D69" s="871">
        <v>0</v>
      </c>
      <c r="E69" s="506" t="s">
        <v>1572</v>
      </c>
      <c r="F69" s="26" t="s">
        <v>883</v>
      </c>
      <c r="G69" s="29" t="s">
        <v>377</v>
      </c>
    </row>
    <row r="70" spans="1:7" ht="82.4" customHeight="1">
      <c r="A70" s="200">
        <f t="shared" si="0"/>
        <v>60</v>
      </c>
      <c r="B70" s="28" t="s">
        <v>1149</v>
      </c>
      <c r="C70" s="26" t="s">
        <v>236</v>
      </c>
      <c r="D70" s="871">
        <v>0</v>
      </c>
      <c r="E70" s="506" t="s">
        <v>1572</v>
      </c>
      <c r="F70" s="29" t="s">
        <v>237</v>
      </c>
      <c r="G70" s="29" t="s">
        <v>287</v>
      </c>
    </row>
    <row r="71" spans="1:7" ht="91">
      <c r="A71" s="200">
        <f t="shared" si="0"/>
        <v>61</v>
      </c>
      <c r="B71" s="28" t="s">
        <v>1149</v>
      </c>
      <c r="C71" s="29" t="s">
        <v>794</v>
      </c>
      <c r="D71" s="871">
        <v>0</v>
      </c>
      <c r="E71" s="506" t="s">
        <v>1523</v>
      </c>
      <c r="F71" s="26" t="s">
        <v>881</v>
      </c>
      <c r="G71" s="29" t="s">
        <v>261</v>
      </c>
    </row>
    <row r="72" spans="1:7" ht="108" customHeight="1">
      <c r="A72" s="200">
        <f t="shared" si="0"/>
        <v>62</v>
      </c>
      <c r="B72" s="28" t="s">
        <v>1149</v>
      </c>
      <c r="C72" s="26" t="s">
        <v>797</v>
      </c>
      <c r="D72" s="871">
        <v>0</v>
      </c>
      <c r="E72" s="506" t="s">
        <v>1572</v>
      </c>
      <c r="F72" s="26" t="s">
        <v>842</v>
      </c>
      <c r="G72" s="29" t="s">
        <v>1145</v>
      </c>
    </row>
    <row r="73" spans="1:7" ht="91">
      <c r="A73" s="200">
        <f t="shared" si="0"/>
        <v>63</v>
      </c>
      <c r="B73" s="28" t="s">
        <v>1149</v>
      </c>
      <c r="C73" s="29" t="s">
        <v>288</v>
      </c>
      <c r="D73" s="871">
        <v>0</v>
      </c>
      <c r="E73" s="506" t="s">
        <v>1572</v>
      </c>
      <c r="F73" s="26" t="s">
        <v>289</v>
      </c>
      <c r="G73" s="29" t="s">
        <v>145</v>
      </c>
    </row>
    <row r="74" spans="1:7" ht="78">
      <c r="A74" s="200">
        <f t="shared" si="0"/>
        <v>64</v>
      </c>
      <c r="B74" s="28" t="s">
        <v>1149</v>
      </c>
      <c r="C74" s="26" t="s">
        <v>798</v>
      </c>
      <c r="D74" s="871">
        <v>0</v>
      </c>
      <c r="E74" s="506" t="s">
        <v>1572</v>
      </c>
      <c r="F74" s="29" t="s">
        <v>724</v>
      </c>
      <c r="G74" s="29" t="s">
        <v>840</v>
      </c>
    </row>
    <row r="75" spans="1:7" ht="26">
      <c r="A75" s="200">
        <f t="shared" si="0"/>
        <v>65</v>
      </c>
      <c r="B75" s="28" t="s">
        <v>1149</v>
      </c>
      <c r="C75" s="30" t="s">
        <v>146</v>
      </c>
      <c r="D75" s="871">
        <v>0</v>
      </c>
      <c r="E75" s="506" t="s">
        <v>1572</v>
      </c>
      <c r="F75" s="26" t="s">
        <v>147</v>
      </c>
      <c r="G75" s="29" t="s">
        <v>148</v>
      </c>
    </row>
    <row r="76" spans="1:7" ht="66.650000000000006" customHeight="1">
      <c r="A76" s="200">
        <f t="shared" si="0"/>
        <v>66</v>
      </c>
      <c r="B76" s="28" t="s">
        <v>1149</v>
      </c>
      <c r="C76" s="26" t="s">
        <v>149</v>
      </c>
      <c r="D76" s="871">
        <v>0</v>
      </c>
      <c r="E76" s="506" t="s">
        <v>1572</v>
      </c>
      <c r="F76" s="26" t="s">
        <v>150</v>
      </c>
      <c r="G76" s="29" t="s">
        <v>975</v>
      </c>
    </row>
    <row r="77" spans="1:7" ht="117">
      <c r="A77" s="200">
        <f t="shared" si="0"/>
        <v>67</v>
      </c>
      <c r="B77" s="28" t="s">
        <v>1149</v>
      </c>
      <c r="C77" s="26" t="s">
        <v>976</v>
      </c>
      <c r="D77" s="871">
        <v>0</v>
      </c>
      <c r="E77" s="506" t="s">
        <v>1572</v>
      </c>
      <c r="F77" s="29" t="s">
        <v>977</v>
      </c>
      <c r="G77" s="29" t="s">
        <v>978</v>
      </c>
    </row>
    <row r="78" spans="1:7" ht="26">
      <c r="A78" s="200">
        <f t="shared" ref="A78:A124" si="1">A77+1</f>
        <v>68</v>
      </c>
      <c r="B78" s="28" t="s">
        <v>1149</v>
      </c>
      <c r="C78" s="26" t="s">
        <v>979</v>
      </c>
      <c r="D78" s="871">
        <v>0</v>
      </c>
      <c r="E78" s="506" t="s">
        <v>1572</v>
      </c>
      <c r="F78" s="29" t="s">
        <v>980</v>
      </c>
      <c r="G78" s="29" t="s">
        <v>406</v>
      </c>
    </row>
    <row r="79" spans="1:7" ht="26">
      <c r="A79" s="200">
        <f t="shared" si="1"/>
        <v>69</v>
      </c>
      <c r="B79" s="28" t="s">
        <v>1149</v>
      </c>
      <c r="C79" s="26" t="s">
        <v>981</v>
      </c>
      <c r="D79" s="871">
        <v>0</v>
      </c>
      <c r="E79" s="506" t="s">
        <v>1572</v>
      </c>
      <c r="F79" s="29" t="s">
        <v>982</v>
      </c>
      <c r="G79" s="29" t="s">
        <v>983</v>
      </c>
    </row>
    <row r="80" spans="1:7" ht="39">
      <c r="A80" s="200">
        <f t="shared" si="1"/>
        <v>70</v>
      </c>
      <c r="B80" s="28" t="s">
        <v>1149</v>
      </c>
      <c r="C80" s="26" t="s">
        <v>984</v>
      </c>
      <c r="D80" s="871">
        <v>0</v>
      </c>
      <c r="E80" s="506" t="s">
        <v>1572</v>
      </c>
      <c r="F80" s="29" t="s">
        <v>109</v>
      </c>
      <c r="G80" s="29" t="s">
        <v>151</v>
      </c>
    </row>
    <row r="81" spans="1:7" ht="104">
      <c r="A81" s="200">
        <f t="shared" si="1"/>
        <v>71</v>
      </c>
      <c r="B81" s="28" t="s">
        <v>1149</v>
      </c>
      <c r="C81" s="26" t="s">
        <v>152</v>
      </c>
      <c r="D81" s="871">
        <v>0</v>
      </c>
      <c r="E81" s="506" t="s">
        <v>1523</v>
      </c>
      <c r="F81" s="29" t="s">
        <v>153</v>
      </c>
      <c r="G81" s="29" t="s">
        <v>154</v>
      </c>
    </row>
    <row r="82" spans="1:7" ht="26">
      <c r="A82" s="200">
        <f t="shared" si="1"/>
        <v>72</v>
      </c>
      <c r="B82" s="28" t="s">
        <v>1149</v>
      </c>
      <c r="C82" s="26" t="s">
        <v>910</v>
      </c>
      <c r="D82" s="871">
        <v>0</v>
      </c>
      <c r="E82" s="506" t="s">
        <v>1572</v>
      </c>
      <c r="F82" s="29" t="s">
        <v>911</v>
      </c>
      <c r="G82" s="29" t="s">
        <v>912</v>
      </c>
    </row>
    <row r="83" spans="1:7" ht="26">
      <c r="A83" s="200">
        <f t="shared" si="1"/>
        <v>73</v>
      </c>
      <c r="B83" s="28" t="s">
        <v>1149</v>
      </c>
      <c r="C83" s="26" t="s">
        <v>913</v>
      </c>
      <c r="D83" s="871">
        <v>0</v>
      </c>
      <c r="E83" s="506" t="s">
        <v>1572</v>
      </c>
      <c r="F83" s="29" t="s">
        <v>911</v>
      </c>
      <c r="G83" s="29" t="s">
        <v>995</v>
      </c>
    </row>
    <row r="84" spans="1:7" ht="26">
      <c r="A84" s="200">
        <f t="shared" si="1"/>
        <v>74</v>
      </c>
      <c r="B84" s="28" t="s">
        <v>1149</v>
      </c>
      <c r="C84" s="29" t="s">
        <v>996</v>
      </c>
      <c r="D84" s="871">
        <v>0</v>
      </c>
      <c r="E84" s="506" t="s">
        <v>1523</v>
      </c>
      <c r="F84" s="29" t="s">
        <v>997</v>
      </c>
      <c r="G84" s="29" t="s">
        <v>1369</v>
      </c>
    </row>
    <row r="85" spans="1:7" ht="14.15" customHeight="1">
      <c r="A85" s="200">
        <f t="shared" si="1"/>
        <v>75</v>
      </c>
      <c r="B85" s="28" t="s">
        <v>1149</v>
      </c>
      <c r="C85" s="29" t="s">
        <v>1518</v>
      </c>
      <c r="D85" s="871">
        <v>0</v>
      </c>
      <c r="E85" s="506" t="s">
        <v>1572</v>
      </c>
      <c r="F85" s="26" t="s">
        <v>461</v>
      </c>
      <c r="G85" s="29" t="s">
        <v>462</v>
      </c>
    </row>
    <row r="86" spans="1:7" ht="78">
      <c r="A86" s="200">
        <f t="shared" si="1"/>
        <v>76</v>
      </c>
      <c r="B86" s="28" t="s">
        <v>1149</v>
      </c>
      <c r="C86" s="29" t="s">
        <v>1519</v>
      </c>
      <c r="D86" s="871">
        <v>0</v>
      </c>
      <c r="E86" s="506" t="s">
        <v>1572</v>
      </c>
      <c r="F86" s="26" t="s">
        <v>463</v>
      </c>
      <c r="G86" s="29" t="s">
        <v>1370</v>
      </c>
    </row>
    <row r="87" spans="1:7" ht="26">
      <c r="A87" s="200">
        <f t="shared" si="1"/>
        <v>77</v>
      </c>
      <c r="B87" s="28" t="s">
        <v>1149</v>
      </c>
      <c r="C87" s="29" t="s">
        <v>262</v>
      </c>
      <c r="D87" s="871">
        <v>0</v>
      </c>
      <c r="E87" s="506" t="s">
        <v>1572</v>
      </c>
      <c r="F87" s="29" t="s">
        <v>263</v>
      </c>
      <c r="G87" s="29" t="s">
        <v>264</v>
      </c>
    </row>
    <row r="88" spans="1:7" ht="52">
      <c r="A88" s="200">
        <f t="shared" si="1"/>
        <v>78</v>
      </c>
      <c r="B88" s="28" t="s">
        <v>1149</v>
      </c>
      <c r="C88" s="26" t="s">
        <v>265</v>
      </c>
      <c r="D88" s="871">
        <v>0</v>
      </c>
      <c r="E88" s="506" t="s">
        <v>1572</v>
      </c>
      <c r="F88" s="26" t="s">
        <v>266</v>
      </c>
      <c r="G88" s="29" t="s">
        <v>267</v>
      </c>
    </row>
    <row r="89" spans="1:7" ht="39">
      <c r="A89" s="200">
        <f t="shared" si="1"/>
        <v>79</v>
      </c>
      <c r="B89" s="28" t="s">
        <v>1149</v>
      </c>
      <c r="C89" s="29" t="s">
        <v>1520</v>
      </c>
      <c r="D89" s="871">
        <v>0</v>
      </c>
      <c r="E89" s="506" t="s">
        <v>1523</v>
      </c>
      <c r="F89" s="26" t="s">
        <v>361</v>
      </c>
      <c r="G89" s="29" t="s">
        <v>362</v>
      </c>
    </row>
    <row r="90" spans="1:7">
      <c r="A90" s="200">
        <f t="shared" si="1"/>
        <v>80</v>
      </c>
      <c r="B90" s="28" t="s">
        <v>1149</v>
      </c>
      <c r="C90" s="29" t="s">
        <v>363</v>
      </c>
      <c r="D90" s="871">
        <v>0</v>
      </c>
      <c r="E90" s="506" t="s">
        <v>1572</v>
      </c>
      <c r="F90" s="26" t="s">
        <v>364</v>
      </c>
      <c r="G90" s="29" t="s">
        <v>365</v>
      </c>
    </row>
    <row r="91" spans="1:7">
      <c r="A91" s="200">
        <f t="shared" si="1"/>
        <v>81</v>
      </c>
      <c r="B91" s="28" t="s">
        <v>1149</v>
      </c>
      <c r="C91" s="26" t="s">
        <v>366</v>
      </c>
      <c r="D91" s="871">
        <v>0</v>
      </c>
      <c r="E91" s="506" t="s">
        <v>1572</v>
      </c>
      <c r="F91" s="26" t="s">
        <v>367</v>
      </c>
      <c r="G91" s="29" t="s">
        <v>368</v>
      </c>
    </row>
    <row r="92" spans="1:7" ht="26">
      <c r="A92" s="200">
        <f t="shared" si="1"/>
        <v>82</v>
      </c>
      <c r="B92" s="28" t="s">
        <v>1149</v>
      </c>
      <c r="C92" s="26" t="s">
        <v>369</v>
      </c>
      <c r="D92" s="871">
        <v>0</v>
      </c>
      <c r="E92" s="506" t="s">
        <v>1572</v>
      </c>
      <c r="F92" s="26" t="s">
        <v>370</v>
      </c>
      <c r="G92" s="29" t="s">
        <v>371</v>
      </c>
    </row>
    <row r="93" spans="1:7" ht="52">
      <c r="A93" s="200">
        <f t="shared" si="1"/>
        <v>83</v>
      </c>
      <c r="B93" s="28" t="s">
        <v>1149</v>
      </c>
      <c r="C93" s="26" t="s">
        <v>372</v>
      </c>
      <c r="D93" s="871">
        <v>0</v>
      </c>
      <c r="E93" s="506" t="s">
        <v>1572</v>
      </c>
      <c r="F93" s="26" t="s">
        <v>373</v>
      </c>
      <c r="G93" s="29" t="s">
        <v>26</v>
      </c>
    </row>
    <row r="94" spans="1:7" ht="82.4" customHeight="1">
      <c r="A94" s="200">
        <f t="shared" si="1"/>
        <v>84</v>
      </c>
      <c r="B94" s="28" t="s">
        <v>1149</v>
      </c>
      <c r="C94" s="26" t="s">
        <v>27</v>
      </c>
      <c r="D94" s="871">
        <v>0</v>
      </c>
      <c r="E94" s="506" t="s">
        <v>1572</v>
      </c>
      <c r="F94" s="26" t="s">
        <v>28</v>
      </c>
      <c r="G94" s="29" t="s">
        <v>914</v>
      </c>
    </row>
    <row r="95" spans="1:7" ht="117">
      <c r="A95" s="200">
        <f t="shared" si="1"/>
        <v>85</v>
      </c>
      <c r="B95" s="28" t="s">
        <v>1149</v>
      </c>
      <c r="C95" s="26" t="s">
        <v>915</v>
      </c>
      <c r="D95" s="871">
        <v>0</v>
      </c>
      <c r="E95" s="506" t="s">
        <v>1523</v>
      </c>
      <c r="F95" s="26" t="s">
        <v>916</v>
      </c>
      <c r="G95" s="29" t="s">
        <v>1371</v>
      </c>
    </row>
    <row r="96" spans="1:7" ht="78">
      <c r="A96" s="200">
        <f t="shared" si="1"/>
        <v>86</v>
      </c>
      <c r="B96" s="28" t="s">
        <v>1149</v>
      </c>
      <c r="C96" s="26" t="s">
        <v>379</v>
      </c>
      <c r="D96" s="871">
        <v>0</v>
      </c>
      <c r="E96" s="506" t="s">
        <v>1572</v>
      </c>
      <c r="F96" s="26" t="s">
        <v>380</v>
      </c>
      <c r="G96" s="29" t="s">
        <v>1201</v>
      </c>
    </row>
    <row r="97" spans="1:7" ht="30.65" customHeight="1">
      <c r="A97" s="200">
        <f t="shared" si="1"/>
        <v>87</v>
      </c>
      <c r="B97" s="28" t="s">
        <v>1149</v>
      </c>
      <c r="C97" s="26" t="s">
        <v>1202</v>
      </c>
      <c r="D97" s="871">
        <v>0</v>
      </c>
      <c r="E97" s="506" t="s">
        <v>1572</v>
      </c>
      <c r="F97" s="26" t="s">
        <v>1203</v>
      </c>
      <c r="G97" s="29" t="s">
        <v>1204</v>
      </c>
    </row>
    <row r="98" spans="1:7" ht="39">
      <c r="A98" s="200">
        <f t="shared" si="1"/>
        <v>88</v>
      </c>
      <c r="B98" s="28" t="s">
        <v>1149</v>
      </c>
      <c r="C98" s="26" t="s">
        <v>1205</v>
      </c>
      <c r="D98" s="871">
        <v>0</v>
      </c>
      <c r="E98" s="506" t="s">
        <v>1572</v>
      </c>
      <c r="F98" s="26" t="s">
        <v>1206</v>
      </c>
      <c r="G98" s="29" t="s">
        <v>1207</v>
      </c>
    </row>
    <row r="99" spans="1:7" ht="65">
      <c r="A99" s="200">
        <f t="shared" si="1"/>
        <v>89</v>
      </c>
      <c r="B99" s="28" t="s">
        <v>1149</v>
      </c>
      <c r="C99" s="26" t="s">
        <v>1208</v>
      </c>
      <c r="D99" s="871">
        <v>0</v>
      </c>
      <c r="E99" s="506" t="s">
        <v>1523</v>
      </c>
      <c r="F99" s="26" t="s">
        <v>1209</v>
      </c>
      <c r="G99" s="29" t="s">
        <v>1210</v>
      </c>
    </row>
    <row r="100" spans="1:7" ht="52">
      <c r="A100" s="200">
        <f t="shared" si="1"/>
        <v>90</v>
      </c>
      <c r="B100" s="28" t="s">
        <v>1149</v>
      </c>
      <c r="C100" s="29" t="s">
        <v>1211</v>
      </c>
      <c r="D100" s="871">
        <v>0</v>
      </c>
      <c r="E100" s="506" t="s">
        <v>1523</v>
      </c>
      <c r="F100" s="26" t="s">
        <v>1212</v>
      </c>
      <c r="G100" s="29" t="s">
        <v>60</v>
      </c>
    </row>
    <row r="101" spans="1:7" ht="39">
      <c r="A101" s="200">
        <f t="shared" si="1"/>
        <v>91</v>
      </c>
      <c r="B101" s="28" t="s">
        <v>1149</v>
      </c>
      <c r="C101" s="29" t="s">
        <v>1521</v>
      </c>
      <c r="D101" s="871">
        <v>0</v>
      </c>
      <c r="E101" s="506" t="s">
        <v>1523</v>
      </c>
      <c r="F101" s="26" t="s">
        <v>1212</v>
      </c>
      <c r="G101" s="29" t="s">
        <v>61</v>
      </c>
    </row>
    <row r="102" spans="1:7" ht="123" customHeight="1">
      <c r="A102" s="200">
        <f t="shared" si="1"/>
        <v>92</v>
      </c>
      <c r="B102" s="28" t="s">
        <v>1149</v>
      </c>
      <c r="C102" s="29" t="s">
        <v>62</v>
      </c>
      <c r="D102" s="871">
        <v>0</v>
      </c>
      <c r="E102" s="506" t="s">
        <v>1523</v>
      </c>
      <c r="F102" s="26" t="s">
        <v>1209</v>
      </c>
      <c r="G102" s="29" t="s">
        <v>63</v>
      </c>
    </row>
    <row r="103" spans="1:7" ht="26">
      <c r="A103" s="200">
        <f t="shared" si="1"/>
        <v>93</v>
      </c>
      <c r="B103" s="28" t="s">
        <v>1149</v>
      </c>
      <c r="C103" s="26" t="s">
        <v>64</v>
      </c>
      <c r="D103" s="871">
        <v>0</v>
      </c>
      <c r="E103" s="506" t="s">
        <v>1572</v>
      </c>
      <c r="F103" s="26" t="s">
        <v>65</v>
      </c>
      <c r="G103" s="29" t="s">
        <v>66</v>
      </c>
    </row>
    <row r="104" spans="1:7" ht="26">
      <c r="A104" s="200">
        <f t="shared" si="1"/>
        <v>94</v>
      </c>
      <c r="B104" s="28" t="s">
        <v>1149</v>
      </c>
      <c r="C104" s="26" t="s">
        <v>789</v>
      </c>
      <c r="D104" s="871">
        <v>0</v>
      </c>
      <c r="E104" s="506" t="s">
        <v>1523</v>
      </c>
      <c r="F104" s="26" t="s">
        <v>790</v>
      </c>
      <c r="G104" s="29" t="s">
        <v>1455</v>
      </c>
    </row>
    <row r="105" spans="1:7" ht="78">
      <c r="A105" s="200">
        <f t="shared" si="1"/>
        <v>95</v>
      </c>
      <c r="B105" s="303">
        <v>1070003</v>
      </c>
      <c r="C105" s="32" t="s">
        <v>431</v>
      </c>
      <c r="D105" s="1067">
        <v>0</v>
      </c>
      <c r="E105" s="506" t="s">
        <v>1572</v>
      </c>
      <c r="F105" s="26" t="s">
        <v>756</v>
      </c>
      <c r="G105" s="29" t="s">
        <v>623</v>
      </c>
    </row>
    <row r="106" spans="1:7" ht="78">
      <c r="A106" s="200">
        <f t="shared" si="1"/>
        <v>96</v>
      </c>
      <c r="B106" s="303">
        <v>1070003</v>
      </c>
      <c r="C106" s="32" t="s">
        <v>432</v>
      </c>
      <c r="D106" s="1067">
        <v>0</v>
      </c>
      <c r="E106" s="506" t="s">
        <v>1572</v>
      </c>
      <c r="F106" s="26" t="s">
        <v>756</v>
      </c>
      <c r="G106" s="29" t="s">
        <v>624</v>
      </c>
    </row>
    <row r="107" spans="1:7">
      <c r="A107" s="200">
        <f t="shared" si="1"/>
        <v>97</v>
      </c>
      <c r="B107" s="303">
        <v>1070003</v>
      </c>
      <c r="C107" s="32" t="s">
        <v>433</v>
      </c>
      <c r="D107" s="1067">
        <v>0</v>
      </c>
      <c r="E107" s="506" t="s">
        <v>1572</v>
      </c>
      <c r="F107" s="26" t="s">
        <v>757</v>
      </c>
      <c r="G107" s="29" t="s">
        <v>758</v>
      </c>
    </row>
    <row r="108" spans="1:7" ht="26">
      <c r="A108" s="200">
        <f t="shared" si="1"/>
        <v>98</v>
      </c>
      <c r="B108" s="303">
        <v>1070003</v>
      </c>
      <c r="C108" s="32" t="s">
        <v>434</v>
      </c>
      <c r="D108" s="1067">
        <v>0</v>
      </c>
      <c r="E108" s="506" t="s">
        <v>1572</v>
      </c>
      <c r="F108" s="26" t="s">
        <v>759</v>
      </c>
      <c r="G108" s="29" t="s">
        <v>625</v>
      </c>
    </row>
    <row r="109" spans="1:7" ht="65">
      <c r="A109" s="200">
        <f t="shared" si="1"/>
        <v>99</v>
      </c>
      <c r="B109" s="303">
        <v>1070003</v>
      </c>
      <c r="C109" s="32" t="s">
        <v>435</v>
      </c>
      <c r="D109" s="1067">
        <v>0</v>
      </c>
      <c r="E109" s="506" t="s">
        <v>1572</v>
      </c>
      <c r="F109" s="29" t="s">
        <v>619</v>
      </c>
      <c r="G109" s="29" t="s">
        <v>620</v>
      </c>
    </row>
    <row r="110" spans="1:7" ht="52">
      <c r="A110" s="200">
        <f t="shared" si="1"/>
        <v>100</v>
      </c>
      <c r="B110" s="303">
        <v>1070003</v>
      </c>
      <c r="C110" s="32" t="s">
        <v>436</v>
      </c>
      <c r="D110" s="1067">
        <v>0</v>
      </c>
      <c r="E110" s="506" t="s">
        <v>1572</v>
      </c>
      <c r="F110" s="29" t="s">
        <v>621</v>
      </c>
      <c r="G110" s="29" t="s">
        <v>404</v>
      </c>
    </row>
    <row r="111" spans="1:7" ht="26">
      <c r="A111" s="200">
        <f t="shared" si="1"/>
        <v>101</v>
      </c>
      <c r="B111" s="303">
        <v>1070003</v>
      </c>
      <c r="C111" s="32" t="s">
        <v>437</v>
      </c>
      <c r="D111" s="1067">
        <v>0</v>
      </c>
      <c r="E111" s="506" t="s">
        <v>1572</v>
      </c>
      <c r="F111" s="26" t="s">
        <v>760</v>
      </c>
      <c r="G111" s="29" t="s">
        <v>1430</v>
      </c>
    </row>
    <row r="112" spans="1:7" ht="26">
      <c r="A112" s="200">
        <f t="shared" si="1"/>
        <v>102</v>
      </c>
      <c r="B112" s="303">
        <v>1070003</v>
      </c>
      <c r="C112" s="32" t="s">
        <v>438</v>
      </c>
      <c r="D112" s="1067">
        <v>0</v>
      </c>
      <c r="E112" s="506" t="s">
        <v>1572</v>
      </c>
      <c r="F112" s="26" t="s">
        <v>760</v>
      </c>
      <c r="G112" s="29" t="s">
        <v>764</v>
      </c>
    </row>
    <row r="113" spans="1:7" ht="26">
      <c r="A113" s="200">
        <f t="shared" si="1"/>
        <v>103</v>
      </c>
      <c r="B113" s="303">
        <v>1070003</v>
      </c>
      <c r="C113" s="32" t="s">
        <v>439</v>
      </c>
      <c r="D113" s="1067">
        <v>0</v>
      </c>
      <c r="E113" s="506" t="s">
        <v>1572</v>
      </c>
      <c r="F113" s="26" t="s">
        <v>761</v>
      </c>
      <c r="G113" s="29" t="s">
        <v>765</v>
      </c>
    </row>
    <row r="114" spans="1:7" ht="26">
      <c r="A114" s="200">
        <f t="shared" si="1"/>
        <v>104</v>
      </c>
      <c r="B114" s="303">
        <v>1070003</v>
      </c>
      <c r="C114" s="32" t="s">
        <v>440</v>
      </c>
      <c r="D114" s="1067">
        <v>0</v>
      </c>
      <c r="E114" s="506" t="s">
        <v>1572</v>
      </c>
      <c r="F114" s="26" t="s">
        <v>762</v>
      </c>
      <c r="G114" s="29" t="s">
        <v>763</v>
      </c>
    </row>
    <row r="115" spans="1:7">
      <c r="A115" s="200">
        <f t="shared" si="1"/>
        <v>105</v>
      </c>
      <c r="B115" s="303">
        <v>1070003</v>
      </c>
      <c r="C115" s="32" t="s">
        <v>441</v>
      </c>
      <c r="D115" s="1067">
        <v>0</v>
      </c>
      <c r="E115" s="506" t="s">
        <v>1572</v>
      </c>
      <c r="F115" s="26" t="s">
        <v>766</v>
      </c>
      <c r="G115" s="29" t="s">
        <v>767</v>
      </c>
    </row>
    <row r="116" spans="1:7">
      <c r="A116" s="200">
        <f t="shared" si="1"/>
        <v>106</v>
      </c>
      <c r="B116" s="303">
        <v>1070003</v>
      </c>
      <c r="C116" s="32" t="s">
        <v>442</v>
      </c>
      <c r="D116" s="1067">
        <v>0</v>
      </c>
      <c r="E116" s="506" t="s">
        <v>1572</v>
      </c>
      <c r="F116" s="26" t="s">
        <v>768</v>
      </c>
      <c r="G116" s="29" t="s">
        <v>615</v>
      </c>
    </row>
    <row r="117" spans="1:7" ht="26">
      <c r="A117" s="200">
        <f t="shared" si="1"/>
        <v>107</v>
      </c>
      <c r="B117" s="303">
        <v>1070003</v>
      </c>
      <c r="C117" s="32" t="s">
        <v>443</v>
      </c>
      <c r="D117" s="1067">
        <v>0</v>
      </c>
      <c r="E117" s="506" t="s">
        <v>1572</v>
      </c>
      <c r="F117" s="26" t="s">
        <v>616</v>
      </c>
      <c r="G117" s="29" t="s">
        <v>618</v>
      </c>
    </row>
    <row r="118" spans="1:7" ht="26">
      <c r="A118" s="200">
        <f t="shared" si="1"/>
        <v>108</v>
      </c>
      <c r="B118" s="303">
        <v>1070003</v>
      </c>
      <c r="C118" s="32" t="s">
        <v>444</v>
      </c>
      <c r="D118" s="1067">
        <v>0</v>
      </c>
      <c r="E118" s="506" t="s">
        <v>1572</v>
      </c>
      <c r="F118" s="26" t="s">
        <v>616</v>
      </c>
      <c r="G118" s="29" t="s">
        <v>617</v>
      </c>
    </row>
    <row r="119" spans="1:7" ht="70.400000000000006" customHeight="1">
      <c r="A119" s="200">
        <f t="shared" si="1"/>
        <v>109</v>
      </c>
      <c r="B119" s="303">
        <v>1070002</v>
      </c>
      <c r="C119" s="32" t="s">
        <v>67</v>
      </c>
      <c r="D119" s="1067">
        <v>0</v>
      </c>
      <c r="E119" s="506" t="s">
        <v>1523</v>
      </c>
      <c r="F119" s="26" t="s">
        <v>188</v>
      </c>
      <c r="G119" s="29" t="s">
        <v>991</v>
      </c>
    </row>
    <row r="120" spans="1:7" ht="39">
      <c r="A120" s="200">
        <f t="shared" si="1"/>
        <v>110</v>
      </c>
      <c r="B120" s="303">
        <v>1070002</v>
      </c>
      <c r="C120" s="32" t="s">
        <v>68</v>
      </c>
      <c r="D120" s="1067">
        <v>0</v>
      </c>
      <c r="E120" s="506" t="s">
        <v>1523</v>
      </c>
      <c r="F120" s="29" t="s">
        <v>990</v>
      </c>
      <c r="G120" s="29" t="s">
        <v>989</v>
      </c>
    </row>
    <row r="121" spans="1:7" ht="65">
      <c r="A121" s="200">
        <f t="shared" si="1"/>
        <v>111</v>
      </c>
      <c r="B121" s="303">
        <v>1070002</v>
      </c>
      <c r="C121" s="32" t="s">
        <v>69</v>
      </c>
      <c r="D121" s="1067">
        <v>0</v>
      </c>
      <c r="E121" s="506" t="s">
        <v>1523</v>
      </c>
      <c r="F121" s="29" t="s">
        <v>156</v>
      </c>
      <c r="G121" s="29" t="s">
        <v>155</v>
      </c>
    </row>
    <row r="122" spans="1:7" ht="65">
      <c r="A122" s="200">
        <f t="shared" si="1"/>
        <v>112</v>
      </c>
      <c r="B122" s="303">
        <v>1070002</v>
      </c>
      <c r="C122" s="32" t="s">
        <v>1587</v>
      </c>
      <c r="D122" s="1067">
        <v>0</v>
      </c>
      <c r="E122" s="506" t="s">
        <v>1572</v>
      </c>
      <c r="F122" s="29" t="s">
        <v>993</v>
      </c>
      <c r="G122" s="29" t="s">
        <v>994</v>
      </c>
    </row>
    <row r="123" spans="1:7" ht="117" customHeight="1">
      <c r="A123" s="200">
        <f>A122+1</f>
        <v>113</v>
      </c>
      <c r="B123" s="303">
        <v>1070002</v>
      </c>
      <c r="C123" s="32" t="s">
        <v>70</v>
      </c>
      <c r="D123" s="1067">
        <v>0</v>
      </c>
      <c r="E123" s="506" t="s">
        <v>1572</v>
      </c>
      <c r="F123" s="26" t="s">
        <v>461</v>
      </c>
      <c r="G123" s="29" t="s">
        <v>1433</v>
      </c>
    </row>
    <row r="124" spans="1:7" ht="123.65" customHeight="1">
      <c r="A124" s="200">
        <f t="shared" si="1"/>
        <v>114</v>
      </c>
      <c r="B124" s="303">
        <v>1070002</v>
      </c>
      <c r="C124" s="32" t="s">
        <v>71</v>
      </c>
      <c r="D124" s="1067">
        <v>0</v>
      </c>
      <c r="E124" s="506" t="s">
        <v>1523</v>
      </c>
      <c r="F124" s="26" t="s">
        <v>546</v>
      </c>
      <c r="G124" s="29" t="s">
        <v>545</v>
      </c>
    </row>
    <row r="125" spans="1:7" ht="65">
      <c r="A125" s="200">
        <f t="shared" ref="A125:A188" si="2">A124+1</f>
        <v>115</v>
      </c>
      <c r="B125" s="303">
        <v>1070002</v>
      </c>
      <c r="C125" s="32" t="s">
        <v>272</v>
      </c>
      <c r="D125" s="1067">
        <v>0</v>
      </c>
      <c r="E125" s="506" t="s">
        <v>1523</v>
      </c>
      <c r="F125" s="26" t="s">
        <v>29</v>
      </c>
      <c r="G125" s="29" t="s">
        <v>992</v>
      </c>
    </row>
    <row r="126" spans="1:7" ht="17.25" customHeight="1">
      <c r="A126" s="200">
        <f t="shared" si="2"/>
        <v>116</v>
      </c>
      <c r="B126" s="303" t="s">
        <v>1149</v>
      </c>
      <c r="C126" s="32" t="s">
        <v>1619</v>
      </c>
      <c r="D126" s="1067">
        <v>0</v>
      </c>
      <c r="E126" s="115" t="s">
        <v>1523</v>
      </c>
      <c r="F126" s="29" t="s">
        <v>1624</v>
      </c>
      <c r="G126" s="29" t="s">
        <v>1620</v>
      </c>
    </row>
    <row r="127" spans="1:7" ht="39">
      <c r="A127" s="200">
        <f t="shared" si="2"/>
        <v>117</v>
      </c>
      <c r="B127" s="303" t="s">
        <v>1149</v>
      </c>
      <c r="C127" s="32" t="s">
        <v>1621</v>
      </c>
      <c r="D127" s="1067">
        <v>0</v>
      </c>
      <c r="E127" s="115" t="s">
        <v>1523</v>
      </c>
      <c r="F127" s="26" t="s">
        <v>1623</v>
      </c>
      <c r="G127" s="29" t="s">
        <v>1622</v>
      </c>
    </row>
    <row r="128" spans="1:7">
      <c r="A128" s="262">
        <f t="shared" si="2"/>
        <v>118</v>
      </c>
      <c r="B128" s="262">
        <v>1070002</v>
      </c>
      <c r="C128" s="434" t="s">
        <v>1746</v>
      </c>
      <c r="D128" s="1067">
        <v>0</v>
      </c>
      <c r="E128" s="262" t="s">
        <v>1572</v>
      </c>
      <c r="F128" s="434" t="s">
        <v>1747</v>
      </c>
      <c r="G128" s="262" t="s">
        <v>1748</v>
      </c>
    </row>
    <row r="129" spans="1:7" ht="78.75" customHeight="1">
      <c r="A129" s="262">
        <f t="shared" si="2"/>
        <v>119</v>
      </c>
      <c r="B129" s="262">
        <v>1070002</v>
      </c>
      <c r="C129" s="434" t="s">
        <v>1749</v>
      </c>
      <c r="D129" s="1067">
        <v>0</v>
      </c>
      <c r="E129" s="262" t="s">
        <v>1523</v>
      </c>
      <c r="F129" s="434" t="s">
        <v>1750</v>
      </c>
      <c r="G129" s="435" t="s">
        <v>1754</v>
      </c>
    </row>
    <row r="130" spans="1:7" ht="52">
      <c r="A130" s="262">
        <f>A129+1</f>
        <v>120</v>
      </c>
      <c r="B130" s="262" t="s">
        <v>1149</v>
      </c>
      <c r="C130" s="32" t="s">
        <v>1729</v>
      </c>
      <c r="D130" s="1067">
        <v>0</v>
      </c>
      <c r="E130" s="115" t="s">
        <v>1572</v>
      </c>
      <c r="F130" s="26" t="s">
        <v>1735</v>
      </c>
      <c r="G130" s="29" t="s">
        <v>2349</v>
      </c>
    </row>
    <row r="131" spans="1:7" ht="52">
      <c r="A131" s="262">
        <f>A130+1</f>
        <v>121</v>
      </c>
      <c r="B131" s="262">
        <v>1070002</v>
      </c>
      <c r="C131" s="32" t="s">
        <v>1751</v>
      </c>
      <c r="D131" s="1067">
        <v>0</v>
      </c>
      <c r="E131" s="262" t="s">
        <v>1523</v>
      </c>
      <c r="F131" s="26" t="s">
        <v>1752</v>
      </c>
      <c r="G131" s="29" t="s">
        <v>1753</v>
      </c>
    </row>
    <row r="132" spans="1:7">
      <c r="A132" s="262">
        <f>A131+1</f>
        <v>122</v>
      </c>
      <c r="B132" s="262">
        <v>1070003</v>
      </c>
      <c r="C132" s="32" t="s">
        <v>1727</v>
      </c>
      <c r="D132" s="1067">
        <v>0</v>
      </c>
      <c r="E132" s="115" t="s">
        <v>1572</v>
      </c>
      <c r="F132" s="26" t="s">
        <v>1732</v>
      </c>
      <c r="G132" s="29" t="s">
        <v>1733</v>
      </c>
    </row>
    <row r="133" spans="1:7" ht="65.25" customHeight="1">
      <c r="A133" s="262">
        <f t="shared" si="2"/>
        <v>123</v>
      </c>
      <c r="B133" s="262">
        <v>1070002</v>
      </c>
      <c r="C133" s="32" t="s">
        <v>1737</v>
      </c>
      <c r="D133" s="1067">
        <v>0</v>
      </c>
      <c r="E133" s="115" t="s">
        <v>1523</v>
      </c>
      <c r="F133" s="26" t="s">
        <v>1738</v>
      </c>
      <c r="G133" s="29" t="s">
        <v>1745</v>
      </c>
    </row>
    <row r="134" spans="1:7" ht="91">
      <c r="A134" s="262">
        <f>A133+1</f>
        <v>124</v>
      </c>
      <c r="B134" s="262" t="s">
        <v>1149</v>
      </c>
      <c r="C134" s="32" t="s">
        <v>1728</v>
      </c>
      <c r="D134" s="1067">
        <v>0</v>
      </c>
      <c r="E134" s="115" t="s">
        <v>1523</v>
      </c>
      <c r="F134" s="26" t="s">
        <v>1734</v>
      </c>
      <c r="G134" s="29" t="s">
        <v>1742</v>
      </c>
    </row>
    <row r="135" spans="1:7" ht="67.5" customHeight="1">
      <c r="A135" s="262">
        <f t="shared" si="2"/>
        <v>125</v>
      </c>
      <c r="B135" s="262" t="s">
        <v>1149</v>
      </c>
      <c r="C135" s="32" t="s">
        <v>1730</v>
      </c>
      <c r="D135" s="1067">
        <v>0</v>
      </c>
      <c r="E135" s="115" t="s">
        <v>1523</v>
      </c>
      <c r="F135" s="26" t="s">
        <v>1736</v>
      </c>
      <c r="G135" s="29" t="s">
        <v>1743</v>
      </c>
    </row>
    <row r="136" spans="1:7" ht="65">
      <c r="A136" s="262">
        <f t="shared" si="2"/>
        <v>126</v>
      </c>
      <c r="B136" s="262" t="s">
        <v>1149</v>
      </c>
      <c r="C136" s="32" t="s">
        <v>1726</v>
      </c>
      <c r="D136" s="1067">
        <v>0</v>
      </c>
      <c r="E136" s="115" t="s">
        <v>1572</v>
      </c>
      <c r="F136" s="26" t="s">
        <v>1731</v>
      </c>
      <c r="G136" s="29" t="s">
        <v>1744</v>
      </c>
    </row>
    <row r="137" spans="1:7" ht="40.5" customHeight="1">
      <c r="A137" s="262">
        <f t="shared" si="2"/>
        <v>127</v>
      </c>
      <c r="B137" s="262" t="s">
        <v>1149</v>
      </c>
      <c r="C137" s="32" t="s">
        <v>1853</v>
      </c>
      <c r="D137" s="1067">
        <v>0</v>
      </c>
      <c r="E137" s="115" t="s">
        <v>1523</v>
      </c>
      <c r="F137" s="29" t="s">
        <v>1855</v>
      </c>
      <c r="G137" s="29" t="s">
        <v>1854</v>
      </c>
    </row>
    <row r="138" spans="1:7" ht="65">
      <c r="A138" s="262">
        <f t="shared" si="2"/>
        <v>128</v>
      </c>
      <c r="B138" s="262" t="s">
        <v>1149</v>
      </c>
      <c r="C138" s="32" t="s">
        <v>1858</v>
      </c>
      <c r="D138" s="1067">
        <v>0</v>
      </c>
      <c r="E138" s="115" t="s">
        <v>1523</v>
      </c>
      <c r="F138" s="29" t="s">
        <v>1859</v>
      </c>
      <c r="G138" s="29" t="s">
        <v>1861</v>
      </c>
    </row>
    <row r="139" spans="1:7" ht="65">
      <c r="A139" s="262">
        <f t="shared" si="2"/>
        <v>129</v>
      </c>
      <c r="B139" s="262" t="s">
        <v>1149</v>
      </c>
      <c r="C139" s="32" t="s">
        <v>1856</v>
      </c>
      <c r="D139" s="1067">
        <v>0</v>
      </c>
      <c r="E139" s="115" t="s">
        <v>1523</v>
      </c>
      <c r="F139" s="29" t="s">
        <v>1857</v>
      </c>
      <c r="G139" s="29" t="s">
        <v>1860</v>
      </c>
    </row>
    <row r="140" spans="1:7" ht="52">
      <c r="A140" s="262">
        <f t="shared" si="2"/>
        <v>130</v>
      </c>
      <c r="B140" s="262">
        <v>1000</v>
      </c>
      <c r="C140" s="32" t="s">
        <v>2323</v>
      </c>
      <c r="D140" s="1067">
        <v>0</v>
      </c>
      <c r="E140" s="115" t="s">
        <v>1572</v>
      </c>
      <c r="F140" s="29" t="s">
        <v>2324</v>
      </c>
      <c r="G140" s="29" t="s">
        <v>2325</v>
      </c>
    </row>
    <row r="141" spans="1:7">
      <c r="A141" s="262">
        <f t="shared" si="2"/>
        <v>131</v>
      </c>
      <c r="B141" s="262">
        <v>1000</v>
      </c>
      <c r="C141" s="32" t="s">
        <v>2326</v>
      </c>
      <c r="D141" s="1067">
        <v>0</v>
      </c>
      <c r="E141" s="115" t="s">
        <v>1523</v>
      </c>
      <c r="F141" s="29" t="s">
        <v>2327</v>
      </c>
      <c r="G141" s="29" t="s">
        <v>2328</v>
      </c>
    </row>
    <row r="142" spans="1:7" ht="26">
      <c r="A142" s="262">
        <f t="shared" si="2"/>
        <v>132</v>
      </c>
      <c r="B142" s="262">
        <v>1000</v>
      </c>
      <c r="C142" s="32" t="s">
        <v>2329</v>
      </c>
      <c r="D142" s="1067">
        <v>0</v>
      </c>
      <c r="E142" s="115" t="s">
        <v>1523</v>
      </c>
      <c r="F142" s="29" t="s">
        <v>2330</v>
      </c>
      <c r="G142" s="29" t="s">
        <v>2331</v>
      </c>
    </row>
    <row r="143" spans="1:7" ht="26">
      <c r="A143" s="262">
        <f t="shared" si="2"/>
        <v>133</v>
      </c>
      <c r="B143" s="262">
        <v>1000</v>
      </c>
      <c r="C143" s="32" t="s">
        <v>2332</v>
      </c>
      <c r="D143" s="1067">
        <v>0</v>
      </c>
      <c r="E143" s="115" t="s">
        <v>1572</v>
      </c>
      <c r="F143" s="29" t="s">
        <v>2333</v>
      </c>
      <c r="G143" s="29" t="s">
        <v>2334</v>
      </c>
    </row>
    <row r="144" spans="1:7">
      <c r="A144" s="262">
        <f t="shared" si="2"/>
        <v>134</v>
      </c>
      <c r="B144" s="262">
        <v>1000</v>
      </c>
      <c r="C144" s="32" t="s">
        <v>2335</v>
      </c>
      <c r="D144" s="1067">
        <v>0</v>
      </c>
      <c r="E144" s="115" t="s">
        <v>1572</v>
      </c>
      <c r="F144" s="29" t="s">
        <v>2336</v>
      </c>
      <c r="G144" s="29" t="s">
        <v>2337</v>
      </c>
    </row>
    <row r="145" spans="1:8" ht="78.75" customHeight="1">
      <c r="A145" s="432">
        <f t="shared" si="2"/>
        <v>135</v>
      </c>
      <c r="B145" s="432">
        <v>1000</v>
      </c>
      <c r="C145" s="496" t="s">
        <v>2406</v>
      </c>
      <c r="D145" s="1068">
        <v>0</v>
      </c>
      <c r="E145" s="432" t="s">
        <v>1523</v>
      </c>
      <c r="F145" s="714" t="s">
        <v>2439</v>
      </c>
      <c r="G145" s="714" t="s">
        <v>2438</v>
      </c>
    </row>
    <row r="146" spans="1:8" ht="80.25" customHeight="1">
      <c r="A146" s="432">
        <f t="shared" si="2"/>
        <v>136</v>
      </c>
      <c r="B146" s="432">
        <v>1000</v>
      </c>
      <c r="C146" s="496" t="s">
        <v>2407</v>
      </c>
      <c r="D146" s="1068">
        <v>0</v>
      </c>
      <c r="E146" s="432" t="s">
        <v>1523</v>
      </c>
      <c r="F146" s="714" t="s">
        <v>2443</v>
      </c>
      <c r="G146" s="714" t="s">
        <v>2442</v>
      </c>
    </row>
    <row r="147" spans="1:8" ht="54" customHeight="1">
      <c r="A147" s="432">
        <f t="shared" si="2"/>
        <v>137</v>
      </c>
      <c r="B147" s="432">
        <v>1000</v>
      </c>
      <c r="C147" s="496" t="s">
        <v>2408</v>
      </c>
      <c r="D147" s="1068">
        <v>0</v>
      </c>
      <c r="E147" s="432" t="s">
        <v>1523</v>
      </c>
      <c r="F147" s="714" t="s">
        <v>2444</v>
      </c>
      <c r="G147" s="714" t="s">
        <v>2431</v>
      </c>
    </row>
    <row r="148" spans="1:8" ht="27" customHeight="1">
      <c r="A148" s="432">
        <f t="shared" si="2"/>
        <v>138</v>
      </c>
      <c r="B148" s="432">
        <v>1000</v>
      </c>
      <c r="C148" s="496" t="s">
        <v>2409</v>
      </c>
      <c r="D148" s="1068">
        <v>0</v>
      </c>
      <c r="E148" s="432" t="s">
        <v>1572</v>
      </c>
      <c r="F148" s="496" t="s">
        <v>2425</v>
      </c>
      <c r="G148" s="714" t="s">
        <v>2415</v>
      </c>
    </row>
    <row r="149" spans="1:8" ht="78">
      <c r="A149" s="432">
        <f t="shared" si="2"/>
        <v>139</v>
      </c>
      <c r="B149" s="432">
        <v>1000</v>
      </c>
      <c r="C149" s="496" t="s">
        <v>2410</v>
      </c>
      <c r="D149" s="1068">
        <v>0</v>
      </c>
      <c r="E149" s="432" t="s">
        <v>1523</v>
      </c>
      <c r="F149" s="714" t="s">
        <v>2448</v>
      </c>
      <c r="G149" s="714" t="s">
        <v>2449</v>
      </c>
    </row>
    <row r="150" spans="1:8" ht="39">
      <c r="A150" s="432">
        <f t="shared" si="2"/>
        <v>140</v>
      </c>
      <c r="B150" s="432">
        <v>1000</v>
      </c>
      <c r="C150" s="496" t="s">
        <v>2411</v>
      </c>
      <c r="D150" s="1068">
        <v>0</v>
      </c>
      <c r="E150" s="432" t="s">
        <v>1572</v>
      </c>
      <c r="F150" s="496" t="s">
        <v>2426</v>
      </c>
      <c r="G150" s="714" t="s">
        <v>2447</v>
      </c>
    </row>
    <row r="151" spans="1:8" ht="54" customHeight="1">
      <c r="A151" s="432">
        <f t="shared" si="2"/>
        <v>141</v>
      </c>
      <c r="B151" s="432">
        <v>1000</v>
      </c>
      <c r="C151" s="496" t="s">
        <v>2412</v>
      </c>
      <c r="D151" s="1068">
        <v>0</v>
      </c>
      <c r="E151" s="432" t="s">
        <v>1523</v>
      </c>
      <c r="F151" s="496" t="s">
        <v>2445</v>
      </c>
      <c r="G151" s="714" t="s">
        <v>2432</v>
      </c>
    </row>
    <row r="152" spans="1:8" ht="80.25" customHeight="1">
      <c r="A152" s="432">
        <f t="shared" si="2"/>
        <v>142</v>
      </c>
      <c r="B152" s="432">
        <v>1000</v>
      </c>
      <c r="C152" s="496" t="s">
        <v>2413</v>
      </c>
      <c r="D152" s="1068">
        <v>0</v>
      </c>
      <c r="E152" s="432" t="s">
        <v>1523</v>
      </c>
      <c r="F152" s="714" t="s">
        <v>2441</v>
      </c>
      <c r="G152" s="714" t="s">
        <v>2440</v>
      </c>
    </row>
    <row r="153" spans="1:8" ht="95.25" customHeight="1">
      <c r="A153" s="432">
        <f t="shared" si="2"/>
        <v>143</v>
      </c>
      <c r="B153" s="432">
        <v>1000</v>
      </c>
      <c r="C153" s="496" t="s">
        <v>2414</v>
      </c>
      <c r="D153" s="1068">
        <v>0</v>
      </c>
      <c r="E153" s="432" t="s">
        <v>1572</v>
      </c>
      <c r="F153" s="496" t="s">
        <v>2427</v>
      </c>
      <c r="G153" s="714" t="s">
        <v>2446</v>
      </c>
    </row>
    <row r="154" spans="1:8" ht="23.5" customHeight="1">
      <c r="A154" s="432">
        <f t="shared" si="2"/>
        <v>144</v>
      </c>
      <c r="B154" s="432">
        <v>1000</v>
      </c>
      <c r="C154" s="496" t="s">
        <v>2500</v>
      </c>
      <c r="D154" s="1068">
        <v>0</v>
      </c>
      <c r="E154" s="432" t="s">
        <v>1572</v>
      </c>
      <c r="F154" s="496" t="s">
        <v>2501</v>
      </c>
      <c r="G154" s="714" t="s">
        <v>2502</v>
      </c>
    </row>
    <row r="155" spans="1:8" ht="45.65" customHeight="1">
      <c r="A155" s="432">
        <f t="shared" si="2"/>
        <v>145</v>
      </c>
      <c r="B155" s="432">
        <v>1000</v>
      </c>
      <c r="C155" s="496" t="s">
        <v>2499</v>
      </c>
      <c r="D155" s="1068">
        <v>0</v>
      </c>
      <c r="E155" s="432" t="s">
        <v>1523</v>
      </c>
      <c r="F155" s="496" t="s">
        <v>2503</v>
      </c>
      <c r="G155" s="714" t="s">
        <v>2531</v>
      </c>
      <c r="H155" s="237"/>
    </row>
    <row r="156" spans="1:8" ht="45.65" customHeight="1">
      <c r="A156" s="432">
        <f t="shared" si="2"/>
        <v>146</v>
      </c>
      <c r="B156" s="432">
        <v>1000</v>
      </c>
      <c r="C156" s="496" t="s">
        <v>2580</v>
      </c>
      <c r="D156" s="1068">
        <v>0</v>
      </c>
      <c r="E156" s="432" t="s">
        <v>1523</v>
      </c>
      <c r="F156" s="496" t="s">
        <v>2582</v>
      </c>
      <c r="G156" s="714" t="s">
        <v>2581</v>
      </c>
      <c r="H156" s="237"/>
    </row>
    <row r="157" spans="1:8" ht="30" customHeight="1">
      <c r="A157" s="432">
        <f>A156+1</f>
        <v>147</v>
      </c>
      <c r="B157" s="432">
        <v>1000</v>
      </c>
      <c r="C157" s="496" t="s">
        <v>2512</v>
      </c>
      <c r="D157" s="1068">
        <v>0</v>
      </c>
      <c r="E157" s="432" t="s">
        <v>1572</v>
      </c>
      <c r="F157" s="496" t="s">
        <v>2513</v>
      </c>
      <c r="G157" s="714" t="s">
        <v>2514</v>
      </c>
    </row>
    <row r="158" spans="1:8" ht="86.15" customHeight="1">
      <c r="A158" s="432">
        <f t="shared" si="2"/>
        <v>148</v>
      </c>
      <c r="B158" s="432">
        <v>1000</v>
      </c>
      <c r="C158" s="496" t="s">
        <v>2504</v>
      </c>
      <c r="D158" s="1068">
        <v>0</v>
      </c>
      <c r="E158" s="432" t="s">
        <v>1572</v>
      </c>
      <c r="F158" s="496" t="s">
        <v>2505</v>
      </c>
      <c r="G158" s="714" t="s">
        <v>2535</v>
      </c>
    </row>
    <row r="159" spans="1:8" ht="50.15" customHeight="1">
      <c r="A159" s="432">
        <f t="shared" si="2"/>
        <v>149</v>
      </c>
      <c r="B159" s="432">
        <v>1000</v>
      </c>
      <c r="C159" s="496" t="s">
        <v>2506</v>
      </c>
      <c r="D159" s="1068">
        <v>0</v>
      </c>
      <c r="E159" s="432" t="s">
        <v>1572</v>
      </c>
      <c r="F159" s="496" t="s">
        <v>2507</v>
      </c>
      <c r="G159" s="714" t="s">
        <v>2536</v>
      </c>
      <c r="H159" s="237"/>
    </row>
    <row r="160" spans="1:8" ht="59.5" customHeight="1">
      <c r="A160" s="432">
        <f t="shared" si="2"/>
        <v>150</v>
      </c>
      <c r="B160" s="432">
        <v>1000</v>
      </c>
      <c r="C160" s="496" t="s">
        <v>2508</v>
      </c>
      <c r="D160" s="1068">
        <v>0</v>
      </c>
      <c r="E160" s="432" t="s">
        <v>1572</v>
      </c>
      <c r="F160" s="496" t="s">
        <v>2509</v>
      </c>
      <c r="G160" s="714" t="s">
        <v>2534</v>
      </c>
      <c r="H160" s="237"/>
    </row>
    <row r="161" spans="1:9" ht="47.15" customHeight="1">
      <c r="A161" s="432">
        <f t="shared" si="2"/>
        <v>151</v>
      </c>
      <c r="B161" s="432">
        <v>1000</v>
      </c>
      <c r="C161" s="496" t="s">
        <v>2510</v>
      </c>
      <c r="D161" s="1068">
        <v>0</v>
      </c>
      <c r="E161" s="432" t="s">
        <v>1572</v>
      </c>
      <c r="F161" s="496" t="s">
        <v>2511</v>
      </c>
      <c r="G161" s="714" t="s">
        <v>2539</v>
      </c>
    </row>
    <row r="162" spans="1:9" ht="105.65" customHeight="1">
      <c r="A162" s="432">
        <f t="shared" si="2"/>
        <v>152</v>
      </c>
      <c r="B162" s="432">
        <v>1000</v>
      </c>
      <c r="C162" s="496" t="s">
        <v>2515</v>
      </c>
      <c r="D162" s="1068">
        <v>0</v>
      </c>
      <c r="E162" s="432" t="s">
        <v>1572</v>
      </c>
      <c r="F162" s="496" t="s">
        <v>2516</v>
      </c>
      <c r="G162" s="714" t="s">
        <v>2533</v>
      </c>
      <c r="H162" s="237"/>
    </row>
    <row r="163" spans="1:9" ht="60" customHeight="1">
      <c r="A163" s="432">
        <f t="shared" si="2"/>
        <v>153</v>
      </c>
      <c r="B163" s="432">
        <v>1000</v>
      </c>
      <c r="C163" s="496" t="s">
        <v>2517</v>
      </c>
      <c r="D163" s="1068">
        <v>0</v>
      </c>
      <c r="E163" s="432" t="s">
        <v>1572</v>
      </c>
      <c r="F163" s="496" t="s">
        <v>2518</v>
      </c>
      <c r="G163" s="714" t="s">
        <v>2522</v>
      </c>
    </row>
    <row r="164" spans="1:9" ht="34.4" customHeight="1">
      <c r="A164" s="432">
        <f t="shared" si="2"/>
        <v>154</v>
      </c>
      <c r="B164" s="432">
        <v>1000</v>
      </c>
      <c r="C164" s="496" t="s">
        <v>2519</v>
      </c>
      <c r="D164" s="1068">
        <v>0</v>
      </c>
      <c r="E164" s="432" t="s">
        <v>1523</v>
      </c>
      <c r="F164" s="496" t="s">
        <v>2520</v>
      </c>
      <c r="G164" s="714" t="s">
        <v>2532</v>
      </c>
    </row>
    <row r="165" spans="1:9" ht="47.5" customHeight="1">
      <c r="A165" s="432">
        <f t="shared" si="2"/>
        <v>155</v>
      </c>
      <c r="B165" s="432">
        <v>1000</v>
      </c>
      <c r="C165" s="496" t="s">
        <v>2521</v>
      </c>
      <c r="D165" s="1068">
        <v>0</v>
      </c>
      <c r="E165" s="432" t="s">
        <v>1572</v>
      </c>
      <c r="F165" s="496" t="s">
        <v>2538</v>
      </c>
      <c r="G165" s="714" t="s">
        <v>2537</v>
      </c>
      <c r="H165" s="237"/>
    </row>
    <row r="166" spans="1:9" ht="80.25" customHeight="1">
      <c r="A166" s="432">
        <f t="shared" si="2"/>
        <v>156</v>
      </c>
      <c r="B166" s="432">
        <v>1000</v>
      </c>
      <c r="C166" s="496" t="s">
        <v>2624</v>
      </c>
      <c r="D166" s="1068">
        <v>0</v>
      </c>
      <c r="E166" s="432" t="s">
        <v>1572</v>
      </c>
      <c r="F166" s="496" t="s">
        <v>2628</v>
      </c>
      <c r="G166" s="714" t="s">
        <v>2637</v>
      </c>
    </row>
    <row r="167" spans="1:9" ht="103.5" customHeight="1">
      <c r="A167" s="432">
        <f t="shared" si="2"/>
        <v>157</v>
      </c>
      <c r="B167" s="432">
        <v>1000</v>
      </c>
      <c r="C167" s="496" t="s">
        <v>2625</v>
      </c>
      <c r="D167" s="1068">
        <v>0</v>
      </c>
      <c r="E167" s="432" t="s">
        <v>1572</v>
      </c>
      <c r="F167" s="496" t="s">
        <v>2629</v>
      </c>
      <c r="G167" s="714" t="s">
        <v>2639</v>
      </c>
    </row>
    <row r="168" spans="1:9" ht="41.25" customHeight="1">
      <c r="A168" s="432">
        <f t="shared" si="2"/>
        <v>158</v>
      </c>
      <c r="B168" s="432">
        <v>1000</v>
      </c>
      <c r="C168" s="496" t="s">
        <v>2626</v>
      </c>
      <c r="D168" s="1068">
        <v>0</v>
      </c>
      <c r="E168" s="432" t="s">
        <v>1572</v>
      </c>
      <c r="F168" s="496" t="s">
        <v>2636</v>
      </c>
      <c r="G168" s="714" t="s">
        <v>2640</v>
      </c>
      <c r="I168" s="714"/>
    </row>
    <row r="169" spans="1:9" ht="80.5" customHeight="1">
      <c r="A169" s="432">
        <f t="shared" si="2"/>
        <v>159</v>
      </c>
      <c r="B169" s="432">
        <v>1000</v>
      </c>
      <c r="C169" s="496" t="s">
        <v>2627</v>
      </c>
      <c r="D169" s="1068">
        <v>0</v>
      </c>
      <c r="E169" s="432" t="s">
        <v>1572</v>
      </c>
      <c r="F169" s="496" t="s">
        <v>2630</v>
      </c>
      <c r="G169" s="714" t="s">
        <v>2638</v>
      </c>
      <c r="H169" s="237"/>
    </row>
    <row r="170" spans="1:9">
      <c r="A170" s="432">
        <f t="shared" si="2"/>
        <v>160</v>
      </c>
      <c r="B170" s="432">
        <v>1000</v>
      </c>
      <c r="C170" s="496" t="s">
        <v>2678</v>
      </c>
      <c r="D170" s="1068">
        <v>0</v>
      </c>
      <c r="E170" s="432" t="s">
        <v>1572</v>
      </c>
      <c r="F170" s="496" t="s">
        <v>2679</v>
      </c>
      <c r="G170" s="714" t="s">
        <v>2679</v>
      </c>
    </row>
    <row r="171" spans="1:9" ht="42.65" customHeight="1">
      <c r="A171" s="432">
        <f t="shared" si="2"/>
        <v>161</v>
      </c>
      <c r="B171" s="432">
        <v>1000</v>
      </c>
      <c r="C171" s="496" t="s">
        <v>2680</v>
      </c>
      <c r="D171" s="1068">
        <v>0</v>
      </c>
      <c r="E171" s="432" t="s">
        <v>1572</v>
      </c>
      <c r="F171" s="714" t="s">
        <v>2714</v>
      </c>
      <c r="G171" s="714" t="s">
        <v>2715</v>
      </c>
    </row>
    <row r="172" spans="1:9">
      <c r="A172" s="432">
        <f>A171+1</f>
        <v>162</v>
      </c>
      <c r="B172" s="28">
        <v>10000</v>
      </c>
      <c r="C172" s="26" t="s">
        <v>2739</v>
      </c>
      <c r="D172" s="1068">
        <v>0</v>
      </c>
      <c r="E172" s="506" t="s">
        <v>1572</v>
      </c>
      <c r="F172" s="29" t="s">
        <v>2749</v>
      </c>
      <c r="G172" s="29" t="s">
        <v>2845</v>
      </c>
      <c r="H172" s="237"/>
    </row>
    <row r="173" spans="1:9" ht="39">
      <c r="A173" s="432">
        <f t="shared" si="2"/>
        <v>163</v>
      </c>
      <c r="B173" s="28">
        <v>10000</v>
      </c>
      <c r="C173" s="26" t="s">
        <v>2740</v>
      </c>
      <c r="D173" s="1068">
        <v>0</v>
      </c>
      <c r="E173" s="506" t="s">
        <v>1572</v>
      </c>
      <c r="F173" s="29" t="s">
        <v>2750</v>
      </c>
      <c r="G173" s="29" t="s">
        <v>2847</v>
      </c>
    </row>
    <row r="174" spans="1:9" ht="26">
      <c r="A174" s="432">
        <f t="shared" si="2"/>
        <v>164</v>
      </c>
      <c r="B174" s="28">
        <v>10000</v>
      </c>
      <c r="C174" s="26" t="s">
        <v>2741</v>
      </c>
      <c r="D174" s="1068">
        <v>0</v>
      </c>
      <c r="E174" s="506" t="s">
        <v>1572</v>
      </c>
      <c r="F174" s="29" t="s">
        <v>2754</v>
      </c>
      <c r="G174" s="29" t="s">
        <v>2848</v>
      </c>
      <c r="H174" s="237"/>
    </row>
    <row r="175" spans="1:9" ht="52">
      <c r="A175" s="432">
        <f t="shared" si="2"/>
        <v>165</v>
      </c>
      <c r="B175" s="28">
        <v>10000</v>
      </c>
      <c r="C175" s="26" t="s">
        <v>2742</v>
      </c>
      <c r="D175" s="1068">
        <v>0</v>
      </c>
      <c r="E175" s="506" t="s">
        <v>1523</v>
      </c>
      <c r="F175" s="29" t="s">
        <v>2751</v>
      </c>
      <c r="G175" s="29" t="s">
        <v>2746</v>
      </c>
      <c r="H175" s="237"/>
    </row>
    <row r="176" spans="1:9" ht="39">
      <c r="A176" s="432">
        <f t="shared" si="2"/>
        <v>166</v>
      </c>
      <c r="B176" s="28">
        <v>10000</v>
      </c>
      <c r="C176" s="26" t="s">
        <v>2743</v>
      </c>
      <c r="D176" s="1068">
        <v>0</v>
      </c>
      <c r="E176" s="506" t="s">
        <v>1572</v>
      </c>
      <c r="F176" s="29" t="s">
        <v>2755</v>
      </c>
      <c r="G176" s="29" t="s">
        <v>2747</v>
      </c>
    </row>
    <row r="177" spans="1:8" ht="52">
      <c r="A177" s="432">
        <f t="shared" si="2"/>
        <v>167</v>
      </c>
      <c r="B177" s="28">
        <v>10000</v>
      </c>
      <c r="C177" s="26" t="s">
        <v>2744</v>
      </c>
      <c r="D177" s="1068">
        <v>0</v>
      </c>
      <c r="E177" s="506" t="s">
        <v>1572</v>
      </c>
      <c r="F177" s="29" t="s">
        <v>2752</v>
      </c>
      <c r="G177" s="29" t="s">
        <v>2748</v>
      </c>
      <c r="H177" s="237"/>
    </row>
    <row r="178" spans="1:8" ht="52">
      <c r="A178" s="432">
        <f t="shared" si="2"/>
        <v>168</v>
      </c>
      <c r="B178" s="28">
        <v>10000</v>
      </c>
      <c r="C178" s="26" t="s">
        <v>2745</v>
      </c>
      <c r="D178" s="1068">
        <v>0</v>
      </c>
      <c r="E178" s="506" t="s">
        <v>1572</v>
      </c>
      <c r="F178" s="29" t="s">
        <v>2753</v>
      </c>
      <c r="G178" s="29" t="s">
        <v>2846</v>
      </c>
      <c r="H178" s="237"/>
    </row>
    <row r="179" spans="1:8">
      <c r="A179" s="432">
        <f t="shared" si="2"/>
        <v>169</v>
      </c>
      <c r="B179" s="28">
        <v>10000</v>
      </c>
      <c r="C179" s="26" t="s">
        <v>2911</v>
      </c>
      <c r="D179" s="896">
        <v>0</v>
      </c>
      <c r="E179" s="506" t="s">
        <v>1572</v>
      </c>
      <c r="F179" s="29" t="s">
        <v>2920</v>
      </c>
      <c r="G179" s="29" t="s">
        <v>2918</v>
      </c>
    </row>
    <row r="180" spans="1:8" ht="39">
      <c r="A180" s="432">
        <f t="shared" si="2"/>
        <v>170</v>
      </c>
      <c r="B180" s="28">
        <v>10000</v>
      </c>
      <c r="C180" s="26" t="s">
        <v>2912</v>
      </c>
      <c r="D180" s="896">
        <v>0</v>
      </c>
      <c r="E180" s="506" t="s">
        <v>1572</v>
      </c>
      <c r="F180" s="29" t="s">
        <v>2941</v>
      </c>
      <c r="G180" s="29" t="s">
        <v>2940</v>
      </c>
    </row>
    <row r="181" spans="1:8" ht="44.15" customHeight="1">
      <c r="A181" s="432">
        <f t="shared" si="2"/>
        <v>171</v>
      </c>
      <c r="B181" s="28">
        <v>10000</v>
      </c>
      <c r="C181" s="26" t="s">
        <v>2913</v>
      </c>
      <c r="D181" s="896">
        <v>0</v>
      </c>
      <c r="E181" s="506" t="s">
        <v>1572</v>
      </c>
      <c r="F181" s="29" t="s">
        <v>2921</v>
      </c>
      <c r="G181" s="29" t="s">
        <v>2938</v>
      </c>
      <c r="H181" s="237"/>
    </row>
    <row r="182" spans="1:8" ht="56.15" customHeight="1">
      <c r="A182" s="432">
        <f t="shared" si="2"/>
        <v>172</v>
      </c>
      <c r="B182" s="28">
        <v>10000</v>
      </c>
      <c r="C182" s="26" t="s">
        <v>2914</v>
      </c>
      <c r="D182" s="896">
        <v>0</v>
      </c>
      <c r="E182" s="506" t="s">
        <v>1572</v>
      </c>
      <c r="F182" s="29" t="s">
        <v>2922</v>
      </c>
      <c r="G182" s="29" t="s">
        <v>2939</v>
      </c>
    </row>
    <row r="183" spans="1:8" ht="58.4" customHeight="1">
      <c r="A183" s="432">
        <f t="shared" si="2"/>
        <v>173</v>
      </c>
      <c r="B183" s="28">
        <v>10000</v>
      </c>
      <c r="C183" s="26" t="s">
        <v>2915</v>
      </c>
      <c r="D183" s="896">
        <v>0</v>
      </c>
      <c r="E183" s="506" t="s">
        <v>1523</v>
      </c>
      <c r="F183" s="29" t="s">
        <v>2921</v>
      </c>
      <c r="G183" s="29" t="s">
        <v>2937</v>
      </c>
      <c r="H183" s="237"/>
    </row>
    <row r="184" spans="1:8" ht="96.65" customHeight="1">
      <c r="A184" s="432">
        <f t="shared" si="2"/>
        <v>174</v>
      </c>
      <c r="B184" s="28">
        <v>10000</v>
      </c>
      <c r="C184" s="26" t="s">
        <v>2916</v>
      </c>
      <c r="D184" s="896">
        <v>0</v>
      </c>
      <c r="E184" s="506" t="s">
        <v>1572</v>
      </c>
      <c r="F184" s="29" t="s">
        <v>2923</v>
      </c>
      <c r="G184" s="29" t="s">
        <v>2936</v>
      </c>
    </row>
    <row r="185" spans="1:8">
      <c r="A185" s="432">
        <f t="shared" si="2"/>
        <v>175</v>
      </c>
      <c r="B185" s="28">
        <v>10000</v>
      </c>
      <c r="C185" s="26" t="s">
        <v>2917</v>
      </c>
      <c r="D185" s="896">
        <v>0</v>
      </c>
      <c r="E185" s="506" t="s">
        <v>1572</v>
      </c>
      <c r="F185" s="29" t="s">
        <v>2942</v>
      </c>
      <c r="G185" s="29" t="s">
        <v>2919</v>
      </c>
      <c r="H185" s="237"/>
    </row>
    <row r="186" spans="1:8" ht="56.5" customHeight="1">
      <c r="A186" s="432">
        <f t="shared" si="2"/>
        <v>176</v>
      </c>
      <c r="B186" s="28">
        <v>107000</v>
      </c>
      <c r="C186" s="26" t="s">
        <v>3024</v>
      </c>
      <c r="D186" s="896">
        <v>0</v>
      </c>
      <c r="E186" s="506" t="s">
        <v>1572</v>
      </c>
      <c r="F186" s="29" t="s">
        <v>3137</v>
      </c>
      <c r="G186" s="29" t="s">
        <v>3096</v>
      </c>
      <c r="H186" s="237"/>
    </row>
    <row r="187" spans="1:8" ht="29.15" customHeight="1">
      <c r="A187" s="432">
        <f t="shared" si="2"/>
        <v>177</v>
      </c>
      <c r="B187" s="28">
        <v>107000</v>
      </c>
      <c r="C187" s="26" t="s">
        <v>3025</v>
      </c>
      <c r="D187" s="896">
        <v>0</v>
      </c>
      <c r="E187" s="506" t="s">
        <v>1523</v>
      </c>
      <c r="F187" s="29" t="s">
        <v>3140</v>
      </c>
      <c r="G187" s="29" t="s">
        <v>3097</v>
      </c>
      <c r="H187" s="237"/>
    </row>
    <row r="188" spans="1:8">
      <c r="A188" s="432">
        <f t="shared" si="2"/>
        <v>178</v>
      </c>
      <c r="B188" s="28">
        <v>107000</v>
      </c>
      <c r="C188" s="26" t="s">
        <v>3026</v>
      </c>
      <c r="D188" s="896">
        <v>0</v>
      </c>
      <c r="E188" s="506" t="s">
        <v>1572</v>
      </c>
      <c r="F188" s="29" t="s">
        <v>3034</v>
      </c>
      <c r="G188" s="29" t="s">
        <v>3105</v>
      </c>
      <c r="H188" s="237"/>
    </row>
    <row r="189" spans="1:8" ht="68.5" customHeight="1">
      <c r="A189" s="432">
        <f t="shared" ref="A189:A237" si="3">A188+1</f>
        <v>179</v>
      </c>
      <c r="B189" s="28">
        <v>107000</v>
      </c>
      <c r="C189" s="26" t="s">
        <v>3027</v>
      </c>
      <c r="D189" s="896">
        <v>0</v>
      </c>
      <c r="E189" s="506" t="s">
        <v>1523</v>
      </c>
      <c r="F189" s="29" t="s">
        <v>3138</v>
      </c>
      <c r="G189" s="29" t="s">
        <v>3099</v>
      </c>
    </row>
    <row r="190" spans="1:8" ht="26">
      <c r="A190" s="432">
        <f t="shared" si="3"/>
        <v>180</v>
      </c>
      <c r="B190" s="28">
        <v>107000</v>
      </c>
      <c r="C190" s="26" t="s">
        <v>3028</v>
      </c>
      <c r="D190" s="896">
        <v>0</v>
      </c>
      <c r="E190" s="506" t="s">
        <v>1572</v>
      </c>
      <c r="F190" s="29" t="s">
        <v>3035</v>
      </c>
      <c r="G190" s="29" t="s">
        <v>3089</v>
      </c>
      <c r="H190" s="237"/>
    </row>
    <row r="191" spans="1:8" ht="55.4" customHeight="1">
      <c r="A191" s="432">
        <f t="shared" si="3"/>
        <v>181</v>
      </c>
      <c r="B191" s="28">
        <v>107000</v>
      </c>
      <c r="C191" s="26" t="s">
        <v>3029</v>
      </c>
      <c r="D191" s="896">
        <v>0</v>
      </c>
      <c r="E191" s="506" t="s">
        <v>1572</v>
      </c>
      <c r="F191" s="29" t="s">
        <v>3139</v>
      </c>
      <c r="G191" s="29" t="s">
        <v>3100</v>
      </c>
      <c r="H191" s="237"/>
    </row>
    <row r="192" spans="1:8" ht="69" customHeight="1">
      <c r="A192" s="432">
        <f t="shared" si="3"/>
        <v>182</v>
      </c>
      <c r="B192" s="28">
        <v>107000</v>
      </c>
      <c r="C192" s="26" t="s">
        <v>3030</v>
      </c>
      <c r="D192" s="896">
        <v>0</v>
      </c>
      <c r="E192" s="506" t="s">
        <v>1523</v>
      </c>
      <c r="F192" s="29" t="s">
        <v>3036</v>
      </c>
      <c r="G192" s="29" t="s">
        <v>3090</v>
      </c>
      <c r="H192" s="237"/>
    </row>
    <row r="193" spans="1:8" ht="41.5" customHeight="1">
      <c r="A193" s="432">
        <f t="shared" si="3"/>
        <v>183</v>
      </c>
      <c r="B193" s="28">
        <v>107000</v>
      </c>
      <c r="C193" s="26" t="s">
        <v>3031</v>
      </c>
      <c r="D193" s="896">
        <v>0</v>
      </c>
      <c r="E193" s="506" t="s">
        <v>1572</v>
      </c>
      <c r="F193" s="29" t="s">
        <v>3037</v>
      </c>
      <c r="G193" s="29" t="s">
        <v>3103</v>
      </c>
      <c r="H193" s="237"/>
    </row>
    <row r="194" spans="1:8">
      <c r="A194" s="432">
        <f t="shared" si="3"/>
        <v>184</v>
      </c>
      <c r="B194" s="28">
        <v>107000</v>
      </c>
      <c r="C194" s="26" t="s">
        <v>3032</v>
      </c>
      <c r="D194" s="896">
        <v>0</v>
      </c>
      <c r="E194" s="506" t="s">
        <v>1572</v>
      </c>
      <c r="F194" s="29" t="s">
        <v>3038</v>
      </c>
      <c r="G194" s="29" t="s">
        <v>3088</v>
      </c>
      <c r="H194" s="237"/>
    </row>
    <row r="195" spans="1:8" ht="42.65" customHeight="1">
      <c r="A195" s="432">
        <f t="shared" si="3"/>
        <v>185</v>
      </c>
      <c r="B195" s="28">
        <v>107000</v>
      </c>
      <c r="C195" s="26" t="s">
        <v>3033</v>
      </c>
      <c r="D195" s="896">
        <v>0</v>
      </c>
      <c r="E195" s="506" t="s">
        <v>1572</v>
      </c>
      <c r="F195" s="29" t="s">
        <v>3141</v>
      </c>
      <c r="G195" s="29" t="s">
        <v>3098</v>
      </c>
    </row>
    <row r="196" spans="1:8" ht="57" customHeight="1">
      <c r="A196" s="432">
        <f t="shared" si="3"/>
        <v>186</v>
      </c>
      <c r="B196" s="28">
        <v>107000</v>
      </c>
      <c r="C196" s="26" t="s">
        <v>3183</v>
      </c>
      <c r="D196" s="896">
        <v>0</v>
      </c>
      <c r="E196" s="1046" t="s">
        <v>1572</v>
      </c>
      <c r="F196" s="29" t="s">
        <v>3302</v>
      </c>
      <c r="G196" s="29" t="s">
        <v>3295</v>
      </c>
      <c r="H196" s="237"/>
    </row>
    <row r="197" spans="1:8" ht="91.5" customHeight="1">
      <c r="A197" s="432">
        <f t="shared" si="3"/>
        <v>187</v>
      </c>
      <c r="B197" s="28">
        <v>107000</v>
      </c>
      <c r="C197" s="26" t="s">
        <v>3184</v>
      </c>
      <c r="D197" s="896">
        <v>0</v>
      </c>
      <c r="E197" s="506" t="s">
        <v>1523</v>
      </c>
      <c r="F197" s="29" t="s">
        <v>3301</v>
      </c>
      <c r="G197" s="29" t="s">
        <v>3296</v>
      </c>
    </row>
    <row r="198" spans="1:8" ht="55.5" customHeight="1">
      <c r="A198" s="432">
        <f t="shared" si="3"/>
        <v>188</v>
      </c>
      <c r="B198" s="28">
        <v>107000</v>
      </c>
      <c r="C198" s="26" t="s">
        <v>3185</v>
      </c>
      <c r="D198" s="896">
        <v>0</v>
      </c>
      <c r="E198" s="506" t="s">
        <v>1572</v>
      </c>
      <c r="F198" s="29" t="s">
        <v>3300</v>
      </c>
      <c r="G198" s="29" t="s">
        <v>3297</v>
      </c>
    </row>
    <row r="199" spans="1:8" ht="68.25" customHeight="1">
      <c r="A199" s="432">
        <f t="shared" si="3"/>
        <v>189</v>
      </c>
      <c r="B199" s="28">
        <v>107000</v>
      </c>
      <c r="C199" s="26" t="s">
        <v>3186</v>
      </c>
      <c r="D199" s="896">
        <v>0</v>
      </c>
      <c r="E199" s="506" t="s">
        <v>1572</v>
      </c>
      <c r="F199" s="29" t="s">
        <v>3299</v>
      </c>
      <c r="G199" s="29" t="s">
        <v>3298</v>
      </c>
    </row>
    <row r="200" spans="1:8" ht="55.5" customHeight="1">
      <c r="A200" s="432">
        <f t="shared" si="3"/>
        <v>190</v>
      </c>
      <c r="B200" s="28">
        <v>107000</v>
      </c>
      <c r="C200" s="26" t="s">
        <v>3187</v>
      </c>
      <c r="D200" s="896">
        <v>0</v>
      </c>
      <c r="E200" s="506" t="s">
        <v>1572</v>
      </c>
      <c r="F200" s="29" t="s">
        <v>3304</v>
      </c>
      <c r="G200" s="29" t="s">
        <v>3303</v>
      </c>
      <c r="H200" s="237"/>
    </row>
    <row r="201" spans="1:8" ht="56.25" customHeight="1">
      <c r="A201" s="432">
        <f t="shared" si="3"/>
        <v>191</v>
      </c>
      <c r="B201" s="28" t="s">
        <v>3340</v>
      </c>
      <c r="C201" s="26" t="s">
        <v>3341</v>
      </c>
      <c r="D201" s="896">
        <v>0</v>
      </c>
      <c r="E201" s="506" t="s">
        <v>1572</v>
      </c>
      <c r="F201" s="29" t="s">
        <v>3342</v>
      </c>
      <c r="G201" s="29" t="s">
        <v>3343</v>
      </c>
    </row>
    <row r="202" spans="1:8" ht="65">
      <c r="A202" s="432">
        <f t="shared" si="3"/>
        <v>192</v>
      </c>
      <c r="B202" s="28" t="s">
        <v>3340</v>
      </c>
      <c r="C202" s="26" t="s">
        <v>3344</v>
      </c>
      <c r="D202" s="896">
        <v>0</v>
      </c>
      <c r="E202" s="506" t="s">
        <v>1572</v>
      </c>
      <c r="F202" s="29" t="s">
        <v>3493</v>
      </c>
      <c r="G202" s="29" t="s">
        <v>3491</v>
      </c>
    </row>
    <row r="203" spans="1:8" ht="65">
      <c r="A203" s="432">
        <f t="shared" si="3"/>
        <v>193</v>
      </c>
      <c r="B203" s="28" t="s">
        <v>3340</v>
      </c>
      <c r="C203" s="26" t="s">
        <v>3345</v>
      </c>
      <c r="D203" s="896">
        <v>0</v>
      </c>
      <c r="E203" s="506" t="s">
        <v>1572</v>
      </c>
      <c r="F203" s="29" t="s">
        <v>3492</v>
      </c>
      <c r="G203" s="29" t="s">
        <v>3346</v>
      </c>
    </row>
    <row r="204" spans="1:8" ht="104">
      <c r="A204" s="432">
        <f t="shared" si="3"/>
        <v>194</v>
      </c>
      <c r="B204" s="28" t="s">
        <v>3340</v>
      </c>
      <c r="C204" s="26" t="s">
        <v>3347</v>
      </c>
      <c r="D204" s="896">
        <v>0</v>
      </c>
      <c r="E204" s="506" t="s">
        <v>1572</v>
      </c>
      <c r="F204" s="29" t="s">
        <v>3348</v>
      </c>
      <c r="G204" s="29" t="s">
        <v>3349</v>
      </c>
    </row>
    <row r="205" spans="1:8" ht="55.5" customHeight="1">
      <c r="A205" s="432">
        <f t="shared" si="3"/>
        <v>195</v>
      </c>
      <c r="B205" s="28" t="s">
        <v>3340</v>
      </c>
      <c r="C205" s="26" t="s">
        <v>3350</v>
      </c>
      <c r="D205" s="896">
        <v>0</v>
      </c>
      <c r="E205" s="506" t="s">
        <v>1572</v>
      </c>
      <c r="F205" s="29" t="s">
        <v>3353</v>
      </c>
      <c r="G205" s="29" t="s">
        <v>3351</v>
      </c>
    </row>
    <row r="206" spans="1:8" ht="117">
      <c r="A206" s="432">
        <f t="shared" si="3"/>
        <v>196</v>
      </c>
      <c r="B206" s="28" t="s">
        <v>3340</v>
      </c>
      <c r="C206" s="26" t="s">
        <v>3352</v>
      </c>
      <c r="D206" s="896">
        <v>0</v>
      </c>
      <c r="E206" s="506" t="s">
        <v>1523</v>
      </c>
      <c r="F206" s="29" t="s">
        <v>3354</v>
      </c>
      <c r="G206" s="29" t="s">
        <v>3490</v>
      </c>
      <c r="H206" s="237"/>
    </row>
    <row r="207" spans="1:8" ht="52">
      <c r="A207" s="432">
        <f t="shared" si="3"/>
        <v>197</v>
      </c>
      <c r="B207" s="28" t="s">
        <v>3340</v>
      </c>
      <c r="C207" s="26" t="s">
        <v>3553</v>
      </c>
      <c r="D207" s="896">
        <v>0</v>
      </c>
      <c r="E207" s="1139" t="s">
        <v>1572</v>
      </c>
      <c r="F207" s="29" t="s">
        <v>3558</v>
      </c>
      <c r="G207" s="29" t="s">
        <v>3563</v>
      </c>
      <c r="H207" s="237"/>
    </row>
    <row r="208" spans="1:8" ht="52">
      <c r="A208" s="432">
        <f t="shared" si="3"/>
        <v>198</v>
      </c>
      <c r="B208" s="28" t="s">
        <v>3340</v>
      </c>
      <c r="C208" s="26" t="s">
        <v>3554</v>
      </c>
      <c r="D208" s="1196">
        <v>9362550.9000000004</v>
      </c>
      <c r="E208" s="1139" t="s">
        <v>1572</v>
      </c>
      <c r="F208" s="29" t="s">
        <v>3559</v>
      </c>
      <c r="G208" s="29" t="s">
        <v>3564</v>
      </c>
      <c r="H208" s="237"/>
    </row>
    <row r="209" spans="1:8" ht="39">
      <c r="A209" s="432">
        <f t="shared" si="3"/>
        <v>199</v>
      </c>
      <c r="B209" s="28" t="s">
        <v>3340</v>
      </c>
      <c r="C209" s="26" t="s">
        <v>3555</v>
      </c>
      <c r="D209" s="896">
        <v>0</v>
      </c>
      <c r="E209" s="1139" t="s">
        <v>1572</v>
      </c>
      <c r="F209" s="29" t="s">
        <v>3560</v>
      </c>
      <c r="G209" s="29" t="s">
        <v>3565</v>
      </c>
      <c r="H209" s="237"/>
    </row>
    <row r="210" spans="1:8" ht="39">
      <c r="A210" s="432">
        <f t="shared" si="3"/>
        <v>200</v>
      </c>
      <c r="B210" s="28" t="s">
        <v>3340</v>
      </c>
      <c r="C210" s="26" t="s">
        <v>3556</v>
      </c>
      <c r="D210" s="896">
        <v>0</v>
      </c>
      <c r="E210" s="1139" t="s">
        <v>1572</v>
      </c>
      <c r="F210" s="29" t="s">
        <v>3561</v>
      </c>
      <c r="G210" s="29" t="s">
        <v>3597</v>
      </c>
      <c r="H210" s="237"/>
    </row>
    <row r="211" spans="1:8" ht="52.5" thickBot="1">
      <c r="A211" s="1141">
        <f t="shared" si="3"/>
        <v>201</v>
      </c>
      <c r="B211" s="1142" t="s">
        <v>3340</v>
      </c>
      <c r="C211" s="1143" t="s">
        <v>3557</v>
      </c>
      <c r="D211" s="1197">
        <v>3737741.68</v>
      </c>
      <c r="E211" s="1144" t="s">
        <v>1572</v>
      </c>
      <c r="F211" s="1145" t="s">
        <v>3562</v>
      </c>
      <c r="G211" s="1145" t="s">
        <v>3566</v>
      </c>
      <c r="H211" s="237"/>
    </row>
    <row r="212" spans="1:8">
      <c r="A212" s="432">
        <f t="shared" si="3"/>
        <v>202</v>
      </c>
      <c r="B212" s="28" t="s">
        <v>3340</v>
      </c>
      <c r="C212" s="26" t="s">
        <v>3631</v>
      </c>
      <c r="D212" s="1196">
        <v>2556016.5499999998</v>
      </c>
      <c r="E212" s="1139" t="s">
        <v>1572</v>
      </c>
      <c r="F212" s="29" t="s">
        <v>3640</v>
      </c>
      <c r="G212" s="29" t="s">
        <v>3649</v>
      </c>
      <c r="H212" s="237"/>
    </row>
    <row r="213" spans="1:8">
      <c r="A213" s="432">
        <f t="shared" si="3"/>
        <v>203</v>
      </c>
      <c r="B213" s="28" t="s">
        <v>3340</v>
      </c>
      <c r="C213" s="26" t="s">
        <v>3632</v>
      </c>
      <c r="D213" s="896">
        <v>0</v>
      </c>
      <c r="E213" s="1139" t="s">
        <v>1572</v>
      </c>
      <c r="F213" s="29" t="s">
        <v>3641</v>
      </c>
      <c r="G213" s="29" t="s">
        <v>3650</v>
      </c>
      <c r="H213" s="237"/>
    </row>
    <row r="214" spans="1:8">
      <c r="A214" s="432">
        <f t="shared" si="3"/>
        <v>204</v>
      </c>
      <c r="B214" s="28" t="s">
        <v>3340</v>
      </c>
      <c r="C214" s="26" t="s">
        <v>3633</v>
      </c>
      <c r="D214" s="1196">
        <v>32964904.109999999</v>
      </c>
      <c r="E214" s="1139" t="s">
        <v>1572</v>
      </c>
      <c r="F214" s="29" t="s">
        <v>3642</v>
      </c>
      <c r="G214" s="29" t="s">
        <v>3642</v>
      </c>
      <c r="H214" s="237"/>
    </row>
    <row r="215" spans="1:8" ht="26">
      <c r="A215" s="432">
        <f t="shared" si="3"/>
        <v>205</v>
      </c>
      <c r="B215" s="28" t="s">
        <v>3340</v>
      </c>
      <c r="C215" s="26" t="s">
        <v>3634</v>
      </c>
      <c r="D215" s="896">
        <v>0</v>
      </c>
      <c r="E215" s="1139" t="s">
        <v>1572</v>
      </c>
      <c r="F215" s="29" t="s">
        <v>3643</v>
      </c>
      <c r="G215" s="29" t="s">
        <v>3651</v>
      </c>
      <c r="H215" s="237"/>
    </row>
    <row r="216" spans="1:8" ht="52">
      <c r="A216" s="432">
        <f t="shared" si="3"/>
        <v>206</v>
      </c>
      <c r="B216" s="28" t="s">
        <v>3340</v>
      </c>
      <c r="C216" s="26" t="s">
        <v>3635</v>
      </c>
      <c r="D216" s="896">
        <v>0</v>
      </c>
      <c r="E216" s="1139" t="s">
        <v>1572</v>
      </c>
      <c r="F216" s="29" t="s">
        <v>3644</v>
      </c>
      <c r="G216" s="29" t="s">
        <v>3652</v>
      </c>
      <c r="H216" s="237"/>
    </row>
    <row r="217" spans="1:8" ht="39">
      <c r="A217" s="432">
        <f t="shared" si="3"/>
        <v>207</v>
      </c>
      <c r="B217" s="28" t="s">
        <v>3340</v>
      </c>
      <c r="C217" s="26" t="s">
        <v>3636</v>
      </c>
      <c r="D217" s="1196">
        <v>4398779.79</v>
      </c>
      <c r="E217" s="1139" t="s">
        <v>1572</v>
      </c>
      <c r="F217" s="29" t="s">
        <v>3645</v>
      </c>
      <c r="G217" s="29" t="s">
        <v>3653</v>
      </c>
      <c r="H217" s="237"/>
    </row>
    <row r="218" spans="1:8" ht="104">
      <c r="A218" s="432">
        <f t="shared" si="3"/>
        <v>208</v>
      </c>
      <c r="B218" s="28" t="s">
        <v>3340</v>
      </c>
      <c r="C218" s="26" t="s">
        <v>3637</v>
      </c>
      <c r="D218" s="1196">
        <v>1246126.7</v>
      </c>
      <c r="E218" s="1139" t="s">
        <v>1572</v>
      </c>
      <c r="F218" s="29" t="s">
        <v>3646</v>
      </c>
      <c r="G218" s="29" t="s">
        <v>3654</v>
      </c>
      <c r="H218" s="237"/>
    </row>
    <row r="219" spans="1:8" ht="52">
      <c r="A219" s="432">
        <f t="shared" si="3"/>
        <v>209</v>
      </c>
      <c r="B219" s="28" t="s">
        <v>3340</v>
      </c>
      <c r="C219" s="26" t="s">
        <v>3638</v>
      </c>
      <c r="D219" s="896">
        <v>0</v>
      </c>
      <c r="E219" s="1139" t="s">
        <v>1572</v>
      </c>
      <c r="F219" s="29" t="s">
        <v>3647</v>
      </c>
      <c r="G219" s="29" t="s">
        <v>3655</v>
      </c>
      <c r="H219" s="237"/>
    </row>
    <row r="220" spans="1:8" ht="39">
      <c r="A220" s="432">
        <f t="shared" si="3"/>
        <v>210</v>
      </c>
      <c r="B220" s="28" t="s">
        <v>3340</v>
      </c>
      <c r="C220" s="26" t="s">
        <v>3639</v>
      </c>
      <c r="D220" s="1196">
        <v>1459408.89</v>
      </c>
      <c r="E220" s="1139" t="s">
        <v>1572</v>
      </c>
      <c r="F220" s="29" t="s">
        <v>3648</v>
      </c>
      <c r="G220" s="29" t="s">
        <v>3656</v>
      </c>
      <c r="H220" s="237"/>
    </row>
    <row r="221" spans="1:8">
      <c r="A221" s="573">
        <f t="shared" si="3"/>
        <v>211</v>
      </c>
      <c r="B221" s="784" t="s">
        <v>3340</v>
      </c>
      <c r="C221" s="842" t="s">
        <v>4128</v>
      </c>
      <c r="D221" s="843">
        <v>51786405.93</v>
      </c>
      <c r="E221" s="1053" t="s">
        <v>1572</v>
      </c>
      <c r="F221" s="785" t="s">
        <v>4145</v>
      </c>
      <c r="G221" s="785" t="s">
        <v>4146</v>
      </c>
      <c r="H221" s="237"/>
    </row>
    <row r="222" spans="1:8">
      <c r="A222" s="573">
        <f t="shared" si="3"/>
        <v>212</v>
      </c>
      <c r="B222" s="784" t="s">
        <v>3340</v>
      </c>
      <c r="C222" s="842" t="s">
        <v>4129</v>
      </c>
      <c r="D222" s="843">
        <v>26493465.550000001</v>
      </c>
      <c r="E222" s="1053" t="s">
        <v>1572</v>
      </c>
      <c r="F222" s="785" t="s">
        <v>4147</v>
      </c>
      <c r="G222" s="785" t="s">
        <v>4148</v>
      </c>
      <c r="H222" s="237"/>
    </row>
    <row r="223" spans="1:8">
      <c r="A223" s="573">
        <f t="shared" si="3"/>
        <v>213</v>
      </c>
      <c r="B223" s="784" t="s">
        <v>3340</v>
      </c>
      <c r="C223" s="842" t="s">
        <v>4130</v>
      </c>
      <c r="D223" s="843">
        <v>1106891.3400000001</v>
      </c>
      <c r="E223" s="1053" t="s">
        <v>1572</v>
      </c>
      <c r="F223" s="785" t="s">
        <v>4149</v>
      </c>
      <c r="G223" s="785" t="s">
        <v>4150</v>
      </c>
      <c r="H223" s="237"/>
    </row>
    <row r="224" spans="1:8">
      <c r="A224" s="573">
        <f t="shared" si="3"/>
        <v>214</v>
      </c>
      <c r="B224" s="784" t="s">
        <v>3340</v>
      </c>
      <c r="C224" s="842" t="s">
        <v>4131</v>
      </c>
      <c r="D224" s="843">
        <v>67062394.170000002</v>
      </c>
      <c r="E224" s="1053" t="s">
        <v>1572</v>
      </c>
      <c r="F224" s="785" t="s">
        <v>4151</v>
      </c>
      <c r="G224" s="785" t="s">
        <v>4152</v>
      </c>
      <c r="H224" s="237"/>
    </row>
    <row r="225" spans="1:8">
      <c r="A225" s="573">
        <f t="shared" si="3"/>
        <v>215</v>
      </c>
      <c r="B225" s="784" t="s">
        <v>3340</v>
      </c>
      <c r="C225" s="842" t="s">
        <v>4132</v>
      </c>
      <c r="D225" s="843">
        <v>26259620.989999998</v>
      </c>
      <c r="E225" s="1053" t="s">
        <v>1572</v>
      </c>
      <c r="F225" s="785" t="s">
        <v>4153</v>
      </c>
      <c r="G225" s="785" t="s">
        <v>4154</v>
      </c>
      <c r="H225" s="237"/>
    </row>
    <row r="226" spans="1:8">
      <c r="A226" s="573">
        <f t="shared" si="3"/>
        <v>216</v>
      </c>
      <c r="B226" s="784" t="s">
        <v>3340</v>
      </c>
      <c r="C226" s="842" t="s">
        <v>4133</v>
      </c>
      <c r="D226" s="843">
        <v>4049397.13</v>
      </c>
      <c r="E226" s="1053" t="s">
        <v>1572</v>
      </c>
      <c r="F226" s="785" t="s">
        <v>4155</v>
      </c>
      <c r="G226" s="785" t="s">
        <v>4156</v>
      </c>
      <c r="H226" s="237"/>
    </row>
    <row r="227" spans="1:8" ht="26">
      <c r="A227" s="573">
        <f t="shared" si="3"/>
        <v>217</v>
      </c>
      <c r="B227" s="784" t="s">
        <v>3340</v>
      </c>
      <c r="C227" s="842" t="s">
        <v>4134</v>
      </c>
      <c r="D227" s="843">
        <v>1177856.6100000001</v>
      </c>
      <c r="E227" s="1053" t="s">
        <v>1572</v>
      </c>
      <c r="F227" s="785" t="s">
        <v>4157</v>
      </c>
      <c r="G227" s="785" t="s">
        <v>4158</v>
      </c>
      <c r="H227" s="237"/>
    </row>
    <row r="228" spans="1:8" ht="39">
      <c r="A228" s="573">
        <f t="shared" si="3"/>
        <v>218</v>
      </c>
      <c r="B228" s="784" t="s">
        <v>3340</v>
      </c>
      <c r="C228" s="842" t="s">
        <v>4135</v>
      </c>
      <c r="D228" s="843">
        <v>4058210.56</v>
      </c>
      <c r="E228" s="1053" t="s">
        <v>1572</v>
      </c>
      <c r="F228" s="785" t="s">
        <v>4159</v>
      </c>
      <c r="G228" s="785" t="s">
        <v>4160</v>
      </c>
      <c r="H228" s="237"/>
    </row>
    <row r="229" spans="1:8" ht="39">
      <c r="A229" s="573">
        <f t="shared" si="3"/>
        <v>219</v>
      </c>
      <c r="B229" s="784" t="s">
        <v>3340</v>
      </c>
      <c r="C229" s="842" t="s">
        <v>4136</v>
      </c>
      <c r="D229" s="843">
        <v>2742821.64</v>
      </c>
      <c r="E229" s="1053" t="s">
        <v>1572</v>
      </c>
      <c r="F229" s="785" t="s">
        <v>4161</v>
      </c>
      <c r="G229" s="785" t="s">
        <v>4162</v>
      </c>
      <c r="H229" s="237"/>
    </row>
    <row r="230" spans="1:8" ht="26">
      <c r="A230" s="573">
        <f t="shared" si="3"/>
        <v>220</v>
      </c>
      <c r="B230" s="784" t="s">
        <v>3340</v>
      </c>
      <c r="C230" s="842" t="s">
        <v>4137</v>
      </c>
      <c r="D230" s="843">
        <v>1650411.14</v>
      </c>
      <c r="E230" s="1053" t="s">
        <v>1572</v>
      </c>
      <c r="F230" s="785" t="s">
        <v>4163</v>
      </c>
      <c r="G230" s="785" t="s">
        <v>4164</v>
      </c>
      <c r="H230" s="237"/>
    </row>
    <row r="231" spans="1:8">
      <c r="A231" s="573">
        <f t="shared" si="3"/>
        <v>221</v>
      </c>
      <c r="B231" s="784" t="s">
        <v>3340</v>
      </c>
      <c r="C231" s="842" t="s">
        <v>4138</v>
      </c>
      <c r="D231" s="843">
        <v>1292390.5900000001</v>
      </c>
      <c r="E231" s="1053" t="s">
        <v>1572</v>
      </c>
      <c r="F231" s="785" t="s">
        <v>4165</v>
      </c>
      <c r="G231" s="785" t="s">
        <v>4166</v>
      </c>
      <c r="H231" s="237"/>
    </row>
    <row r="232" spans="1:8" ht="26">
      <c r="A232" s="573">
        <f t="shared" si="3"/>
        <v>222</v>
      </c>
      <c r="B232" s="784" t="s">
        <v>3340</v>
      </c>
      <c r="C232" s="842" t="s">
        <v>4139</v>
      </c>
      <c r="D232" s="843">
        <v>4778282.53</v>
      </c>
      <c r="E232" s="1053" t="s">
        <v>1572</v>
      </c>
      <c r="F232" s="785" t="s">
        <v>4167</v>
      </c>
      <c r="G232" s="785" t="s">
        <v>4168</v>
      </c>
      <c r="H232" s="237"/>
    </row>
    <row r="233" spans="1:8">
      <c r="A233" s="573">
        <f t="shared" si="3"/>
        <v>223</v>
      </c>
      <c r="B233" s="784" t="s">
        <v>3340</v>
      </c>
      <c r="C233" s="842" t="s">
        <v>4140</v>
      </c>
      <c r="D233" s="843">
        <v>8151326.3600000003</v>
      </c>
      <c r="E233" s="1053" t="s">
        <v>1572</v>
      </c>
      <c r="F233" s="785" t="s">
        <v>4169</v>
      </c>
      <c r="G233" s="785" t="s">
        <v>4170</v>
      </c>
      <c r="H233" s="237"/>
    </row>
    <row r="234" spans="1:8">
      <c r="A234" s="573">
        <f t="shared" si="3"/>
        <v>224</v>
      </c>
      <c r="B234" s="784" t="s">
        <v>3340</v>
      </c>
      <c r="C234" s="842" t="s">
        <v>4141</v>
      </c>
      <c r="D234" s="843">
        <v>1161412.3999999999</v>
      </c>
      <c r="E234" s="1053" t="s">
        <v>1572</v>
      </c>
      <c r="F234" s="785" t="s">
        <v>4171</v>
      </c>
      <c r="G234" s="785" t="s">
        <v>4172</v>
      </c>
      <c r="H234" s="237"/>
    </row>
    <row r="235" spans="1:8" ht="52">
      <c r="A235" s="573">
        <f t="shared" si="3"/>
        <v>225</v>
      </c>
      <c r="B235" s="784" t="s">
        <v>3340</v>
      </c>
      <c r="C235" s="842" t="s">
        <v>4142</v>
      </c>
      <c r="D235" s="843">
        <v>3560249.21</v>
      </c>
      <c r="E235" s="1053" t="s">
        <v>1572</v>
      </c>
      <c r="F235" s="785" t="s">
        <v>4173</v>
      </c>
      <c r="G235" s="785" t="s">
        <v>4174</v>
      </c>
      <c r="H235" s="237"/>
    </row>
    <row r="236" spans="1:8" ht="26">
      <c r="A236" s="573">
        <f t="shared" si="3"/>
        <v>226</v>
      </c>
      <c r="B236" s="784" t="s">
        <v>3340</v>
      </c>
      <c r="C236" s="842" t="s">
        <v>4143</v>
      </c>
      <c r="D236" s="843">
        <v>2364533.66</v>
      </c>
      <c r="E236" s="1053" t="s">
        <v>1572</v>
      </c>
      <c r="F236" s="785" t="s">
        <v>4175</v>
      </c>
      <c r="G236" s="785" t="s">
        <v>4176</v>
      </c>
      <c r="H236" s="237"/>
    </row>
    <row r="237" spans="1:8" ht="26">
      <c r="A237" s="573">
        <f t="shared" si="3"/>
        <v>227</v>
      </c>
      <c r="B237" s="784" t="s">
        <v>3340</v>
      </c>
      <c r="C237" s="842" t="s">
        <v>4144</v>
      </c>
      <c r="D237" s="843">
        <v>1626743.2</v>
      </c>
      <c r="E237" s="1053" t="s">
        <v>1572</v>
      </c>
      <c r="F237" s="785" t="s">
        <v>4177</v>
      </c>
      <c r="G237" s="785" t="s">
        <v>4178</v>
      </c>
      <c r="H237" s="237"/>
    </row>
    <row r="238" spans="1:8">
      <c r="A238" s="200"/>
      <c r="B238" s="28"/>
      <c r="C238" s="26"/>
      <c r="D238" s="364"/>
      <c r="E238" s="395"/>
      <c r="F238" s="29"/>
      <c r="G238" s="29"/>
    </row>
    <row r="239" spans="1:8">
      <c r="B239" s="102" t="s">
        <v>1560</v>
      </c>
      <c r="G239" s="26"/>
    </row>
    <row r="240" spans="1:8">
      <c r="B240" s="103">
        <v>1</v>
      </c>
      <c r="C240" s="9" t="s">
        <v>2243</v>
      </c>
      <c r="G240" s="26"/>
    </row>
    <row r="241" spans="2:7">
      <c r="C241" s="33" t="s">
        <v>2224</v>
      </c>
      <c r="D241" s="9" t="s">
        <v>647</v>
      </c>
      <c r="G241" s="26"/>
    </row>
    <row r="242" spans="2:7">
      <c r="C242" s="10" t="s">
        <v>845</v>
      </c>
      <c r="D242" s="9" t="s">
        <v>849</v>
      </c>
      <c r="G242" s="26"/>
    </row>
    <row r="243" spans="2:7">
      <c r="C243" s="10" t="s">
        <v>846</v>
      </c>
      <c r="D243" s="9" t="s">
        <v>850</v>
      </c>
      <c r="G243" s="26"/>
    </row>
    <row r="244" spans="2:7">
      <c r="C244" s="10" t="s">
        <v>847</v>
      </c>
      <c r="D244" s="9" t="s">
        <v>851</v>
      </c>
      <c r="G244" s="26"/>
    </row>
    <row r="245" spans="2:7">
      <c r="C245" s="10" t="s">
        <v>848</v>
      </c>
      <c r="D245" s="9" t="s">
        <v>863</v>
      </c>
      <c r="G245" s="26"/>
    </row>
    <row r="246" spans="2:7">
      <c r="G246" s="26"/>
    </row>
    <row r="247" spans="2:7">
      <c r="B247" s="103">
        <v>2</v>
      </c>
      <c r="C247" s="9" t="s">
        <v>2244</v>
      </c>
      <c r="G247" s="26"/>
    </row>
    <row r="248" spans="2:7">
      <c r="G248" s="26"/>
    </row>
    <row r="249" spans="2:7">
      <c r="G249" s="26"/>
    </row>
    <row r="250" spans="2:7">
      <c r="G250" s="26"/>
    </row>
    <row r="251" spans="2:7">
      <c r="G251" s="26"/>
    </row>
    <row r="252" spans="2:7">
      <c r="G252" s="26"/>
    </row>
    <row r="253" spans="2:7">
      <c r="G253" s="26"/>
    </row>
    <row r="254" spans="2:7">
      <c r="G254" s="26"/>
    </row>
    <row r="255" spans="2:7">
      <c r="G255" s="26"/>
    </row>
    <row r="256" spans="2:7">
      <c r="G256" s="26"/>
    </row>
    <row r="257" spans="7:7">
      <c r="G257" s="26"/>
    </row>
    <row r="258" spans="7:7">
      <c r="G258" s="26"/>
    </row>
    <row r="259" spans="7:7">
      <c r="G259" s="26"/>
    </row>
    <row r="260" spans="7:7">
      <c r="G260" s="26"/>
    </row>
    <row r="261" spans="7:7">
      <c r="G261" s="26"/>
    </row>
    <row r="262" spans="7:7">
      <c r="G262" s="26"/>
    </row>
    <row r="263" spans="7:7">
      <c r="G263" s="26"/>
    </row>
    <row r="264" spans="7:7">
      <c r="G264" s="26"/>
    </row>
    <row r="265" spans="7:7">
      <c r="G265" s="26"/>
    </row>
    <row r="266" spans="7:7">
      <c r="G266" s="26"/>
    </row>
    <row r="267" spans="7:7">
      <c r="G267" s="26"/>
    </row>
    <row r="268" spans="7:7">
      <c r="G268" s="26"/>
    </row>
    <row r="269" spans="7:7">
      <c r="G269" s="26"/>
    </row>
    <row r="270" spans="7:7">
      <c r="G270" s="26"/>
    </row>
    <row r="271" spans="7:7">
      <c r="G271" s="26"/>
    </row>
    <row r="272" spans="7:7">
      <c r="G272" s="26"/>
    </row>
    <row r="273" spans="7:7">
      <c r="G273" s="26"/>
    </row>
    <row r="274" spans="7:7">
      <c r="G274" s="26"/>
    </row>
    <row r="275" spans="7:7">
      <c r="G275" s="26"/>
    </row>
    <row r="276" spans="7:7">
      <c r="G276" s="26"/>
    </row>
    <row r="277" spans="7:7">
      <c r="G277" s="26"/>
    </row>
    <row r="278" spans="7:7">
      <c r="G278" s="26"/>
    </row>
    <row r="279" spans="7:7">
      <c r="G279" s="26"/>
    </row>
    <row r="280" spans="7:7">
      <c r="G280" s="26"/>
    </row>
    <row r="281" spans="7:7">
      <c r="G281" s="26"/>
    </row>
    <row r="282" spans="7:7">
      <c r="G282" s="26"/>
    </row>
    <row r="283" spans="7:7">
      <c r="G283" s="26"/>
    </row>
    <row r="284" spans="7:7">
      <c r="G284" s="26"/>
    </row>
  </sheetData>
  <sheetProtection sheet="1" objects="1" scenarios="1"/>
  <mergeCells count="2">
    <mergeCell ref="A1:G1"/>
    <mergeCell ref="A2:G2"/>
  </mergeCells>
  <phoneticPr fontId="0" type="noConversion"/>
  <printOptions horizontalCentered="1"/>
  <pageMargins left="0.75" right="0.75" top="0.86" bottom="1" header="0.5" footer="0.5"/>
  <pageSetup scale="64" fitToHeight="0" orientation="landscape" r:id="rId1"/>
  <headerFooter alignWithMargins="0">
    <oddHeader>&amp;C&amp;"Times New Roman,Bold"&amp;16ATTACHMENT D, Page &amp;P of &amp;N
EVERGY</oddHeader>
    <oddFooter>&amp;R&amp;1#&amp;"Calibri"&amp;10&amp;KA80000Internal Use Only</oddFooter>
  </headerFooter>
  <rowBreaks count="4" manualBreakCount="4">
    <brk id="200" max="6" man="1"/>
    <brk id="204" max="6" man="1"/>
    <brk id="211" max="6" man="1"/>
    <brk id="220"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386"/>
  <sheetViews>
    <sheetView view="pageBreakPreview" zoomScale="115" zoomScaleNormal="75" zoomScaleSheetLayoutView="115" workbookViewId="0">
      <pane xSplit="3" ySplit="10" topLeftCell="D217" activePane="bottomRight" state="frozen"/>
      <selection activeCell="M16" sqref="M16"/>
      <selection pane="topRight" activeCell="M16" sqref="M16"/>
      <selection pane="bottomLeft" activeCell="M16" sqref="M16"/>
      <selection pane="bottomRight" activeCell="D198" sqref="D198"/>
    </sheetView>
  </sheetViews>
  <sheetFormatPr defaultColWidth="9.1796875" defaultRowHeight="13"/>
  <cols>
    <col min="1" max="1" width="7.81640625" style="33" customWidth="1"/>
    <col min="2" max="2" width="8.1796875" style="33" customWidth="1"/>
    <col min="3" max="5" width="20.81640625" style="9" customWidth="1"/>
    <col min="6" max="7" width="10.81640625" style="9" customWidth="1"/>
    <col min="8" max="14" width="20.81640625" style="9" customWidth="1"/>
    <col min="15" max="16384" width="9.1796875" style="9"/>
  </cols>
  <sheetData>
    <row r="1" spans="1:10" ht="41.15" customHeight="1">
      <c r="A1" s="1273" t="s">
        <v>2983</v>
      </c>
      <c r="B1" s="1273"/>
      <c r="C1" s="1273"/>
      <c r="D1" s="1273"/>
      <c r="E1" s="1273"/>
      <c r="F1" s="1273"/>
      <c r="G1" s="1273"/>
      <c r="H1" s="1273"/>
      <c r="I1" s="1274"/>
    </row>
    <row r="2" spans="1:10" ht="19">
      <c r="A2" s="1269" t="str">
        <f>' Net Monthly Bill'!A2:B2</f>
        <v>For Contract Year Beginning June 1, 2026, Based on 2025 Data</v>
      </c>
      <c r="B2" s="1221"/>
      <c r="C2" s="1221"/>
      <c r="D2" s="1221"/>
      <c r="E2" s="1221"/>
      <c r="F2" s="1221"/>
      <c r="G2" s="1221"/>
      <c r="H2" s="1221"/>
      <c r="I2" s="1221"/>
      <c r="J2" s="42"/>
    </row>
    <row r="3" spans="1:10">
      <c r="A3" s="41"/>
      <c r="B3" s="41"/>
      <c r="C3" s="42"/>
      <c r="D3" s="42"/>
      <c r="E3" s="42"/>
      <c r="F3" s="42"/>
      <c r="G3" s="42"/>
      <c r="H3" s="42"/>
      <c r="I3" s="42"/>
      <c r="J3" s="42"/>
    </row>
    <row r="4" spans="1:10" ht="15">
      <c r="A4" s="41"/>
      <c r="B4" s="41"/>
      <c r="C4" s="27"/>
      <c r="D4" s="17" t="s">
        <v>476</v>
      </c>
      <c r="E4" s="17" t="s">
        <v>477</v>
      </c>
      <c r="F4" s="1270" t="s">
        <v>478</v>
      </c>
      <c r="G4" s="1270"/>
      <c r="H4" s="17" t="s">
        <v>651</v>
      </c>
      <c r="I4" s="17" t="s">
        <v>480</v>
      </c>
      <c r="J4" s="42"/>
    </row>
    <row r="5" spans="1:10">
      <c r="A5" s="41"/>
      <c r="B5" s="41"/>
      <c r="C5" s="42"/>
      <c r="D5" s="42"/>
      <c r="E5" s="42"/>
      <c r="F5" s="1271" t="s">
        <v>841</v>
      </c>
      <c r="G5" s="1272"/>
      <c r="H5" s="17"/>
      <c r="I5" s="18"/>
      <c r="J5" s="42"/>
    </row>
    <row r="6" spans="1:10">
      <c r="D6" s="298" t="s">
        <v>476</v>
      </c>
      <c r="E6" s="298" t="s">
        <v>477</v>
      </c>
      <c r="F6" s="298" t="s">
        <v>478</v>
      </c>
      <c r="G6" s="11" t="s">
        <v>479</v>
      </c>
      <c r="H6" s="298" t="s">
        <v>480</v>
      </c>
      <c r="I6" s="298" t="s">
        <v>874</v>
      </c>
      <c r="J6" s="42"/>
    </row>
    <row r="7" spans="1:10">
      <c r="E7" s="298" t="s">
        <v>472</v>
      </c>
      <c r="F7" s="298"/>
      <c r="G7" s="298"/>
      <c r="H7" s="298" t="s">
        <v>1554</v>
      </c>
      <c r="I7" s="298" t="s">
        <v>1555</v>
      </c>
      <c r="J7" s="42"/>
    </row>
    <row r="8" spans="1:10">
      <c r="D8" s="298" t="s">
        <v>506</v>
      </c>
      <c r="F8" s="298" t="s">
        <v>2228</v>
      </c>
      <c r="G8" s="298" t="s">
        <v>2230</v>
      </c>
      <c r="H8" s="298" t="s">
        <v>359</v>
      </c>
      <c r="I8" s="298" t="s">
        <v>1556</v>
      </c>
      <c r="J8" s="42"/>
    </row>
    <row r="9" spans="1:10">
      <c r="D9" s="299" t="s">
        <v>483</v>
      </c>
      <c r="E9" s="299" t="s">
        <v>483</v>
      </c>
      <c r="F9" s="299" t="s">
        <v>2229</v>
      </c>
      <c r="G9" s="299" t="s">
        <v>2231</v>
      </c>
      <c r="H9" s="299" t="s">
        <v>299</v>
      </c>
      <c r="I9" s="299" t="s">
        <v>2232</v>
      </c>
      <c r="J9" s="42"/>
    </row>
    <row r="10" spans="1:10" ht="13.5">
      <c r="A10" s="10" t="s">
        <v>490</v>
      </c>
      <c r="B10" s="33" t="s">
        <v>1068</v>
      </c>
      <c r="C10" s="9" t="s">
        <v>1067</v>
      </c>
      <c r="D10" s="327"/>
      <c r="E10" s="300"/>
      <c r="J10" s="42"/>
    </row>
    <row r="11" spans="1:10" ht="13.5">
      <c r="E11" s="300"/>
      <c r="H11" s="300"/>
      <c r="I11" s="423"/>
      <c r="J11" s="42"/>
    </row>
    <row r="12" spans="1:10">
      <c r="A12" s="200">
        <v>1</v>
      </c>
      <c r="B12" s="28" t="str">
        <f>+'Wrksht. F, CWIP Desc. EKC'!B11</f>
        <v>1070002</v>
      </c>
      <c r="C12" s="26" t="str">
        <f>+'Wrksht. F, CWIP Desc. EKC'!C11</f>
        <v>A27502</v>
      </c>
      <c r="D12" s="738">
        <v>5025</v>
      </c>
      <c r="E12" s="114">
        <f>+'Wrksht. F, CWIP Desc. EKC'!D11</f>
        <v>0</v>
      </c>
      <c r="F12" s="737">
        <v>40057</v>
      </c>
      <c r="G12" s="774">
        <v>39873</v>
      </c>
      <c r="H12" s="738">
        <v>0</v>
      </c>
      <c r="I12" s="301">
        <f t="shared" ref="I12:I75" si="0">IF((E12-H12)&lt;=1000000,-H12,E12-H12)</f>
        <v>0</v>
      </c>
      <c r="J12" s="42"/>
    </row>
    <row r="13" spans="1:10">
      <c r="A13" s="200">
        <f>A12+1</f>
        <v>2</v>
      </c>
      <c r="B13" s="28" t="str">
        <f>+'Wrksht. F, CWIP Desc. EKC'!B12</f>
        <v>1070002</v>
      </c>
      <c r="C13" s="26" t="str">
        <f>+'Wrksht. F, CWIP Desc. EKC'!C12</f>
        <v>A29962</v>
      </c>
      <c r="D13" s="738">
        <v>1017.55</v>
      </c>
      <c r="E13" s="114">
        <f>+'Wrksht. F, CWIP Desc. EKC'!D12</f>
        <v>0</v>
      </c>
      <c r="F13" s="737">
        <v>40057</v>
      </c>
      <c r="G13" s="774">
        <v>39912</v>
      </c>
      <c r="H13" s="738">
        <v>0</v>
      </c>
      <c r="I13" s="301">
        <f t="shared" si="0"/>
        <v>0</v>
      </c>
      <c r="J13" s="42"/>
    </row>
    <row r="14" spans="1:10">
      <c r="A14" s="200">
        <f>A13+1</f>
        <v>3</v>
      </c>
      <c r="B14" s="28" t="str">
        <f>+'Wrksht. F, CWIP Desc. EKC'!B13</f>
        <v>1070002</v>
      </c>
      <c r="C14" s="26" t="str">
        <f>+'Wrksht. F, CWIP Desc. EKC'!C13</f>
        <v>TEC0700036</v>
      </c>
      <c r="D14" s="738">
        <v>405407.19</v>
      </c>
      <c r="E14" s="31">
        <f>+'Wrksht. F, CWIP Desc. EKC'!D13</f>
        <v>0</v>
      </c>
      <c r="F14" s="737">
        <v>40057</v>
      </c>
      <c r="G14" s="774">
        <v>39853</v>
      </c>
      <c r="H14" s="738">
        <v>0</v>
      </c>
      <c r="I14" s="301">
        <f t="shared" si="0"/>
        <v>0</v>
      </c>
      <c r="J14" s="42"/>
    </row>
    <row r="15" spans="1:10">
      <c r="A15" s="200">
        <f t="shared" ref="A15:A78" si="1">A14+1</f>
        <v>4</v>
      </c>
      <c r="B15" s="28" t="str">
        <f>+'Wrksht. F, CWIP Desc. EKC'!B14</f>
        <v>1070002</v>
      </c>
      <c r="C15" s="26" t="str">
        <f>+'Wrksht. F, CWIP Desc. EKC'!C14</f>
        <v>TEC0700121</v>
      </c>
      <c r="D15" s="738">
        <v>308555.63</v>
      </c>
      <c r="E15" s="31">
        <f>+'Wrksht. F, CWIP Desc. EKC'!D14</f>
        <v>0</v>
      </c>
      <c r="F15" s="737">
        <v>40057</v>
      </c>
      <c r="G15" s="774">
        <v>39853</v>
      </c>
      <c r="H15" s="738">
        <v>0</v>
      </c>
      <c r="I15" s="301">
        <f t="shared" si="0"/>
        <v>0</v>
      </c>
      <c r="J15" s="42"/>
    </row>
    <row r="16" spans="1:10">
      <c r="A16" s="200">
        <f t="shared" si="1"/>
        <v>5</v>
      </c>
      <c r="B16" s="28" t="str">
        <f>+'Wrksht. F, CWIP Desc. EKC'!B15</f>
        <v>1070002</v>
      </c>
      <c r="C16" s="26" t="str">
        <f>+'Wrksht. F, CWIP Desc. EKC'!C15</f>
        <v>TEC0700571</v>
      </c>
      <c r="D16" s="738">
        <v>108635.5</v>
      </c>
      <c r="E16" s="31">
        <f>+'Wrksht. F, CWIP Desc. EKC'!D15</f>
        <v>0</v>
      </c>
      <c r="F16" s="737">
        <v>40057</v>
      </c>
      <c r="G16" s="774">
        <v>39881</v>
      </c>
      <c r="H16" s="738">
        <v>0</v>
      </c>
      <c r="I16" s="301">
        <f t="shared" si="0"/>
        <v>0</v>
      </c>
      <c r="J16" s="42"/>
    </row>
    <row r="17" spans="1:10">
      <c r="A17" s="200">
        <f t="shared" si="1"/>
        <v>6</v>
      </c>
      <c r="B17" s="28" t="str">
        <f>+'Wrksht. F, CWIP Desc. EKC'!B16</f>
        <v>1070002</v>
      </c>
      <c r="C17" s="26" t="str">
        <f>+'Wrksht. F, CWIP Desc. EKC'!C16</f>
        <v>TEC0701293</v>
      </c>
      <c r="D17" s="738">
        <v>0</v>
      </c>
      <c r="E17" s="31">
        <f>+'Wrksht. F, CWIP Desc. EKC'!D16</f>
        <v>0</v>
      </c>
      <c r="F17" s="737">
        <v>40057</v>
      </c>
      <c r="G17" s="738" t="s">
        <v>1059</v>
      </c>
      <c r="H17" s="738">
        <v>0</v>
      </c>
      <c r="I17" s="301">
        <f t="shared" si="0"/>
        <v>0</v>
      </c>
      <c r="J17" s="42"/>
    </row>
    <row r="18" spans="1:10">
      <c r="A18" s="200">
        <f t="shared" si="1"/>
        <v>7</v>
      </c>
      <c r="B18" s="302" t="str">
        <f>+'Wrksht. F, CWIP Desc. EKC'!B17</f>
        <v>1070002</v>
      </c>
      <c r="C18" s="30" t="str">
        <f>+'Wrksht. F, CWIP Desc. EKC'!C17</f>
        <v>TEC0705715</v>
      </c>
      <c r="D18" s="738">
        <v>287046.96000000002</v>
      </c>
      <c r="E18" s="31">
        <f>+'Wrksht. F, CWIP Desc. EKC'!D17</f>
        <v>0</v>
      </c>
      <c r="F18" s="737">
        <v>40057</v>
      </c>
      <c r="G18" s="774">
        <v>39822</v>
      </c>
      <c r="H18" s="738">
        <v>0</v>
      </c>
      <c r="I18" s="301">
        <f t="shared" si="0"/>
        <v>0</v>
      </c>
      <c r="J18" s="42"/>
    </row>
    <row r="19" spans="1:10">
      <c r="A19" s="200">
        <f t="shared" si="1"/>
        <v>8</v>
      </c>
      <c r="B19" s="302" t="str">
        <f>+'Wrksht. F, CWIP Desc. EKC'!B18</f>
        <v>1070002</v>
      </c>
      <c r="C19" s="30" t="str">
        <f>+'Wrksht. F, CWIP Desc. EKC'!C18</f>
        <v xml:space="preserve">TEC0705816 </v>
      </c>
      <c r="D19" s="738">
        <v>0</v>
      </c>
      <c r="E19" s="31">
        <f>+'Wrksht. F, CWIP Desc. EKC'!D18</f>
        <v>0</v>
      </c>
      <c r="F19" s="737">
        <v>40057</v>
      </c>
      <c r="G19" s="738" t="s">
        <v>1059</v>
      </c>
      <c r="H19" s="738">
        <v>0</v>
      </c>
      <c r="I19" s="301">
        <f t="shared" si="0"/>
        <v>0</v>
      </c>
      <c r="J19" s="42"/>
    </row>
    <row r="20" spans="1:10">
      <c r="A20" s="200">
        <f t="shared" si="1"/>
        <v>9</v>
      </c>
      <c r="B20" s="302" t="str">
        <f>+'Wrksht. F, CWIP Desc. EKC'!B19</f>
        <v>1070002</v>
      </c>
      <c r="C20" s="30" t="str">
        <f>+'Wrksht. F, CWIP Desc. EKC'!C19</f>
        <v>TEC0705945</v>
      </c>
      <c r="D20" s="738">
        <v>3475445.7599999998</v>
      </c>
      <c r="E20" s="31">
        <f>+'Wrksht. F, CWIP Desc. EKC'!D19</f>
        <v>0</v>
      </c>
      <c r="F20" s="737">
        <v>40057</v>
      </c>
      <c r="G20" s="737">
        <v>41681</v>
      </c>
      <c r="H20" s="738">
        <v>0</v>
      </c>
      <c r="I20" s="301">
        <f t="shared" si="0"/>
        <v>0</v>
      </c>
      <c r="J20" s="42"/>
    </row>
    <row r="21" spans="1:10">
      <c r="A21" s="200">
        <f t="shared" si="1"/>
        <v>10</v>
      </c>
      <c r="B21" s="28" t="str">
        <f>+'Wrksht. F, CWIP Desc. EKC'!B20</f>
        <v>1070002</v>
      </c>
      <c r="C21" s="26" t="str">
        <f>+'Wrksht. F, CWIP Desc. EKC'!C20</f>
        <v>TEC0800275</v>
      </c>
      <c r="D21" s="738">
        <v>3425.92</v>
      </c>
      <c r="E21" s="31">
        <f>+'Wrksht. F, CWIP Desc. EKC'!D20</f>
        <v>0</v>
      </c>
      <c r="F21" s="737">
        <v>40057</v>
      </c>
      <c r="G21" s="775">
        <v>39881</v>
      </c>
      <c r="H21" s="738">
        <v>0</v>
      </c>
      <c r="I21" s="301">
        <f t="shared" si="0"/>
        <v>0</v>
      </c>
      <c r="J21" s="42"/>
    </row>
    <row r="22" spans="1:10">
      <c r="A22" s="200">
        <f t="shared" si="1"/>
        <v>11</v>
      </c>
      <c r="B22" s="28" t="str">
        <f>+'Wrksht. F, CWIP Desc. EKC'!B21</f>
        <v>1070002</v>
      </c>
      <c r="C22" s="26" t="str">
        <f>+'Wrksht. F, CWIP Desc. EKC'!C21</f>
        <v>TEC0800624</v>
      </c>
      <c r="D22" s="738">
        <v>77750.45</v>
      </c>
      <c r="E22" s="31">
        <f>+'Wrksht. F, CWIP Desc. EKC'!D21</f>
        <v>0</v>
      </c>
      <c r="F22" s="737">
        <v>40057</v>
      </c>
      <c r="G22" s="775">
        <v>39853</v>
      </c>
      <c r="H22" s="738">
        <v>0</v>
      </c>
      <c r="I22" s="301">
        <f t="shared" si="0"/>
        <v>0</v>
      </c>
      <c r="J22" s="42"/>
    </row>
    <row r="23" spans="1:10">
      <c r="A23" s="200">
        <f t="shared" si="1"/>
        <v>12</v>
      </c>
      <c r="B23" s="28" t="str">
        <f>+'Wrksht. F, CWIP Desc. EKC'!B22</f>
        <v>1070002</v>
      </c>
      <c r="C23" s="26" t="str">
        <f>+'Wrksht. F, CWIP Desc. EKC'!C22</f>
        <v>TEC0800625</v>
      </c>
      <c r="D23" s="738">
        <v>86595.4</v>
      </c>
      <c r="E23" s="31">
        <f>+'Wrksht. F, CWIP Desc. EKC'!D22</f>
        <v>0</v>
      </c>
      <c r="F23" s="737">
        <v>40057</v>
      </c>
      <c r="G23" s="775">
        <v>39853</v>
      </c>
      <c r="H23" s="738">
        <v>0</v>
      </c>
      <c r="I23" s="301">
        <f t="shared" si="0"/>
        <v>0</v>
      </c>
      <c r="J23" s="42"/>
    </row>
    <row r="24" spans="1:10">
      <c r="A24" s="200">
        <f t="shared" si="1"/>
        <v>13</v>
      </c>
      <c r="B24" s="28" t="str">
        <f>+'Wrksht. F, CWIP Desc. EKC'!B23</f>
        <v>1070002</v>
      </c>
      <c r="C24" s="26" t="str">
        <f>+'Wrksht. F, CWIP Desc. EKC'!C23</f>
        <v>TEC0800881</v>
      </c>
      <c r="D24" s="738">
        <v>968273.58</v>
      </c>
      <c r="E24" s="31">
        <f>+'Wrksht. F, CWIP Desc. EKC'!D23</f>
        <v>0</v>
      </c>
      <c r="F24" s="737">
        <v>40057</v>
      </c>
      <c r="G24" s="775">
        <v>39853</v>
      </c>
      <c r="H24" s="738">
        <v>0</v>
      </c>
      <c r="I24" s="301">
        <f t="shared" si="0"/>
        <v>0</v>
      </c>
      <c r="J24" s="42"/>
    </row>
    <row r="25" spans="1:10">
      <c r="A25" s="200">
        <f t="shared" si="1"/>
        <v>14</v>
      </c>
      <c r="B25" s="28" t="str">
        <f>+'Wrksht. F, CWIP Desc. EKC'!B24</f>
        <v>1070002</v>
      </c>
      <c r="C25" s="26" t="str">
        <f>+'Wrksht. F, CWIP Desc. EKC'!C24</f>
        <v>TEC0800915</v>
      </c>
      <c r="D25" s="738">
        <v>516429.27</v>
      </c>
      <c r="E25" s="31">
        <f>+'Wrksht. F, CWIP Desc. EKC'!D24</f>
        <v>0</v>
      </c>
      <c r="F25" s="737">
        <v>40057</v>
      </c>
      <c r="G25" s="775">
        <v>39853</v>
      </c>
      <c r="H25" s="738">
        <v>0</v>
      </c>
      <c r="I25" s="301">
        <f t="shared" si="0"/>
        <v>0</v>
      </c>
      <c r="J25" s="42"/>
    </row>
    <row r="26" spans="1:10">
      <c r="A26" s="200">
        <f t="shared" si="1"/>
        <v>15</v>
      </c>
      <c r="B26" s="28" t="str">
        <f>+'Wrksht. F, CWIP Desc. EKC'!B25</f>
        <v>1070002</v>
      </c>
      <c r="C26" s="26" t="str">
        <f>+'Wrksht. F, CWIP Desc. EKC'!C25</f>
        <v>TEC0801432</v>
      </c>
      <c r="D26" s="738">
        <v>215047.98</v>
      </c>
      <c r="E26" s="31">
        <f>+'Wrksht. F, CWIP Desc. EKC'!D25</f>
        <v>0</v>
      </c>
      <c r="F26" s="737">
        <v>40057</v>
      </c>
      <c r="G26" s="775">
        <v>39853</v>
      </c>
      <c r="H26" s="738">
        <v>0</v>
      </c>
      <c r="I26" s="301">
        <f t="shared" si="0"/>
        <v>0</v>
      </c>
      <c r="J26" s="42"/>
    </row>
    <row r="27" spans="1:10">
      <c r="A27" s="200">
        <f t="shared" si="1"/>
        <v>16</v>
      </c>
      <c r="B27" s="28" t="str">
        <f>+'Wrksht. F, CWIP Desc. EKC'!B26</f>
        <v>1070002</v>
      </c>
      <c r="C27" s="26" t="str">
        <f>+'Wrksht. F, CWIP Desc. EKC'!C26</f>
        <v>TEC0801887</v>
      </c>
      <c r="D27" s="738">
        <v>956813.95</v>
      </c>
      <c r="E27" s="31">
        <f>+'Wrksht. F, CWIP Desc. EKC'!D26</f>
        <v>0</v>
      </c>
      <c r="F27" s="737">
        <v>40057</v>
      </c>
      <c r="G27" s="738" t="s">
        <v>1059</v>
      </c>
      <c r="H27" s="738">
        <v>0</v>
      </c>
      <c r="I27" s="301">
        <f t="shared" si="0"/>
        <v>0</v>
      </c>
      <c r="J27" s="42"/>
    </row>
    <row r="28" spans="1:10">
      <c r="A28" s="200">
        <f t="shared" si="1"/>
        <v>17</v>
      </c>
      <c r="B28" s="28" t="str">
        <f>+'Wrksht. F, CWIP Desc. EKC'!B27</f>
        <v>1070002</v>
      </c>
      <c r="C28" s="26" t="str">
        <f>+'Wrksht. F, CWIP Desc. EKC'!C27</f>
        <v>TEC0802112</v>
      </c>
      <c r="D28" s="738">
        <v>628960.46</v>
      </c>
      <c r="E28" s="31">
        <f>+'Wrksht. F, CWIP Desc. EKC'!D27</f>
        <v>0</v>
      </c>
      <c r="F28" s="737">
        <v>40057</v>
      </c>
      <c r="G28" s="775">
        <v>39853</v>
      </c>
      <c r="H28" s="738">
        <v>0</v>
      </c>
      <c r="I28" s="301">
        <f t="shared" si="0"/>
        <v>0</v>
      </c>
      <c r="J28" s="42"/>
    </row>
    <row r="29" spans="1:10">
      <c r="A29" s="200">
        <f t="shared" si="1"/>
        <v>18</v>
      </c>
      <c r="B29" s="28" t="str">
        <f>+'Wrksht. F, CWIP Desc. EKC'!B28</f>
        <v>1070002</v>
      </c>
      <c r="C29" s="26" t="str">
        <f>+'Wrksht. F, CWIP Desc. EKC'!C28</f>
        <v>TEC0802277</v>
      </c>
      <c r="D29" s="738">
        <v>129502.73</v>
      </c>
      <c r="E29" s="31">
        <f>+'Wrksht. F, CWIP Desc. EKC'!D28</f>
        <v>0</v>
      </c>
      <c r="F29" s="737">
        <v>40057</v>
      </c>
      <c r="G29" s="737">
        <v>40645</v>
      </c>
      <c r="H29" s="738">
        <v>0</v>
      </c>
      <c r="I29" s="301">
        <f t="shared" si="0"/>
        <v>0</v>
      </c>
      <c r="J29" s="42"/>
    </row>
    <row r="30" spans="1:10">
      <c r="A30" s="200">
        <f t="shared" si="1"/>
        <v>19</v>
      </c>
      <c r="B30" s="28" t="str">
        <f>+'Wrksht. F, CWIP Desc. EKC'!B29</f>
        <v>1070002</v>
      </c>
      <c r="C30" s="26" t="str">
        <f>+'Wrksht. F, CWIP Desc. EKC'!C29</f>
        <v>TEC0802576</v>
      </c>
      <c r="D30" s="738">
        <v>272839.45</v>
      </c>
      <c r="E30" s="31">
        <f>+'Wrksht. F, CWIP Desc. EKC'!D29</f>
        <v>0</v>
      </c>
      <c r="F30" s="737">
        <v>40057</v>
      </c>
      <c r="G30" s="775">
        <v>39881</v>
      </c>
      <c r="H30" s="738">
        <v>0</v>
      </c>
      <c r="I30" s="301">
        <f t="shared" si="0"/>
        <v>0</v>
      </c>
      <c r="J30" s="42"/>
    </row>
    <row r="31" spans="1:10">
      <c r="A31" s="200">
        <f t="shared" si="1"/>
        <v>20</v>
      </c>
      <c r="B31" s="302" t="str">
        <f>+'Wrksht. F, CWIP Desc. EKC'!B30</f>
        <v>1070002</v>
      </c>
      <c r="C31" s="32" t="str">
        <f>+'Wrksht. F, CWIP Desc. EKC'!C30</f>
        <v>TEC0803513</v>
      </c>
      <c r="D31" s="738">
        <v>797.9</v>
      </c>
      <c r="E31" s="31">
        <f>+'Wrksht. F, CWIP Desc. EKC'!D30</f>
        <v>0</v>
      </c>
      <c r="F31" s="737">
        <v>40057</v>
      </c>
      <c r="G31" s="775">
        <v>39881</v>
      </c>
      <c r="H31" s="738">
        <v>0</v>
      </c>
      <c r="I31" s="301">
        <f t="shared" si="0"/>
        <v>0</v>
      </c>
      <c r="J31" s="42"/>
    </row>
    <row r="32" spans="1:10">
      <c r="A32" s="200">
        <f t="shared" si="1"/>
        <v>21</v>
      </c>
      <c r="B32" s="302" t="str">
        <f>+'Wrksht. F, CWIP Desc. EKC'!B31</f>
        <v>1070002</v>
      </c>
      <c r="C32" s="32" t="str">
        <f>+'Wrksht. F, CWIP Desc. EKC'!C31</f>
        <v>TEC0803710</v>
      </c>
      <c r="D32" s="738">
        <v>5931.27</v>
      </c>
      <c r="E32" s="31">
        <f>+'Wrksht. F, CWIP Desc. EKC'!D31</f>
        <v>0</v>
      </c>
      <c r="F32" s="737">
        <v>40057</v>
      </c>
      <c r="G32" s="775">
        <v>39822</v>
      </c>
      <c r="H32" s="738">
        <v>0</v>
      </c>
      <c r="I32" s="301">
        <f t="shared" si="0"/>
        <v>0</v>
      </c>
      <c r="J32" s="42"/>
    </row>
    <row r="33" spans="1:10">
      <c r="A33" s="200">
        <f t="shared" si="1"/>
        <v>22</v>
      </c>
      <c r="B33" s="28" t="str">
        <f>+'Wrksht. F, CWIP Desc. EKC'!B32</f>
        <v>1070002</v>
      </c>
      <c r="C33" s="26" t="str">
        <f>+'Wrksht. F, CWIP Desc. EKC'!C32</f>
        <v>TEC0803936</v>
      </c>
      <c r="D33" s="738">
        <v>3954.66</v>
      </c>
      <c r="E33" s="31">
        <f>+'Wrksht. F, CWIP Desc. EKC'!D32</f>
        <v>0</v>
      </c>
      <c r="F33" s="737">
        <v>40057</v>
      </c>
      <c r="G33" s="775">
        <v>39881</v>
      </c>
      <c r="H33" s="738">
        <v>0</v>
      </c>
      <c r="I33" s="301">
        <f t="shared" si="0"/>
        <v>0</v>
      </c>
      <c r="J33" s="42"/>
    </row>
    <row r="34" spans="1:10">
      <c r="A34" s="200">
        <f t="shared" si="1"/>
        <v>23</v>
      </c>
      <c r="B34" s="28" t="str">
        <f>+'Wrksht. F, CWIP Desc. EKC'!B33</f>
        <v>1070002</v>
      </c>
      <c r="C34" s="26" t="str">
        <f>+'Wrksht. F, CWIP Desc. EKC'!C33</f>
        <v>TEC0804550</v>
      </c>
      <c r="D34" s="738">
        <v>5665.83</v>
      </c>
      <c r="E34" s="31">
        <f>+'Wrksht. F, CWIP Desc. EKC'!D33</f>
        <v>0</v>
      </c>
      <c r="F34" s="737">
        <v>40057</v>
      </c>
      <c r="G34" s="775">
        <v>39881</v>
      </c>
      <c r="H34" s="738">
        <v>0</v>
      </c>
      <c r="I34" s="301">
        <f t="shared" si="0"/>
        <v>0</v>
      </c>
      <c r="J34" s="42"/>
    </row>
    <row r="35" spans="1:10">
      <c r="A35" s="200">
        <f t="shared" si="1"/>
        <v>24</v>
      </c>
      <c r="B35" s="28" t="str">
        <f>+'Wrksht. F, CWIP Desc. EKC'!B34</f>
        <v>1070002</v>
      </c>
      <c r="C35" s="26" t="str">
        <f>+'Wrksht. F, CWIP Desc. EKC'!C34</f>
        <v>TEC0804719</v>
      </c>
      <c r="D35" s="738">
        <v>935.97</v>
      </c>
      <c r="E35" s="31">
        <f>+'Wrksht. F, CWIP Desc. EKC'!D34</f>
        <v>0</v>
      </c>
      <c r="F35" s="737">
        <v>40057</v>
      </c>
      <c r="G35" s="775">
        <v>39822</v>
      </c>
      <c r="H35" s="738">
        <v>0</v>
      </c>
      <c r="I35" s="301">
        <f t="shared" si="0"/>
        <v>0</v>
      </c>
      <c r="J35" s="42"/>
    </row>
    <row r="36" spans="1:10">
      <c r="A36" s="200">
        <f t="shared" si="1"/>
        <v>25</v>
      </c>
      <c r="B36" s="28" t="str">
        <f>+'Wrksht. F, CWIP Desc. EKC'!B35</f>
        <v>1070002</v>
      </c>
      <c r="C36" s="30" t="str">
        <f>+'Wrksht. F, CWIP Desc. EKC'!C35</f>
        <v>LEC0801112</v>
      </c>
      <c r="D36" s="738">
        <v>9622.33</v>
      </c>
      <c r="E36" s="31">
        <f>+'Wrksht. F, CWIP Desc. EKC'!D35</f>
        <v>0</v>
      </c>
      <c r="F36" s="737">
        <v>40057</v>
      </c>
      <c r="G36" s="775">
        <v>39873</v>
      </c>
      <c r="H36" s="738">
        <v>0</v>
      </c>
      <c r="I36" s="301">
        <f t="shared" si="0"/>
        <v>0</v>
      </c>
      <c r="J36" s="42"/>
    </row>
    <row r="37" spans="1:10">
      <c r="A37" s="200">
        <f t="shared" si="1"/>
        <v>26</v>
      </c>
      <c r="B37" s="28" t="str">
        <f>+'Wrksht. F, CWIP Desc. EKC'!B36</f>
        <v>1070002</v>
      </c>
      <c r="C37" s="26" t="str">
        <f>+'Wrksht. F, CWIP Desc. EKC'!C36</f>
        <v>A30062</v>
      </c>
      <c r="D37" s="738">
        <v>1526.33</v>
      </c>
      <c r="E37" s="31">
        <f>+'Wrksht. F, CWIP Desc. EKC'!D36</f>
        <v>0</v>
      </c>
      <c r="F37" s="737">
        <v>40057</v>
      </c>
      <c r="G37" s="775">
        <v>39912</v>
      </c>
      <c r="H37" s="738">
        <v>0</v>
      </c>
      <c r="I37" s="301">
        <f t="shared" si="0"/>
        <v>0</v>
      </c>
      <c r="J37" s="42"/>
    </row>
    <row r="38" spans="1:10">
      <c r="A38" s="200">
        <f t="shared" si="1"/>
        <v>27</v>
      </c>
      <c r="B38" s="28" t="str">
        <f>+'Wrksht. F, CWIP Desc. EKC'!B37</f>
        <v>1070002</v>
      </c>
      <c r="C38" s="26" t="str">
        <f>+'Wrksht. F, CWIP Desc. EKC'!C37</f>
        <v>LEC0504104</v>
      </c>
      <c r="D38" s="738">
        <v>2295438.1</v>
      </c>
      <c r="E38" s="31">
        <f>+'Wrksht. F, CWIP Desc. EKC'!D37</f>
        <v>0</v>
      </c>
      <c r="F38" s="737">
        <v>40057</v>
      </c>
      <c r="G38" s="775">
        <v>39973</v>
      </c>
      <c r="H38" s="738">
        <v>0</v>
      </c>
      <c r="I38" s="301">
        <f t="shared" si="0"/>
        <v>0</v>
      </c>
      <c r="J38" s="42"/>
    </row>
    <row r="39" spans="1:10">
      <c r="A39" s="200">
        <f t="shared" si="1"/>
        <v>28</v>
      </c>
      <c r="B39" s="28" t="str">
        <f>+'Wrksht. F, CWIP Desc. EKC'!B38</f>
        <v>1070002</v>
      </c>
      <c r="C39" s="26" t="str">
        <f>+'Wrksht. F, CWIP Desc. EKC'!C38</f>
        <v>LEC0601996</v>
      </c>
      <c r="D39" s="738">
        <v>774052.46</v>
      </c>
      <c r="E39" s="31">
        <f>+'Wrksht. F, CWIP Desc. EKC'!D38</f>
        <v>0</v>
      </c>
      <c r="F39" s="737">
        <v>40057</v>
      </c>
      <c r="G39" s="775">
        <v>40034</v>
      </c>
      <c r="H39" s="738">
        <v>0</v>
      </c>
      <c r="I39" s="301">
        <f t="shared" si="0"/>
        <v>0</v>
      </c>
      <c r="J39" s="42"/>
    </row>
    <row r="40" spans="1:10">
      <c r="A40" s="200">
        <f t="shared" si="1"/>
        <v>29</v>
      </c>
      <c r="B40" s="28" t="str">
        <f>+'Wrksht. F, CWIP Desc. EKC'!B39</f>
        <v>1070002</v>
      </c>
      <c r="C40" s="26" t="str">
        <f>+'Wrksht. F, CWIP Desc. EKC'!C39</f>
        <v>LEC0704585</v>
      </c>
      <c r="D40" s="738">
        <v>2955.26</v>
      </c>
      <c r="E40" s="31">
        <f>+'Wrksht. F, CWIP Desc. EKC'!D39</f>
        <v>0</v>
      </c>
      <c r="F40" s="737">
        <v>40057</v>
      </c>
      <c r="G40" s="775">
        <v>39490</v>
      </c>
      <c r="H40" s="738">
        <v>0</v>
      </c>
      <c r="I40" s="301">
        <f t="shared" si="0"/>
        <v>0</v>
      </c>
      <c r="J40" s="42"/>
    </row>
    <row r="41" spans="1:10">
      <c r="A41" s="200">
        <f t="shared" si="1"/>
        <v>30</v>
      </c>
      <c r="B41" s="28" t="str">
        <f>+'Wrksht. F, CWIP Desc. EKC'!B40</f>
        <v>1070002</v>
      </c>
      <c r="C41" s="26" t="str">
        <f>+'Wrksht. F, CWIP Desc. EKC'!C40</f>
        <v>LEC0710069</v>
      </c>
      <c r="D41" s="738">
        <v>874493.7</v>
      </c>
      <c r="E41" s="31">
        <f>+'Wrksht. F, CWIP Desc. EKC'!D40</f>
        <v>0</v>
      </c>
      <c r="F41" s="737">
        <v>40057</v>
      </c>
      <c r="G41" s="737">
        <v>41410</v>
      </c>
      <c r="H41" s="738">
        <v>0</v>
      </c>
      <c r="I41" s="301">
        <f t="shared" si="0"/>
        <v>0</v>
      </c>
      <c r="J41" s="42"/>
    </row>
    <row r="42" spans="1:10">
      <c r="A42" s="200">
        <f t="shared" si="1"/>
        <v>31</v>
      </c>
      <c r="B42" s="28" t="str">
        <f>+'Wrksht. F, CWIP Desc. EKC'!B41</f>
        <v>1070002</v>
      </c>
      <c r="C42" s="26" t="str">
        <f>+'Wrksht. F, CWIP Desc. EKC'!C41</f>
        <v>LEC0710070</v>
      </c>
      <c r="D42" s="738">
        <v>0</v>
      </c>
      <c r="E42" s="31">
        <f>+'Wrksht. F, CWIP Desc. EKC'!D41</f>
        <v>0</v>
      </c>
      <c r="F42" s="737">
        <v>40057</v>
      </c>
      <c r="G42" s="738" t="s">
        <v>1059</v>
      </c>
      <c r="H42" s="738">
        <v>0</v>
      </c>
      <c r="I42" s="301">
        <f t="shared" si="0"/>
        <v>0</v>
      </c>
      <c r="J42" s="42"/>
    </row>
    <row r="43" spans="1:10">
      <c r="A43" s="200">
        <f t="shared" si="1"/>
        <v>32</v>
      </c>
      <c r="B43" s="28" t="str">
        <f>+'Wrksht. F, CWIP Desc. EKC'!B42</f>
        <v>1070002</v>
      </c>
      <c r="C43" s="26" t="str">
        <f>+'Wrksht. F, CWIP Desc. EKC'!C42</f>
        <v>LEC0800820</v>
      </c>
      <c r="D43" s="738">
        <v>2264650.44</v>
      </c>
      <c r="E43" s="31">
        <f>+'Wrksht. F, CWIP Desc. EKC'!D42</f>
        <v>0</v>
      </c>
      <c r="F43" s="737">
        <v>40057</v>
      </c>
      <c r="G43" s="737">
        <v>40095</v>
      </c>
      <c r="H43" s="738">
        <v>0</v>
      </c>
      <c r="I43" s="301">
        <f t="shared" si="0"/>
        <v>0</v>
      </c>
      <c r="J43" s="42"/>
    </row>
    <row r="44" spans="1:10">
      <c r="A44" s="200">
        <f t="shared" si="1"/>
        <v>33</v>
      </c>
      <c r="B44" s="28" t="str">
        <f>+'Wrksht. F, CWIP Desc. EKC'!B43</f>
        <v>1070002</v>
      </c>
      <c r="C44" s="26" t="str">
        <f>+'Wrksht. F, CWIP Desc. EKC'!C43</f>
        <v>LEC0801068</v>
      </c>
      <c r="D44" s="738">
        <v>1837.57</v>
      </c>
      <c r="E44" s="31">
        <f>+'Wrksht. F, CWIP Desc. EKC'!D43</f>
        <v>0</v>
      </c>
      <c r="F44" s="737">
        <v>40057</v>
      </c>
      <c r="G44" s="775">
        <v>39881</v>
      </c>
      <c r="H44" s="738">
        <v>0</v>
      </c>
      <c r="I44" s="301">
        <f t="shared" si="0"/>
        <v>0</v>
      </c>
      <c r="J44" s="42"/>
    </row>
    <row r="45" spans="1:10">
      <c r="A45" s="200">
        <f t="shared" si="1"/>
        <v>34</v>
      </c>
      <c r="B45" s="28" t="str">
        <f>+'Wrksht. F, CWIP Desc. EKC'!B44</f>
        <v>1070002</v>
      </c>
      <c r="C45" s="26" t="str">
        <f>+'Wrksht. F, CWIP Desc. EKC'!C44</f>
        <v>LEC0802635</v>
      </c>
      <c r="D45" s="738">
        <v>155722.04999999999</v>
      </c>
      <c r="E45" s="31">
        <f>+'Wrksht. F, CWIP Desc. EKC'!D44</f>
        <v>0</v>
      </c>
      <c r="F45" s="737">
        <v>40057</v>
      </c>
      <c r="G45" s="775">
        <v>39942</v>
      </c>
      <c r="H45" s="738">
        <v>0</v>
      </c>
      <c r="I45" s="301">
        <f t="shared" si="0"/>
        <v>0</v>
      </c>
      <c r="J45" s="42"/>
    </row>
    <row r="46" spans="1:10">
      <c r="A46" s="200">
        <f t="shared" si="1"/>
        <v>35</v>
      </c>
      <c r="B46" s="28" t="str">
        <f>+'Wrksht. F, CWIP Desc. EKC'!B45</f>
        <v>1070002</v>
      </c>
      <c r="C46" s="26" t="str">
        <f>+'Wrksht. F, CWIP Desc. EKC'!C45</f>
        <v>LEC0802645</v>
      </c>
      <c r="D46" s="738">
        <v>3586912.62</v>
      </c>
      <c r="E46" s="31">
        <f>+'Wrksht. F, CWIP Desc. EKC'!D45</f>
        <v>0</v>
      </c>
      <c r="F46" s="737">
        <v>40057</v>
      </c>
      <c r="G46" s="737">
        <v>40378</v>
      </c>
      <c r="H46" s="738">
        <v>0</v>
      </c>
      <c r="I46" s="301">
        <f t="shared" si="0"/>
        <v>0</v>
      </c>
      <c r="J46" s="42"/>
    </row>
    <row r="47" spans="1:10">
      <c r="A47" s="200">
        <f t="shared" si="1"/>
        <v>36</v>
      </c>
      <c r="B47" s="28" t="str">
        <f>+'Wrksht. F, CWIP Desc. EKC'!B46</f>
        <v>1070002</v>
      </c>
      <c r="C47" s="26" t="str">
        <f>+'Wrksht. F, CWIP Desc. EKC'!C46</f>
        <v>LEC0803059</v>
      </c>
      <c r="D47" s="738">
        <v>9659.41</v>
      </c>
      <c r="E47" s="31">
        <f>+'Wrksht. F, CWIP Desc. EKC'!D46</f>
        <v>0</v>
      </c>
      <c r="F47" s="737">
        <v>40057</v>
      </c>
      <c r="G47" s="775">
        <v>39822</v>
      </c>
      <c r="H47" s="738">
        <v>0</v>
      </c>
      <c r="I47" s="301">
        <f t="shared" si="0"/>
        <v>0</v>
      </c>
      <c r="J47" s="42"/>
    </row>
    <row r="48" spans="1:10">
      <c r="A48" s="200">
        <f t="shared" si="1"/>
        <v>37</v>
      </c>
      <c r="B48" s="28" t="str">
        <f>+'Wrksht. F, CWIP Desc. EKC'!B47</f>
        <v>1070002</v>
      </c>
      <c r="C48" s="26" t="str">
        <f>+'Wrksht. F, CWIP Desc. EKC'!C47</f>
        <v>LEC0803658</v>
      </c>
      <c r="D48" s="738">
        <v>172584.88</v>
      </c>
      <c r="E48" s="31">
        <f>+'Wrksht. F, CWIP Desc. EKC'!D47</f>
        <v>0</v>
      </c>
      <c r="F48" s="737">
        <v>40057</v>
      </c>
      <c r="G48" s="775">
        <v>39822</v>
      </c>
      <c r="H48" s="738">
        <v>0</v>
      </c>
      <c r="I48" s="301">
        <f t="shared" si="0"/>
        <v>0</v>
      </c>
      <c r="J48" s="42"/>
    </row>
    <row r="49" spans="1:10">
      <c r="A49" s="200">
        <f t="shared" si="1"/>
        <v>38</v>
      </c>
      <c r="B49" s="28" t="str">
        <f>+'Wrksht. F, CWIP Desc. EKC'!B48</f>
        <v>1070002</v>
      </c>
      <c r="C49" s="26" t="str">
        <f>+'Wrksht. F, CWIP Desc. EKC'!C48</f>
        <v>LEC0804393</v>
      </c>
      <c r="D49" s="738">
        <v>956128.4</v>
      </c>
      <c r="E49" s="31">
        <f>+'Wrksht. F, CWIP Desc. EKC'!D48</f>
        <v>0</v>
      </c>
      <c r="F49" s="737">
        <v>40057</v>
      </c>
      <c r="G49" s="775">
        <v>39853</v>
      </c>
      <c r="H49" s="738">
        <v>0</v>
      </c>
      <c r="I49" s="301">
        <f t="shared" si="0"/>
        <v>0</v>
      </c>
      <c r="J49" s="42"/>
    </row>
    <row r="50" spans="1:10">
      <c r="A50" s="200">
        <f t="shared" si="1"/>
        <v>39</v>
      </c>
      <c r="B50" s="28" t="str">
        <f>+'Wrksht. F, CWIP Desc. EKC'!B49</f>
        <v>1070002</v>
      </c>
      <c r="C50" s="26" t="str">
        <f>+'Wrksht. F, CWIP Desc. EKC'!C49</f>
        <v>LEC0804804</v>
      </c>
      <c r="D50" s="738">
        <v>87462.03</v>
      </c>
      <c r="E50" s="31">
        <f>+'Wrksht. F, CWIP Desc. EKC'!D49</f>
        <v>0</v>
      </c>
      <c r="F50" s="737">
        <v>40057</v>
      </c>
      <c r="G50" s="775">
        <v>40003</v>
      </c>
      <c r="H50" s="738">
        <v>0</v>
      </c>
      <c r="I50" s="301">
        <f t="shared" si="0"/>
        <v>0</v>
      </c>
      <c r="J50" s="42"/>
    </row>
    <row r="51" spans="1:10">
      <c r="A51" s="200">
        <f t="shared" si="1"/>
        <v>40</v>
      </c>
      <c r="B51" s="28" t="str">
        <f>+'Wrksht. F, CWIP Desc. EKC'!B50</f>
        <v>1070002</v>
      </c>
      <c r="C51" s="26" t="str">
        <f>+'Wrksht. F, CWIP Desc. EKC'!C50</f>
        <v>LEC0805848</v>
      </c>
      <c r="D51" s="738">
        <v>119524.01</v>
      </c>
      <c r="E51" s="31">
        <f>+'Wrksht. F, CWIP Desc. EKC'!D50</f>
        <v>0</v>
      </c>
      <c r="F51" s="737">
        <v>40057</v>
      </c>
      <c r="G51" s="737">
        <v>40134</v>
      </c>
      <c r="H51" s="738">
        <v>0</v>
      </c>
      <c r="I51" s="301">
        <f t="shared" si="0"/>
        <v>0</v>
      </c>
      <c r="J51" s="42"/>
    </row>
    <row r="52" spans="1:10">
      <c r="A52" s="200">
        <f t="shared" si="1"/>
        <v>41</v>
      </c>
      <c r="B52" s="28" t="str">
        <f>+'Wrksht. F, CWIP Desc. EKC'!B51</f>
        <v>1070002</v>
      </c>
      <c r="C52" s="26" t="str">
        <f>+'Wrksht. F, CWIP Desc. EKC'!C51</f>
        <v>LEC0807184</v>
      </c>
      <c r="D52" s="738">
        <v>0</v>
      </c>
      <c r="E52" s="31">
        <f>+'Wrksht. F, CWIP Desc. EKC'!D51</f>
        <v>0</v>
      </c>
      <c r="F52" s="737">
        <v>40057</v>
      </c>
      <c r="G52" s="738" t="s">
        <v>1059</v>
      </c>
      <c r="H52" s="738">
        <v>0</v>
      </c>
      <c r="I52" s="301">
        <f t="shared" si="0"/>
        <v>0</v>
      </c>
      <c r="J52" s="42"/>
    </row>
    <row r="53" spans="1:10">
      <c r="A53" s="200">
        <f t="shared" si="1"/>
        <v>42</v>
      </c>
      <c r="B53" s="302" t="str">
        <f>+'Wrksht. F, CWIP Desc. EKC'!B52</f>
        <v>1070002</v>
      </c>
      <c r="C53" s="32" t="str">
        <f>+'Wrksht. F, CWIP Desc. EKC'!C52</f>
        <v>LEC0807190</v>
      </c>
      <c r="D53" s="738">
        <v>0</v>
      </c>
      <c r="E53" s="31">
        <f>+'Wrksht. F, CWIP Desc. EKC'!D52</f>
        <v>0</v>
      </c>
      <c r="F53" s="737">
        <v>40057</v>
      </c>
      <c r="G53" s="738" t="s">
        <v>1059</v>
      </c>
      <c r="H53" s="738">
        <v>0</v>
      </c>
      <c r="I53" s="301">
        <f t="shared" si="0"/>
        <v>0</v>
      </c>
      <c r="J53" s="42"/>
    </row>
    <row r="54" spans="1:10">
      <c r="A54" s="200">
        <f t="shared" si="1"/>
        <v>43</v>
      </c>
      <c r="B54" s="302" t="str">
        <f>+'Wrksht. F, CWIP Desc. EKC'!B53</f>
        <v>1070002</v>
      </c>
      <c r="C54" s="32" t="str">
        <f>+'Wrksht. F, CWIP Desc. EKC'!C53</f>
        <v>LEC0807191</v>
      </c>
      <c r="D54" s="738">
        <v>0</v>
      </c>
      <c r="E54" s="31">
        <f>+'Wrksht. F, CWIP Desc. EKC'!D53</f>
        <v>0</v>
      </c>
      <c r="F54" s="737">
        <v>40057</v>
      </c>
      <c r="G54" s="738" t="s">
        <v>1059</v>
      </c>
      <c r="H54" s="738">
        <v>0</v>
      </c>
      <c r="I54" s="301">
        <f t="shared" si="0"/>
        <v>0</v>
      </c>
      <c r="J54" s="42"/>
    </row>
    <row r="55" spans="1:10">
      <c r="A55" s="200">
        <f t="shared" si="1"/>
        <v>44</v>
      </c>
      <c r="B55" s="302" t="str">
        <f>+'Wrksht. F, CWIP Desc. EKC'!B54</f>
        <v>1070002</v>
      </c>
      <c r="C55" s="32" t="str">
        <f>+'Wrksht. F, CWIP Desc. EKC'!C54</f>
        <v>A30002</v>
      </c>
      <c r="D55" s="738">
        <v>508.78</v>
      </c>
      <c r="E55" s="31">
        <f>+'Wrksht. F, CWIP Desc. EKC'!D54</f>
        <v>0</v>
      </c>
      <c r="F55" s="737">
        <v>40057</v>
      </c>
      <c r="G55" s="775">
        <v>39912</v>
      </c>
      <c r="H55" s="738">
        <v>0</v>
      </c>
      <c r="I55" s="301">
        <f t="shared" si="0"/>
        <v>0</v>
      </c>
      <c r="J55" s="42"/>
    </row>
    <row r="56" spans="1:10">
      <c r="A56" s="200">
        <f t="shared" si="1"/>
        <v>45</v>
      </c>
      <c r="B56" s="302" t="str">
        <f>+'Wrksht. F, CWIP Desc. EKC'!B55</f>
        <v>1070002</v>
      </c>
      <c r="C56" s="32" t="str">
        <f>+'Wrksht. F, CWIP Desc. EKC'!C55</f>
        <v>EEC0800295</v>
      </c>
      <c r="D56" s="738">
        <v>28547.08</v>
      </c>
      <c r="E56" s="31">
        <f>+'Wrksht. F, CWIP Desc. EKC'!D55</f>
        <v>0</v>
      </c>
      <c r="F56" s="737">
        <v>40057</v>
      </c>
      <c r="G56" s="775">
        <v>39881</v>
      </c>
      <c r="H56" s="738">
        <v>0</v>
      </c>
      <c r="I56" s="301">
        <f t="shared" si="0"/>
        <v>0</v>
      </c>
      <c r="J56" s="42"/>
    </row>
    <row r="57" spans="1:10">
      <c r="A57" s="200">
        <f t="shared" si="1"/>
        <v>46</v>
      </c>
      <c r="B57" s="302" t="str">
        <f>+'Wrksht. F, CWIP Desc. EKC'!B56</f>
        <v>1070002</v>
      </c>
      <c r="C57" s="32" t="str">
        <f>+'Wrksht. F, CWIP Desc. EKC'!C56</f>
        <v>EEC0800678</v>
      </c>
      <c r="D57" s="738">
        <v>43838.93</v>
      </c>
      <c r="E57" s="31">
        <f>+'Wrksht. F, CWIP Desc. EKC'!D56</f>
        <v>0</v>
      </c>
      <c r="F57" s="737">
        <v>40057</v>
      </c>
      <c r="G57" s="775">
        <v>39853</v>
      </c>
      <c r="H57" s="738">
        <v>0</v>
      </c>
      <c r="I57" s="301">
        <f t="shared" si="0"/>
        <v>0</v>
      </c>
      <c r="J57" s="42"/>
    </row>
    <row r="58" spans="1:10">
      <c r="A58" s="200">
        <f t="shared" si="1"/>
        <v>47</v>
      </c>
      <c r="B58" s="28" t="str">
        <f>+'Wrksht. F, CWIP Desc. EKC'!B57</f>
        <v>1070002</v>
      </c>
      <c r="C58" s="26" t="str">
        <f>+'Wrksht. F, CWIP Desc. EKC'!C57</f>
        <v>EEC0804574</v>
      </c>
      <c r="D58" s="738">
        <v>49916.65</v>
      </c>
      <c r="E58" s="31">
        <f>+'Wrksht. F, CWIP Desc. EKC'!D57</f>
        <v>0</v>
      </c>
      <c r="F58" s="737">
        <v>40057</v>
      </c>
      <c r="G58" s="775">
        <v>39881</v>
      </c>
      <c r="H58" s="738">
        <v>0</v>
      </c>
      <c r="I58" s="301">
        <f t="shared" si="0"/>
        <v>0</v>
      </c>
      <c r="J58" s="42"/>
    </row>
    <row r="59" spans="1:10">
      <c r="A59" s="200">
        <f t="shared" si="1"/>
        <v>48</v>
      </c>
      <c r="B59" s="28" t="str">
        <f>+'Wrksht. F, CWIP Desc. EKC'!B58</f>
        <v>1070002</v>
      </c>
      <c r="C59" s="26" t="str">
        <f>+'Wrksht. F, CWIP Desc. EKC'!C58</f>
        <v>JEC0605973</v>
      </c>
      <c r="D59" s="738">
        <v>2483350.94</v>
      </c>
      <c r="E59" s="31">
        <f>+'Wrksht. F, CWIP Desc. EKC'!D58</f>
        <v>0</v>
      </c>
      <c r="F59" s="737">
        <v>40057</v>
      </c>
      <c r="G59" s="775">
        <v>39912</v>
      </c>
      <c r="H59" s="738">
        <v>0</v>
      </c>
      <c r="I59" s="301">
        <f t="shared" si="0"/>
        <v>0</v>
      </c>
      <c r="J59" s="42"/>
    </row>
    <row r="60" spans="1:10">
      <c r="A60" s="200">
        <f t="shared" si="1"/>
        <v>49</v>
      </c>
      <c r="B60" s="28" t="str">
        <f>+'Wrksht. F, CWIP Desc. EKC'!B59</f>
        <v>1070002</v>
      </c>
      <c r="C60" s="26" t="str">
        <f>+'Wrksht. F, CWIP Desc. EKC'!C59</f>
        <v>JEC0605975</v>
      </c>
      <c r="D60" s="738">
        <v>2335154.86</v>
      </c>
      <c r="E60" s="31">
        <f>+'Wrksht. F, CWIP Desc. EKC'!D59</f>
        <v>0</v>
      </c>
      <c r="F60" s="737">
        <v>40057</v>
      </c>
      <c r="G60" s="775">
        <v>39822</v>
      </c>
      <c r="H60" s="738">
        <v>0</v>
      </c>
      <c r="I60" s="301">
        <f t="shared" si="0"/>
        <v>0</v>
      </c>
      <c r="J60" s="42"/>
    </row>
    <row r="61" spans="1:10">
      <c r="A61" s="200">
        <f t="shared" si="1"/>
        <v>50</v>
      </c>
      <c r="B61" s="302" t="str">
        <f>+'Wrksht. F, CWIP Desc. EKC'!B60</f>
        <v>1070002</v>
      </c>
      <c r="C61" s="30" t="str">
        <f>+'Wrksht. F, CWIP Desc. EKC'!C60</f>
        <v>JEC0605977</v>
      </c>
      <c r="D61" s="738">
        <v>3845745.33</v>
      </c>
      <c r="E61" s="31">
        <f>+'Wrksht. F, CWIP Desc. EKC'!D60</f>
        <v>0</v>
      </c>
      <c r="F61" s="737">
        <v>40057</v>
      </c>
      <c r="G61" s="775">
        <v>39853</v>
      </c>
      <c r="H61" s="738">
        <v>0</v>
      </c>
      <c r="I61" s="301">
        <f t="shared" si="0"/>
        <v>0</v>
      </c>
      <c r="J61" s="42"/>
    </row>
    <row r="62" spans="1:10">
      <c r="A62" s="200">
        <f t="shared" si="1"/>
        <v>51</v>
      </c>
      <c r="B62" s="28" t="str">
        <f>+'Wrksht. F, CWIP Desc. EKC'!B61</f>
        <v>1070002</v>
      </c>
      <c r="C62" s="26" t="str">
        <f>+'Wrksht. F, CWIP Desc. EKC'!C61</f>
        <v>JEC0610127</v>
      </c>
      <c r="D62" s="738">
        <v>0</v>
      </c>
      <c r="E62" s="31">
        <f>+'Wrksht. F, CWIP Desc. EKC'!D61</f>
        <v>0</v>
      </c>
      <c r="F62" s="737">
        <v>40057</v>
      </c>
      <c r="G62" s="775">
        <v>39933</v>
      </c>
      <c r="H62" s="738">
        <v>0</v>
      </c>
      <c r="I62" s="301">
        <f t="shared" si="0"/>
        <v>0</v>
      </c>
      <c r="J62" s="42"/>
    </row>
    <row r="63" spans="1:10">
      <c r="A63" s="200">
        <f t="shared" si="1"/>
        <v>52</v>
      </c>
      <c r="B63" s="28" t="str">
        <f>+'Wrksht. F, CWIP Desc. EKC'!B62</f>
        <v>1070002</v>
      </c>
      <c r="C63" s="26" t="str">
        <f>+'Wrksht. F, CWIP Desc. EKC'!C62</f>
        <v>JEC0611677</v>
      </c>
      <c r="D63" s="738">
        <v>-2913.25</v>
      </c>
      <c r="E63" s="31">
        <f>+'Wrksht. F, CWIP Desc. EKC'!D62</f>
        <v>0</v>
      </c>
      <c r="F63" s="737">
        <v>40057</v>
      </c>
      <c r="G63" s="738" t="s">
        <v>1059</v>
      </c>
      <c r="H63" s="738">
        <v>0</v>
      </c>
      <c r="I63" s="301">
        <f t="shared" si="0"/>
        <v>0</v>
      </c>
      <c r="J63" s="42"/>
    </row>
    <row r="64" spans="1:10">
      <c r="A64" s="200">
        <f t="shared" si="1"/>
        <v>53</v>
      </c>
      <c r="B64" s="28" t="str">
        <f>+'Wrksht. F, CWIP Desc. EKC'!B63</f>
        <v>1070002</v>
      </c>
      <c r="C64" s="26" t="str">
        <f>+'Wrksht. F, CWIP Desc. EKC'!C63</f>
        <v>JEC0700624</v>
      </c>
      <c r="D64" s="738">
        <v>2205.9899999999998</v>
      </c>
      <c r="E64" s="31">
        <f>+'Wrksht. F, CWIP Desc. EKC'!D63</f>
        <v>0</v>
      </c>
      <c r="F64" s="737">
        <v>40057</v>
      </c>
      <c r="G64" s="775">
        <v>39444</v>
      </c>
      <c r="H64" s="738">
        <v>0</v>
      </c>
      <c r="I64" s="301">
        <f t="shared" si="0"/>
        <v>0</v>
      </c>
      <c r="J64" s="42"/>
    </row>
    <row r="65" spans="1:10">
      <c r="A65" s="200">
        <f t="shared" si="1"/>
        <v>54</v>
      </c>
      <c r="B65" s="302" t="str">
        <f>+'Wrksht. F, CWIP Desc. EKC'!B64</f>
        <v>1070002</v>
      </c>
      <c r="C65" s="32" t="str">
        <f>+'Wrksht. F, CWIP Desc. EKC'!C64</f>
        <v>JEC0701131</v>
      </c>
      <c r="D65" s="738">
        <v>15770841.74</v>
      </c>
      <c r="E65" s="31">
        <f>+'Wrksht. F, CWIP Desc. EKC'!D64</f>
        <v>0</v>
      </c>
      <c r="F65" s="737">
        <v>40057</v>
      </c>
      <c r="G65" s="737">
        <v>41071</v>
      </c>
      <c r="H65" s="738">
        <v>0</v>
      </c>
      <c r="I65" s="301">
        <f t="shared" si="0"/>
        <v>0</v>
      </c>
      <c r="J65" s="42"/>
    </row>
    <row r="66" spans="1:10">
      <c r="A66" s="200">
        <f t="shared" si="1"/>
        <v>55</v>
      </c>
      <c r="B66" s="302" t="str">
        <f>+'Wrksht. F, CWIP Desc. EKC'!B65</f>
        <v>1070002</v>
      </c>
      <c r="C66" s="32" t="str">
        <f>+'Wrksht. F, CWIP Desc. EKC'!C65</f>
        <v>JEC0701132</v>
      </c>
      <c r="D66" s="738">
        <v>29991407</v>
      </c>
      <c r="E66" s="31">
        <f>+'Wrksht. F, CWIP Desc. EKC'!D65</f>
        <v>0</v>
      </c>
      <c r="F66" s="737">
        <v>40057</v>
      </c>
      <c r="G66" s="775">
        <v>39822</v>
      </c>
      <c r="H66" s="738">
        <v>0</v>
      </c>
      <c r="I66" s="301">
        <f t="shared" si="0"/>
        <v>0</v>
      </c>
      <c r="J66" s="42"/>
    </row>
    <row r="67" spans="1:10">
      <c r="A67" s="200">
        <f t="shared" si="1"/>
        <v>56</v>
      </c>
      <c r="B67" s="28" t="str">
        <f>+'Wrksht. F, CWIP Desc. EKC'!B66</f>
        <v>1070002</v>
      </c>
      <c r="C67" s="26" t="str">
        <f>+'Wrksht. F, CWIP Desc. EKC'!C66</f>
        <v>JEC0704255</v>
      </c>
      <c r="D67" s="738">
        <v>517232.48</v>
      </c>
      <c r="E67" s="31">
        <f>+'Wrksht. F, CWIP Desc. EKC'!D66</f>
        <v>0</v>
      </c>
      <c r="F67" s="737">
        <v>40057</v>
      </c>
      <c r="G67" s="775">
        <v>39515</v>
      </c>
      <c r="H67" s="738">
        <v>0</v>
      </c>
      <c r="I67" s="301">
        <f t="shared" si="0"/>
        <v>0</v>
      </c>
      <c r="J67" s="42"/>
    </row>
    <row r="68" spans="1:10">
      <c r="A68" s="200">
        <f t="shared" si="1"/>
        <v>57</v>
      </c>
      <c r="B68" s="28" t="str">
        <f>+'Wrksht. F, CWIP Desc. EKC'!B67</f>
        <v>1070002</v>
      </c>
      <c r="C68" s="26" t="str">
        <f>+'Wrksht. F, CWIP Desc. EKC'!C67</f>
        <v xml:space="preserve">JEC0704873  </v>
      </c>
      <c r="D68" s="738">
        <v>-7183.82</v>
      </c>
      <c r="E68" s="31">
        <f>+'Wrksht. F, CWIP Desc. EKC'!D67</f>
        <v>0</v>
      </c>
      <c r="F68" s="737">
        <v>40057</v>
      </c>
      <c r="G68" s="738" t="s">
        <v>1059</v>
      </c>
      <c r="H68" s="738">
        <v>0</v>
      </c>
      <c r="I68" s="301">
        <f t="shared" si="0"/>
        <v>0</v>
      </c>
      <c r="J68" s="42"/>
    </row>
    <row r="69" spans="1:10">
      <c r="A69" s="200">
        <f t="shared" si="1"/>
        <v>58</v>
      </c>
      <c r="B69" s="28" t="str">
        <f>+'Wrksht. F, CWIP Desc. EKC'!B68</f>
        <v>1070002</v>
      </c>
      <c r="C69" s="26" t="str">
        <f>+'Wrksht. F, CWIP Desc. EKC'!C68</f>
        <v>JEC0706539</v>
      </c>
      <c r="D69" s="738">
        <v>-4576.32</v>
      </c>
      <c r="E69" s="31">
        <f>+'Wrksht. F, CWIP Desc. EKC'!D68</f>
        <v>0</v>
      </c>
      <c r="F69" s="737">
        <v>40057</v>
      </c>
      <c r="G69" s="738" t="s">
        <v>1059</v>
      </c>
      <c r="H69" s="738">
        <v>0</v>
      </c>
      <c r="I69" s="301">
        <f t="shared" si="0"/>
        <v>0</v>
      </c>
      <c r="J69" s="42"/>
    </row>
    <row r="70" spans="1:10">
      <c r="A70" s="200">
        <f t="shared" si="1"/>
        <v>59</v>
      </c>
      <c r="B70" s="302" t="str">
        <f>+'Wrksht. F, CWIP Desc. EKC'!B69</f>
        <v>1070002</v>
      </c>
      <c r="C70" s="32" t="str">
        <f>+'Wrksht. F, CWIP Desc. EKC'!C69</f>
        <v>JEC0706838</v>
      </c>
      <c r="D70" s="738">
        <v>247606.82</v>
      </c>
      <c r="E70" s="31">
        <f>+'Wrksht. F, CWIP Desc. EKC'!D69</f>
        <v>0</v>
      </c>
      <c r="F70" s="737">
        <v>40057</v>
      </c>
      <c r="G70" s="775">
        <v>39822</v>
      </c>
      <c r="H70" s="738">
        <v>0</v>
      </c>
      <c r="I70" s="301">
        <f t="shared" si="0"/>
        <v>0</v>
      </c>
      <c r="J70" s="42"/>
    </row>
    <row r="71" spans="1:10">
      <c r="A71" s="200">
        <f t="shared" si="1"/>
        <v>60</v>
      </c>
      <c r="B71" s="302" t="str">
        <f>+'Wrksht. F, CWIP Desc. EKC'!B70</f>
        <v>1070002</v>
      </c>
      <c r="C71" s="32" t="str">
        <f>+'Wrksht. F, CWIP Desc. EKC'!C70</f>
        <v>JEC0707476</v>
      </c>
      <c r="D71" s="738">
        <v>156922.92000000001</v>
      </c>
      <c r="E71" s="31">
        <f>+'Wrksht. F, CWIP Desc. EKC'!D70</f>
        <v>0</v>
      </c>
      <c r="F71" s="737">
        <v>40057</v>
      </c>
      <c r="G71" s="775">
        <v>39822</v>
      </c>
      <c r="H71" s="738">
        <v>0</v>
      </c>
      <c r="I71" s="301">
        <f t="shared" si="0"/>
        <v>0</v>
      </c>
      <c r="J71" s="42"/>
    </row>
    <row r="72" spans="1:10">
      <c r="A72" s="200">
        <f t="shared" si="1"/>
        <v>61</v>
      </c>
      <c r="B72" s="28" t="str">
        <f>+'Wrksht. F, CWIP Desc. EKC'!B71</f>
        <v>1070002</v>
      </c>
      <c r="C72" s="26" t="str">
        <f>+'Wrksht. F, CWIP Desc. EKC'!C71</f>
        <v>JEC0709637</v>
      </c>
      <c r="D72" s="738">
        <v>11519790.560000001</v>
      </c>
      <c r="E72" s="31">
        <f>+'Wrksht. F, CWIP Desc. EKC'!D71</f>
        <v>0</v>
      </c>
      <c r="F72" s="737">
        <v>40057</v>
      </c>
      <c r="G72" s="775">
        <v>39822</v>
      </c>
      <c r="H72" s="738">
        <v>0</v>
      </c>
      <c r="I72" s="301">
        <f t="shared" si="0"/>
        <v>0</v>
      </c>
      <c r="J72" s="42"/>
    </row>
    <row r="73" spans="1:10">
      <c r="A73" s="200">
        <f t="shared" si="1"/>
        <v>62</v>
      </c>
      <c r="B73" s="28" t="str">
        <f>+'Wrksht. F, CWIP Desc. EKC'!B72</f>
        <v>1070002</v>
      </c>
      <c r="C73" s="26" t="str">
        <f>+'Wrksht. F, CWIP Desc. EKC'!C72</f>
        <v>JEC0713055</v>
      </c>
      <c r="D73" s="738">
        <v>204887.54</v>
      </c>
      <c r="E73" s="31">
        <f>+'Wrksht. F, CWIP Desc. EKC'!D72</f>
        <v>0</v>
      </c>
      <c r="F73" s="737">
        <v>40057</v>
      </c>
      <c r="G73" s="775">
        <v>39822</v>
      </c>
      <c r="H73" s="738">
        <v>0</v>
      </c>
      <c r="I73" s="301">
        <f t="shared" si="0"/>
        <v>0</v>
      </c>
      <c r="J73" s="42"/>
    </row>
    <row r="74" spans="1:10">
      <c r="A74" s="200">
        <f t="shared" si="1"/>
        <v>63</v>
      </c>
      <c r="B74" s="28" t="str">
        <f>+'Wrksht. F, CWIP Desc. EKC'!B73</f>
        <v>1070002</v>
      </c>
      <c r="C74" s="26" t="str">
        <f>+'Wrksht. F, CWIP Desc. EKC'!C73</f>
        <v>JEC0713521</v>
      </c>
      <c r="D74" s="738">
        <v>292484.40000000002</v>
      </c>
      <c r="E74" s="31">
        <f>+'Wrksht. F, CWIP Desc. EKC'!D73</f>
        <v>0</v>
      </c>
      <c r="F74" s="737">
        <v>40057</v>
      </c>
      <c r="G74" s="775">
        <v>39822</v>
      </c>
      <c r="H74" s="738">
        <v>0</v>
      </c>
      <c r="I74" s="301">
        <f t="shared" si="0"/>
        <v>0</v>
      </c>
      <c r="J74" s="42"/>
    </row>
    <row r="75" spans="1:10">
      <c r="A75" s="200">
        <f t="shared" si="1"/>
        <v>64</v>
      </c>
      <c r="B75" s="28" t="str">
        <f>+'Wrksht. F, CWIP Desc. EKC'!B74</f>
        <v>1070002</v>
      </c>
      <c r="C75" s="26" t="str">
        <f>+'Wrksht. F, CWIP Desc. EKC'!C74</f>
        <v>JEC0713578</v>
      </c>
      <c r="D75" s="738">
        <v>179119.65</v>
      </c>
      <c r="E75" s="31">
        <f>+'Wrksht. F, CWIP Desc. EKC'!D74</f>
        <v>0</v>
      </c>
      <c r="F75" s="737">
        <v>40057</v>
      </c>
      <c r="G75" s="775">
        <v>39822</v>
      </c>
      <c r="H75" s="738">
        <v>0</v>
      </c>
      <c r="I75" s="301">
        <f t="shared" si="0"/>
        <v>0</v>
      </c>
      <c r="J75" s="42"/>
    </row>
    <row r="76" spans="1:10">
      <c r="A76" s="200">
        <f t="shared" si="1"/>
        <v>65</v>
      </c>
      <c r="B76" s="302" t="str">
        <f>+'Wrksht. F, CWIP Desc. EKC'!B75</f>
        <v>1070002</v>
      </c>
      <c r="C76" s="30" t="str">
        <f>+'Wrksht. F, CWIP Desc. EKC'!C75</f>
        <v>JEC0716993</v>
      </c>
      <c r="D76" s="738">
        <v>3243.13</v>
      </c>
      <c r="E76" s="31">
        <f>+'Wrksht. F, CWIP Desc. EKC'!D75</f>
        <v>0</v>
      </c>
      <c r="F76" s="737">
        <v>40057</v>
      </c>
      <c r="G76" s="775">
        <v>39607</v>
      </c>
      <c r="H76" s="738">
        <v>0</v>
      </c>
      <c r="I76" s="301">
        <f t="shared" ref="I76:I126" si="2">IF((E76-H76)&lt;=1000000,-H76,E76-H76)</f>
        <v>0</v>
      </c>
      <c r="J76" s="42"/>
    </row>
    <row r="77" spans="1:10">
      <c r="A77" s="200">
        <f t="shared" si="1"/>
        <v>66</v>
      </c>
      <c r="B77" s="28" t="str">
        <f>+'Wrksht. F, CWIP Desc. EKC'!B76</f>
        <v>1070002</v>
      </c>
      <c r="C77" s="26" t="str">
        <f>+'Wrksht. F, CWIP Desc. EKC'!C76</f>
        <v>JEC0719212</v>
      </c>
      <c r="D77" s="738">
        <v>1316863.97</v>
      </c>
      <c r="E77" s="31">
        <f>+'Wrksht. F, CWIP Desc. EKC'!D76</f>
        <v>0</v>
      </c>
      <c r="F77" s="737">
        <v>40057</v>
      </c>
      <c r="G77" s="775">
        <v>39822</v>
      </c>
      <c r="H77" s="738">
        <v>0</v>
      </c>
      <c r="I77" s="301">
        <f t="shared" si="2"/>
        <v>0</v>
      </c>
      <c r="J77" s="42"/>
    </row>
    <row r="78" spans="1:10">
      <c r="A78" s="200">
        <f t="shared" si="1"/>
        <v>67</v>
      </c>
      <c r="B78" s="28" t="str">
        <f>+'Wrksht. F, CWIP Desc. EKC'!B77</f>
        <v>1070002</v>
      </c>
      <c r="C78" s="26" t="str">
        <f>+'Wrksht. F, CWIP Desc. EKC'!C77</f>
        <v>JEC0719280</v>
      </c>
      <c r="D78" s="738">
        <v>87093.13</v>
      </c>
      <c r="E78" s="31">
        <f>+'Wrksht. F, CWIP Desc. EKC'!D77</f>
        <v>0</v>
      </c>
      <c r="F78" s="737">
        <v>40057</v>
      </c>
      <c r="G78" s="775">
        <v>39822</v>
      </c>
      <c r="H78" s="738">
        <v>0</v>
      </c>
      <c r="I78" s="301">
        <f t="shared" si="2"/>
        <v>0</v>
      </c>
      <c r="J78" s="42"/>
    </row>
    <row r="79" spans="1:10">
      <c r="A79" s="200">
        <f t="shared" ref="A79:A119" si="3">A78+1</f>
        <v>68</v>
      </c>
      <c r="B79" s="28" t="str">
        <f>+'Wrksht. F, CWIP Desc. EKC'!B78</f>
        <v>1070002</v>
      </c>
      <c r="C79" s="26" t="str">
        <f>+'Wrksht. F, CWIP Desc. EKC'!C78</f>
        <v>JEC0720833</v>
      </c>
      <c r="D79" s="738">
        <v>606561.96</v>
      </c>
      <c r="E79" s="31">
        <f>+'Wrksht. F, CWIP Desc. EKC'!D78</f>
        <v>0</v>
      </c>
      <c r="F79" s="737">
        <v>40057</v>
      </c>
      <c r="G79" s="775">
        <v>39822</v>
      </c>
      <c r="H79" s="738">
        <v>0</v>
      </c>
      <c r="I79" s="301">
        <f t="shared" si="2"/>
        <v>0</v>
      </c>
      <c r="J79" s="42"/>
    </row>
    <row r="80" spans="1:10">
      <c r="A80" s="200">
        <f t="shared" si="3"/>
        <v>69</v>
      </c>
      <c r="B80" s="28" t="str">
        <f>+'Wrksht. F, CWIP Desc. EKC'!B79</f>
        <v>1070002</v>
      </c>
      <c r="C80" s="26" t="str">
        <f>+'Wrksht. F, CWIP Desc. EKC'!C79</f>
        <v>JEC0800819</v>
      </c>
      <c r="D80" s="738">
        <v>595409.25</v>
      </c>
      <c r="E80" s="31">
        <f>+'Wrksht. F, CWIP Desc. EKC'!D79</f>
        <v>0</v>
      </c>
      <c r="F80" s="737">
        <v>40057</v>
      </c>
      <c r="G80" s="737">
        <v>39884</v>
      </c>
      <c r="H80" s="738">
        <v>0</v>
      </c>
      <c r="I80" s="301">
        <f t="shared" si="2"/>
        <v>0</v>
      </c>
      <c r="J80" s="42"/>
    </row>
    <row r="81" spans="1:10">
      <c r="A81" s="200">
        <f t="shared" si="3"/>
        <v>70</v>
      </c>
      <c r="B81" s="28" t="str">
        <f>+'Wrksht. F, CWIP Desc. EKC'!B80</f>
        <v>1070002</v>
      </c>
      <c r="C81" s="26" t="str">
        <f>+'Wrksht. F, CWIP Desc. EKC'!C80</f>
        <v>JEC0800940</v>
      </c>
      <c r="D81" s="738">
        <v>986856.98</v>
      </c>
      <c r="E81" s="31">
        <f>+'Wrksht. F, CWIP Desc. EKC'!D80</f>
        <v>0</v>
      </c>
      <c r="F81" s="737">
        <v>40057</v>
      </c>
      <c r="G81" s="775">
        <v>39822</v>
      </c>
      <c r="H81" s="738">
        <v>0</v>
      </c>
      <c r="I81" s="301">
        <f t="shared" si="2"/>
        <v>0</v>
      </c>
      <c r="J81" s="42"/>
    </row>
    <row r="82" spans="1:10">
      <c r="A82" s="200">
        <f t="shared" si="3"/>
        <v>71</v>
      </c>
      <c r="B82" s="28" t="str">
        <f>+'Wrksht. F, CWIP Desc. EKC'!B81</f>
        <v>1070002</v>
      </c>
      <c r="C82" s="26" t="str">
        <f>+'Wrksht. F, CWIP Desc. EKC'!C81</f>
        <v>JEC0801636</v>
      </c>
      <c r="D82" s="738">
        <v>3514232.38</v>
      </c>
      <c r="E82" s="31">
        <f>+'Wrksht. F, CWIP Desc. EKC'!D81</f>
        <v>0</v>
      </c>
      <c r="F82" s="737">
        <v>40057</v>
      </c>
      <c r="G82" s="775">
        <v>39822</v>
      </c>
      <c r="H82" s="738">
        <v>0</v>
      </c>
      <c r="I82" s="301">
        <f t="shared" si="2"/>
        <v>0</v>
      </c>
      <c r="J82" s="42"/>
    </row>
    <row r="83" spans="1:10">
      <c r="A83" s="200">
        <f t="shared" si="3"/>
        <v>72</v>
      </c>
      <c r="B83" s="28" t="str">
        <f>+'Wrksht. F, CWIP Desc. EKC'!B82</f>
        <v>1070002</v>
      </c>
      <c r="C83" s="26" t="str">
        <f>+'Wrksht. F, CWIP Desc. EKC'!C82</f>
        <v>JEC0802554</v>
      </c>
      <c r="D83" s="738">
        <v>89325.119999999995</v>
      </c>
      <c r="E83" s="31">
        <f>+'Wrksht. F, CWIP Desc. EKC'!D82</f>
        <v>0</v>
      </c>
      <c r="F83" s="737">
        <v>40057</v>
      </c>
      <c r="G83" s="775">
        <v>39853</v>
      </c>
      <c r="H83" s="738">
        <v>0</v>
      </c>
      <c r="I83" s="301">
        <f t="shared" si="2"/>
        <v>0</v>
      </c>
      <c r="J83" s="42"/>
    </row>
    <row r="84" spans="1:10">
      <c r="A84" s="200">
        <f t="shared" si="3"/>
        <v>73</v>
      </c>
      <c r="B84" s="28" t="str">
        <f>+'Wrksht. F, CWIP Desc. EKC'!B83</f>
        <v>1070002</v>
      </c>
      <c r="C84" s="26" t="str">
        <f>+'Wrksht. F, CWIP Desc. EKC'!C83</f>
        <v>JEC0802555</v>
      </c>
      <c r="D84" s="738">
        <v>28101</v>
      </c>
      <c r="E84" s="31">
        <f>+'Wrksht. F, CWIP Desc. EKC'!D83</f>
        <v>0</v>
      </c>
      <c r="F84" s="737">
        <v>40057</v>
      </c>
      <c r="G84" s="775">
        <v>39822</v>
      </c>
      <c r="H84" s="738">
        <v>0</v>
      </c>
      <c r="I84" s="301">
        <f t="shared" si="2"/>
        <v>0</v>
      </c>
      <c r="J84" s="42"/>
    </row>
    <row r="85" spans="1:10">
      <c r="A85" s="200">
        <f t="shared" si="3"/>
        <v>74</v>
      </c>
      <c r="B85" s="28" t="str">
        <f>+'Wrksht. F, CWIP Desc. EKC'!B84</f>
        <v>1070002</v>
      </c>
      <c r="C85" s="26" t="str">
        <f>+'Wrksht. F, CWIP Desc. EKC'!C84</f>
        <v>JEC0802916</v>
      </c>
      <c r="D85" s="738">
        <v>0</v>
      </c>
      <c r="E85" s="31">
        <f>+'Wrksht. F, CWIP Desc. EKC'!D84</f>
        <v>0</v>
      </c>
      <c r="F85" s="737">
        <v>40057</v>
      </c>
      <c r="G85" s="738" t="s">
        <v>1059</v>
      </c>
      <c r="H85" s="738">
        <v>0</v>
      </c>
      <c r="I85" s="301">
        <f t="shared" si="2"/>
        <v>0</v>
      </c>
      <c r="J85" s="42"/>
    </row>
    <row r="86" spans="1:10">
      <c r="A86" s="200">
        <f t="shared" si="3"/>
        <v>75</v>
      </c>
      <c r="B86" s="28" t="str">
        <f>+'Wrksht. F, CWIP Desc. EKC'!B85</f>
        <v>1070002</v>
      </c>
      <c r="C86" s="26" t="str">
        <f>+'Wrksht. F, CWIP Desc. EKC'!C85</f>
        <v>JEC0806089</v>
      </c>
      <c r="D86" s="738">
        <v>0</v>
      </c>
      <c r="E86" s="31">
        <f>+'Wrksht. F, CWIP Desc. EKC'!D85</f>
        <v>0</v>
      </c>
      <c r="F86" s="737">
        <v>40057</v>
      </c>
      <c r="G86" s="738" t="s">
        <v>1059</v>
      </c>
      <c r="H86" s="738">
        <v>0</v>
      </c>
      <c r="I86" s="301">
        <f t="shared" si="2"/>
        <v>0</v>
      </c>
      <c r="J86" s="42"/>
    </row>
    <row r="87" spans="1:10">
      <c r="A87" s="200">
        <f t="shared" si="3"/>
        <v>76</v>
      </c>
      <c r="B87" s="28" t="str">
        <f>+'Wrksht. F, CWIP Desc. EKC'!B86</f>
        <v>1070002</v>
      </c>
      <c r="C87" s="26" t="str">
        <f>+'Wrksht. F, CWIP Desc. EKC'!C86</f>
        <v>JEC0806112</v>
      </c>
      <c r="D87" s="738">
        <v>199993.87</v>
      </c>
      <c r="E87" s="31">
        <f>+'Wrksht. F, CWIP Desc. EKC'!D86</f>
        <v>0</v>
      </c>
      <c r="F87" s="737">
        <v>40057</v>
      </c>
      <c r="G87" s="737">
        <v>40165</v>
      </c>
      <c r="H87" s="738">
        <v>0</v>
      </c>
      <c r="I87" s="301">
        <f t="shared" si="2"/>
        <v>0</v>
      </c>
      <c r="J87" s="42"/>
    </row>
    <row r="88" spans="1:10">
      <c r="A88" s="200">
        <f t="shared" si="3"/>
        <v>77</v>
      </c>
      <c r="B88" s="28" t="str">
        <f>+'Wrksht. F, CWIP Desc. EKC'!B87</f>
        <v>1070002</v>
      </c>
      <c r="C88" s="26" t="str">
        <f>+'Wrksht. F, CWIP Desc. EKC'!C87</f>
        <v>JEC0806127</v>
      </c>
      <c r="D88" s="738">
        <v>183132.21</v>
      </c>
      <c r="E88" s="31">
        <f>+'Wrksht. F, CWIP Desc. EKC'!D87</f>
        <v>0</v>
      </c>
      <c r="F88" s="737">
        <v>40057</v>
      </c>
      <c r="G88" s="775">
        <v>39822</v>
      </c>
      <c r="H88" s="738">
        <v>0</v>
      </c>
      <c r="I88" s="301">
        <f t="shared" si="2"/>
        <v>0</v>
      </c>
      <c r="J88" s="42"/>
    </row>
    <row r="89" spans="1:10">
      <c r="A89" s="200">
        <f t="shared" si="3"/>
        <v>78</v>
      </c>
      <c r="B89" s="28" t="str">
        <f>+'Wrksht. F, CWIP Desc. EKC'!B88</f>
        <v>1070002</v>
      </c>
      <c r="C89" s="26" t="str">
        <f>+'Wrksht. F, CWIP Desc. EKC'!C88</f>
        <v>JEC0806734</v>
      </c>
      <c r="D89" s="738">
        <v>433745.31</v>
      </c>
      <c r="E89" s="31">
        <f>+'Wrksht. F, CWIP Desc. EKC'!D88</f>
        <v>0</v>
      </c>
      <c r="F89" s="737">
        <v>40057</v>
      </c>
      <c r="G89" s="775">
        <v>39822</v>
      </c>
      <c r="H89" s="738">
        <v>0</v>
      </c>
      <c r="I89" s="301">
        <f t="shared" si="2"/>
        <v>0</v>
      </c>
      <c r="J89" s="42"/>
    </row>
    <row r="90" spans="1:10">
      <c r="A90" s="200">
        <f t="shared" si="3"/>
        <v>79</v>
      </c>
      <c r="B90" s="28" t="str">
        <f>+'Wrksht. F, CWIP Desc. EKC'!B89</f>
        <v>1070002</v>
      </c>
      <c r="C90" s="26" t="str">
        <f>+'Wrksht. F, CWIP Desc. EKC'!C89</f>
        <v>JEC0807532</v>
      </c>
      <c r="D90" s="738">
        <v>0</v>
      </c>
      <c r="E90" s="31">
        <f>+'Wrksht. F, CWIP Desc. EKC'!D89</f>
        <v>0</v>
      </c>
      <c r="F90" s="737">
        <v>40057</v>
      </c>
      <c r="G90" s="738" t="s">
        <v>1059</v>
      </c>
      <c r="H90" s="738">
        <v>0</v>
      </c>
      <c r="I90" s="301">
        <f t="shared" si="2"/>
        <v>0</v>
      </c>
      <c r="J90" s="42"/>
    </row>
    <row r="91" spans="1:10">
      <c r="A91" s="200">
        <f t="shared" si="3"/>
        <v>80</v>
      </c>
      <c r="B91" s="28" t="str">
        <f>+'Wrksht. F, CWIP Desc. EKC'!B90</f>
        <v>1070002</v>
      </c>
      <c r="C91" s="26" t="str">
        <f>+'Wrksht. F, CWIP Desc. EKC'!C90</f>
        <v>JEC0809051</v>
      </c>
      <c r="D91" s="738">
        <v>18914.939999999999</v>
      </c>
      <c r="E91" s="31">
        <f>+'Wrksht. F, CWIP Desc. EKC'!D90</f>
        <v>0</v>
      </c>
      <c r="F91" s="737">
        <v>40057</v>
      </c>
      <c r="G91" s="775">
        <v>39822</v>
      </c>
      <c r="H91" s="738">
        <v>0</v>
      </c>
      <c r="I91" s="301">
        <f t="shared" si="2"/>
        <v>0</v>
      </c>
      <c r="J91" s="42"/>
    </row>
    <row r="92" spans="1:10">
      <c r="A92" s="200">
        <f t="shared" si="3"/>
        <v>81</v>
      </c>
      <c r="B92" s="28" t="str">
        <f>+'Wrksht. F, CWIP Desc. EKC'!B91</f>
        <v>1070002</v>
      </c>
      <c r="C92" s="26" t="str">
        <f>+'Wrksht. F, CWIP Desc. EKC'!C91</f>
        <v>JEC0810415</v>
      </c>
      <c r="D92" s="738">
        <v>7661.78</v>
      </c>
      <c r="E92" s="31">
        <f>+'Wrksht. F, CWIP Desc. EKC'!D91</f>
        <v>0</v>
      </c>
      <c r="F92" s="737">
        <v>40057</v>
      </c>
      <c r="G92" s="775">
        <v>39822</v>
      </c>
      <c r="H92" s="738">
        <v>0</v>
      </c>
      <c r="I92" s="301">
        <f t="shared" si="2"/>
        <v>0</v>
      </c>
      <c r="J92" s="42"/>
    </row>
    <row r="93" spans="1:10">
      <c r="A93" s="200">
        <f t="shared" si="3"/>
        <v>82</v>
      </c>
      <c r="B93" s="28" t="str">
        <f>+'Wrksht. F, CWIP Desc. EKC'!B92</f>
        <v>1070002</v>
      </c>
      <c r="C93" s="26" t="str">
        <f>+'Wrksht. F, CWIP Desc. EKC'!C92</f>
        <v>JEC0810709</v>
      </c>
      <c r="D93" s="738">
        <v>9759.4</v>
      </c>
      <c r="E93" s="31">
        <f>+'Wrksht. F, CWIP Desc. EKC'!D92</f>
        <v>0</v>
      </c>
      <c r="F93" s="737">
        <v>40057</v>
      </c>
      <c r="G93" s="775">
        <v>39822</v>
      </c>
      <c r="H93" s="738">
        <v>0</v>
      </c>
      <c r="I93" s="301">
        <f t="shared" si="2"/>
        <v>0</v>
      </c>
      <c r="J93" s="42"/>
    </row>
    <row r="94" spans="1:10">
      <c r="A94" s="200">
        <f t="shared" si="3"/>
        <v>83</v>
      </c>
      <c r="B94" s="28" t="str">
        <f>+'Wrksht. F, CWIP Desc. EKC'!B93</f>
        <v>1070002</v>
      </c>
      <c r="C94" s="26" t="str">
        <f>+'Wrksht. F, CWIP Desc. EKC'!C93</f>
        <v>JEC0810728</v>
      </c>
      <c r="D94" s="738">
        <v>240648.46</v>
      </c>
      <c r="E94" s="31">
        <f>+'Wrksht. F, CWIP Desc. EKC'!D93</f>
        <v>0</v>
      </c>
      <c r="F94" s="737">
        <v>40057</v>
      </c>
      <c r="G94" s="775">
        <v>39822</v>
      </c>
      <c r="H94" s="738">
        <v>0</v>
      </c>
      <c r="I94" s="301">
        <f t="shared" si="2"/>
        <v>0</v>
      </c>
      <c r="J94" s="42"/>
    </row>
    <row r="95" spans="1:10">
      <c r="A95" s="200">
        <f t="shared" si="3"/>
        <v>84</v>
      </c>
      <c r="B95" s="28" t="str">
        <f>+'Wrksht. F, CWIP Desc. EKC'!B94</f>
        <v>1070002</v>
      </c>
      <c r="C95" s="26" t="str">
        <f>+'Wrksht. F, CWIP Desc. EKC'!C94</f>
        <v>JEC0812008</v>
      </c>
      <c r="D95" s="738">
        <v>45401.99</v>
      </c>
      <c r="E95" s="31">
        <f>+'Wrksht. F, CWIP Desc. EKC'!D94</f>
        <v>0</v>
      </c>
      <c r="F95" s="737">
        <v>40057</v>
      </c>
      <c r="G95" s="775">
        <v>39822</v>
      </c>
      <c r="H95" s="738">
        <v>0</v>
      </c>
      <c r="I95" s="301">
        <f t="shared" si="2"/>
        <v>0</v>
      </c>
      <c r="J95" s="42"/>
    </row>
    <row r="96" spans="1:10">
      <c r="A96" s="200">
        <f t="shared" si="3"/>
        <v>85</v>
      </c>
      <c r="B96" s="28" t="str">
        <f>+'Wrksht. F, CWIP Desc. EKC'!B95</f>
        <v>1070002</v>
      </c>
      <c r="C96" s="26" t="str">
        <f>+'Wrksht. F, CWIP Desc. EKC'!C95</f>
        <v>JEC0812402</v>
      </c>
      <c r="D96" s="738">
        <v>87871.22</v>
      </c>
      <c r="E96" s="31">
        <f>+'Wrksht. F, CWIP Desc. EKC'!D95</f>
        <v>0</v>
      </c>
      <c r="F96" s="737">
        <v>40057</v>
      </c>
      <c r="G96" s="775">
        <v>39822</v>
      </c>
      <c r="H96" s="738">
        <v>0</v>
      </c>
      <c r="I96" s="301">
        <f t="shared" si="2"/>
        <v>0</v>
      </c>
      <c r="J96" s="42"/>
    </row>
    <row r="97" spans="1:10">
      <c r="A97" s="200">
        <f t="shared" si="3"/>
        <v>86</v>
      </c>
      <c r="B97" s="28" t="str">
        <f>+'Wrksht. F, CWIP Desc. EKC'!B96</f>
        <v>1070002</v>
      </c>
      <c r="C97" s="26" t="str">
        <f>+'Wrksht. F, CWIP Desc. EKC'!C96</f>
        <v>JEC0813049</v>
      </c>
      <c r="D97" s="738">
        <v>92136.9</v>
      </c>
      <c r="E97" s="31">
        <f>+'Wrksht. F, CWIP Desc. EKC'!D96</f>
        <v>0</v>
      </c>
      <c r="F97" s="737">
        <v>40057</v>
      </c>
      <c r="G97" s="775">
        <v>39853</v>
      </c>
      <c r="H97" s="738">
        <v>0</v>
      </c>
      <c r="I97" s="301">
        <f t="shared" si="2"/>
        <v>0</v>
      </c>
      <c r="J97" s="42"/>
    </row>
    <row r="98" spans="1:10">
      <c r="A98" s="200">
        <f t="shared" si="3"/>
        <v>87</v>
      </c>
      <c r="B98" s="28" t="str">
        <f>+'Wrksht. F, CWIP Desc. EKC'!B97</f>
        <v>1070002</v>
      </c>
      <c r="C98" s="26" t="str">
        <f>+'Wrksht. F, CWIP Desc. EKC'!C97</f>
        <v>JEC0814618</v>
      </c>
      <c r="D98" s="738">
        <v>8043.24</v>
      </c>
      <c r="E98" s="31">
        <f>+'Wrksht. F, CWIP Desc. EKC'!D97</f>
        <v>0</v>
      </c>
      <c r="F98" s="737">
        <v>40057</v>
      </c>
      <c r="G98" s="775">
        <v>39822</v>
      </c>
      <c r="H98" s="738">
        <v>0</v>
      </c>
      <c r="I98" s="301">
        <f t="shared" si="2"/>
        <v>0</v>
      </c>
      <c r="J98" s="42"/>
    </row>
    <row r="99" spans="1:10">
      <c r="A99" s="200">
        <f t="shared" si="3"/>
        <v>88</v>
      </c>
      <c r="B99" s="28" t="str">
        <f>+'Wrksht. F, CWIP Desc. EKC'!B98</f>
        <v>1070002</v>
      </c>
      <c r="C99" s="26" t="str">
        <f>+'Wrksht. F, CWIP Desc. EKC'!C98</f>
        <v>JEC0818019</v>
      </c>
      <c r="D99" s="738">
        <v>49.46</v>
      </c>
      <c r="E99" s="31">
        <f>+'Wrksht. F, CWIP Desc. EKC'!D98</f>
        <v>0</v>
      </c>
      <c r="F99" s="737">
        <v>40057</v>
      </c>
      <c r="G99" s="775">
        <v>39760</v>
      </c>
      <c r="H99" s="738">
        <v>0</v>
      </c>
      <c r="I99" s="301">
        <f t="shared" si="2"/>
        <v>0</v>
      </c>
      <c r="J99" s="42"/>
    </row>
    <row r="100" spans="1:10">
      <c r="A100" s="200">
        <f t="shared" si="3"/>
        <v>89</v>
      </c>
      <c r="B100" s="28" t="str">
        <f>+'Wrksht. F, CWIP Desc. EKC'!B99</f>
        <v>1070002</v>
      </c>
      <c r="C100" s="26" t="str">
        <f>+'Wrksht. F, CWIP Desc. EKC'!C99</f>
        <v>JEC0818640</v>
      </c>
      <c r="D100" s="738">
        <v>449297.99</v>
      </c>
      <c r="E100" s="31">
        <f>+'Wrksht. F, CWIP Desc. EKC'!D99</f>
        <v>0</v>
      </c>
      <c r="F100" s="737">
        <v>40057</v>
      </c>
      <c r="G100" s="737">
        <v>40086</v>
      </c>
      <c r="H100" s="738">
        <v>0</v>
      </c>
      <c r="I100" s="301">
        <f t="shared" si="2"/>
        <v>0</v>
      </c>
      <c r="J100" s="42"/>
    </row>
    <row r="101" spans="1:10">
      <c r="A101" s="200">
        <f t="shared" si="3"/>
        <v>90</v>
      </c>
      <c r="B101" s="28" t="str">
        <f>+'Wrksht. F, CWIP Desc. EKC'!B100</f>
        <v>1070002</v>
      </c>
      <c r="C101" s="26" t="str">
        <f>+'Wrksht. F, CWIP Desc. EKC'!C100</f>
        <v>JEC0818707</v>
      </c>
      <c r="D101" s="738">
        <v>26508.55</v>
      </c>
      <c r="E101" s="31">
        <f>+'Wrksht. F, CWIP Desc. EKC'!D100</f>
        <v>0</v>
      </c>
      <c r="F101" s="737">
        <v>40057</v>
      </c>
      <c r="G101" s="738" t="s">
        <v>1059</v>
      </c>
      <c r="H101" s="738">
        <v>0</v>
      </c>
      <c r="I101" s="301">
        <f t="shared" si="2"/>
        <v>0</v>
      </c>
      <c r="J101" s="42"/>
    </row>
    <row r="102" spans="1:10">
      <c r="A102" s="200">
        <f t="shared" si="3"/>
        <v>91</v>
      </c>
      <c r="B102" s="28" t="str">
        <f>+'Wrksht. F, CWIP Desc. EKC'!B101</f>
        <v>1070002</v>
      </c>
      <c r="C102" s="26" t="str">
        <f>+'Wrksht. F, CWIP Desc. EKC'!C101</f>
        <v>JEC0818835</v>
      </c>
      <c r="D102" s="738">
        <v>278.16000000000003</v>
      </c>
      <c r="E102" s="31">
        <f>+'Wrksht. F, CWIP Desc. EKC'!D101</f>
        <v>0</v>
      </c>
      <c r="F102" s="737">
        <v>40057</v>
      </c>
      <c r="G102" s="776" t="s">
        <v>1059</v>
      </c>
      <c r="H102" s="738">
        <v>0</v>
      </c>
      <c r="I102" s="301">
        <f t="shared" si="2"/>
        <v>0</v>
      </c>
      <c r="J102" s="42"/>
    </row>
    <row r="103" spans="1:10">
      <c r="A103" s="200">
        <f t="shared" si="3"/>
        <v>92</v>
      </c>
      <c r="B103" s="28" t="str">
        <f>+'Wrksht. F, CWIP Desc. EKC'!B102</f>
        <v>1070002</v>
      </c>
      <c r="C103" s="26" t="str">
        <f>+'Wrksht. F, CWIP Desc. EKC'!C102</f>
        <v>JEC0819882</v>
      </c>
      <c r="D103" s="738">
        <v>43388637.240000002</v>
      </c>
      <c r="E103" s="31">
        <f>+'Wrksht. F, CWIP Desc. EKC'!D102</f>
        <v>0</v>
      </c>
      <c r="F103" s="737">
        <v>40057</v>
      </c>
      <c r="G103" s="775">
        <v>39853</v>
      </c>
      <c r="H103" s="738">
        <v>0</v>
      </c>
      <c r="I103" s="301">
        <f t="shared" si="2"/>
        <v>0</v>
      </c>
      <c r="J103" s="42"/>
    </row>
    <row r="104" spans="1:10">
      <c r="A104" s="200">
        <f t="shared" si="3"/>
        <v>93</v>
      </c>
      <c r="B104" s="28" t="str">
        <f>+'Wrksht. F, CWIP Desc. EKC'!B103</f>
        <v>1070002</v>
      </c>
      <c r="C104" s="26" t="str">
        <f>+'Wrksht. F, CWIP Desc. EKC'!C103</f>
        <v>JEC0820631</v>
      </c>
      <c r="D104" s="738">
        <v>0</v>
      </c>
      <c r="E104" s="31">
        <f>+'Wrksht. F, CWIP Desc. EKC'!D103</f>
        <v>0</v>
      </c>
      <c r="F104" s="737">
        <v>40057</v>
      </c>
      <c r="G104" s="738" t="s">
        <v>1059</v>
      </c>
      <c r="H104" s="738">
        <v>0</v>
      </c>
      <c r="I104" s="301">
        <f t="shared" si="2"/>
        <v>0</v>
      </c>
      <c r="J104" s="42"/>
    </row>
    <row r="105" spans="1:10">
      <c r="A105" s="200">
        <f t="shared" si="3"/>
        <v>94</v>
      </c>
      <c r="B105" s="28" t="str">
        <f>+'Wrksht. F, CWIP Desc. EKC'!B104</f>
        <v>1070002</v>
      </c>
      <c r="C105" s="26" t="str">
        <f>+'Wrksht. F, CWIP Desc. EKC'!C104</f>
        <v>A11736</v>
      </c>
      <c r="D105" s="738">
        <v>321715.67</v>
      </c>
      <c r="E105" s="31">
        <f>+'Wrksht. F, CWIP Desc. EKC'!D104</f>
        <v>0</v>
      </c>
      <c r="F105" s="737">
        <v>40057</v>
      </c>
      <c r="G105" s="737">
        <v>41206</v>
      </c>
      <c r="H105" s="738">
        <v>0</v>
      </c>
      <c r="I105" s="301">
        <f t="shared" si="2"/>
        <v>0</v>
      </c>
      <c r="J105" s="42"/>
    </row>
    <row r="106" spans="1:10">
      <c r="A106" s="200">
        <f t="shared" si="3"/>
        <v>95</v>
      </c>
      <c r="B106" s="303">
        <f>+'Wrksht. F, CWIP Desc. EKC'!B105</f>
        <v>1070003</v>
      </c>
      <c r="C106" s="26" t="str">
        <f>+'Wrksht. F, CWIP Desc. EKC'!C105</f>
        <v>TGO0700048</v>
      </c>
      <c r="D106" s="738">
        <v>157759597.90000001</v>
      </c>
      <c r="E106" s="31">
        <f>+'Wrksht. F, CWIP Desc. EKC'!D105</f>
        <v>0</v>
      </c>
      <c r="F106" s="737">
        <v>40057</v>
      </c>
      <c r="G106" s="775">
        <v>39881</v>
      </c>
      <c r="H106" s="738">
        <v>0</v>
      </c>
      <c r="I106" s="301">
        <f t="shared" si="2"/>
        <v>0</v>
      </c>
      <c r="J106" s="42"/>
    </row>
    <row r="107" spans="1:10">
      <c r="A107" s="200">
        <f t="shared" si="3"/>
        <v>96</v>
      </c>
      <c r="B107" s="303">
        <f>+'Wrksht. F, CWIP Desc. EKC'!B106</f>
        <v>1070003</v>
      </c>
      <c r="C107" s="26" t="str">
        <f>+'Wrksht. F, CWIP Desc. EKC'!C106</f>
        <v>TGO0700049</v>
      </c>
      <c r="D107" s="738">
        <v>82973500.219999999</v>
      </c>
      <c r="E107" s="31">
        <f>+'Wrksht. F, CWIP Desc. EKC'!D106</f>
        <v>0</v>
      </c>
      <c r="F107" s="737">
        <v>40057</v>
      </c>
      <c r="G107" s="775">
        <v>39853</v>
      </c>
      <c r="H107" s="738">
        <v>0</v>
      </c>
      <c r="I107" s="301">
        <f t="shared" si="2"/>
        <v>0</v>
      </c>
      <c r="J107" s="42"/>
    </row>
    <row r="108" spans="1:10">
      <c r="A108" s="200">
        <f t="shared" si="3"/>
        <v>97</v>
      </c>
      <c r="B108" s="303">
        <f>+'Wrksht. F, CWIP Desc. EKC'!B107</f>
        <v>1070003</v>
      </c>
      <c r="C108" s="26" t="str">
        <f>+'Wrksht. F, CWIP Desc. EKC'!C107</f>
        <v>EEC0801360</v>
      </c>
      <c r="D108" s="738">
        <v>81641.03</v>
      </c>
      <c r="E108" s="31">
        <f>+'Wrksht. F, CWIP Desc. EKC'!D107</f>
        <v>0</v>
      </c>
      <c r="F108" s="737">
        <v>40057</v>
      </c>
      <c r="G108" s="775">
        <v>39822</v>
      </c>
      <c r="H108" s="738">
        <v>0</v>
      </c>
      <c r="I108" s="301">
        <f t="shared" si="2"/>
        <v>0</v>
      </c>
      <c r="J108" s="42"/>
    </row>
    <row r="109" spans="1:10">
      <c r="A109" s="200">
        <f t="shared" si="3"/>
        <v>98</v>
      </c>
      <c r="B109" s="303">
        <f>+'Wrksht. F, CWIP Desc. EKC'!B108</f>
        <v>1070003</v>
      </c>
      <c r="C109" s="26" t="str">
        <f>+'Wrksht. F, CWIP Desc. EKC'!C108</f>
        <v>S805706</v>
      </c>
      <c r="D109" s="738">
        <v>216.23</v>
      </c>
      <c r="E109" s="31">
        <f>+'Wrksht. F, CWIP Desc. EKC'!D108</f>
        <v>0</v>
      </c>
      <c r="F109" s="737">
        <v>40057</v>
      </c>
      <c r="G109" s="738" t="s">
        <v>1059</v>
      </c>
      <c r="H109" s="738">
        <v>0</v>
      </c>
      <c r="I109" s="301">
        <f t="shared" si="2"/>
        <v>0</v>
      </c>
      <c r="J109" s="42"/>
    </row>
    <row r="110" spans="1:10">
      <c r="A110" s="200">
        <f t="shared" si="3"/>
        <v>99</v>
      </c>
      <c r="B110" s="303">
        <f>+'Wrksht. F, CWIP Desc. EKC'!B109</f>
        <v>1070003</v>
      </c>
      <c r="C110" s="26" t="str">
        <f>+'Wrksht. F, CWIP Desc. EKC'!C109</f>
        <v>TGO0600049</v>
      </c>
      <c r="D110" s="738">
        <v>49.12</v>
      </c>
      <c r="E110" s="31">
        <f>+'Wrksht. F, CWIP Desc. EKC'!D109</f>
        <v>0</v>
      </c>
      <c r="F110" s="737">
        <v>40057</v>
      </c>
      <c r="G110" s="775">
        <v>39623</v>
      </c>
      <c r="H110" s="738">
        <v>0</v>
      </c>
      <c r="I110" s="301">
        <f t="shared" si="2"/>
        <v>0</v>
      </c>
      <c r="J110" s="42"/>
    </row>
    <row r="111" spans="1:10">
      <c r="A111" s="200">
        <f t="shared" si="3"/>
        <v>100</v>
      </c>
      <c r="B111" s="303">
        <f>+'Wrksht. F, CWIP Desc. EKC'!B110</f>
        <v>1070003</v>
      </c>
      <c r="C111" s="26" t="str">
        <f>+'Wrksht. F, CWIP Desc. EKC'!C110</f>
        <v>TGO0600058</v>
      </c>
      <c r="D111" s="738">
        <v>607.67999999999995</v>
      </c>
      <c r="E111" s="31">
        <f>+'Wrksht. F, CWIP Desc. EKC'!D110</f>
        <v>0</v>
      </c>
      <c r="F111" s="737">
        <v>40057</v>
      </c>
      <c r="G111" s="775">
        <v>39972</v>
      </c>
      <c r="H111" s="738">
        <v>0</v>
      </c>
      <c r="I111" s="301">
        <f t="shared" si="2"/>
        <v>0</v>
      </c>
      <c r="J111" s="42"/>
    </row>
    <row r="112" spans="1:10">
      <c r="A112" s="200">
        <f t="shared" si="3"/>
        <v>101</v>
      </c>
      <c r="B112" s="303">
        <f>+'Wrksht. F, CWIP Desc. EKC'!B111</f>
        <v>1070003</v>
      </c>
      <c r="C112" s="26" t="str">
        <f>+'Wrksht. F, CWIP Desc. EKC'!C111</f>
        <v>TGO0600059</v>
      </c>
      <c r="D112" s="738">
        <v>45710109</v>
      </c>
      <c r="E112" s="31">
        <f>+'Wrksht. F, CWIP Desc. EKC'!D111</f>
        <v>0</v>
      </c>
      <c r="F112" s="737">
        <v>40057</v>
      </c>
      <c r="G112" s="775">
        <v>39853</v>
      </c>
      <c r="H112" s="738">
        <v>0</v>
      </c>
      <c r="I112" s="301">
        <f t="shared" si="2"/>
        <v>0</v>
      </c>
      <c r="J112" s="42"/>
    </row>
    <row r="113" spans="1:10">
      <c r="A113" s="200">
        <f t="shared" si="3"/>
        <v>102</v>
      </c>
      <c r="B113" s="303">
        <f>+'Wrksht. F, CWIP Desc. EKC'!B112</f>
        <v>1070003</v>
      </c>
      <c r="C113" s="26" t="str">
        <f>+'Wrksht. F, CWIP Desc. EKC'!C112</f>
        <v>TGO0600060</v>
      </c>
      <c r="D113" s="738">
        <v>45713245.759999998</v>
      </c>
      <c r="E113" s="31">
        <f>+'Wrksht. F, CWIP Desc. EKC'!D112</f>
        <v>0</v>
      </c>
      <c r="F113" s="737">
        <v>40057</v>
      </c>
      <c r="G113" s="775">
        <v>39853</v>
      </c>
      <c r="H113" s="738">
        <v>0</v>
      </c>
      <c r="I113" s="301">
        <f t="shared" si="2"/>
        <v>0</v>
      </c>
      <c r="J113" s="42"/>
    </row>
    <row r="114" spans="1:10">
      <c r="A114" s="200">
        <f t="shared" si="3"/>
        <v>103</v>
      </c>
      <c r="B114" s="303">
        <f>+'Wrksht. F, CWIP Desc. EKC'!B113</f>
        <v>1070003</v>
      </c>
      <c r="C114" s="26" t="str">
        <f>+'Wrksht. F, CWIP Desc. EKC'!C113</f>
        <v>TGO0600062</v>
      </c>
      <c r="D114" s="738">
        <v>1798.58</v>
      </c>
      <c r="E114" s="31">
        <f>+'Wrksht. F, CWIP Desc. EKC'!D113</f>
        <v>0</v>
      </c>
      <c r="F114" s="737">
        <v>40057</v>
      </c>
      <c r="G114" s="775">
        <v>39576</v>
      </c>
      <c r="H114" s="738">
        <v>0</v>
      </c>
      <c r="I114" s="301">
        <f t="shared" si="2"/>
        <v>0</v>
      </c>
      <c r="J114" s="42"/>
    </row>
    <row r="115" spans="1:10">
      <c r="A115" s="200">
        <f t="shared" si="3"/>
        <v>104</v>
      </c>
      <c r="B115" s="303">
        <f>+'Wrksht. F, CWIP Desc. EKC'!B114</f>
        <v>1070003</v>
      </c>
      <c r="C115" s="26" t="str">
        <f>+'Wrksht. F, CWIP Desc. EKC'!C114</f>
        <v>TGO0800057</v>
      </c>
      <c r="D115" s="738">
        <v>287750.21000000002</v>
      </c>
      <c r="E115" s="31">
        <f>+'Wrksht. F, CWIP Desc. EKC'!D114</f>
        <v>0</v>
      </c>
      <c r="F115" s="737">
        <v>40057</v>
      </c>
      <c r="G115" s="775">
        <v>39576</v>
      </c>
      <c r="H115" s="738">
        <v>0</v>
      </c>
      <c r="I115" s="301">
        <f t="shared" si="2"/>
        <v>0</v>
      </c>
      <c r="J115" s="42"/>
    </row>
    <row r="116" spans="1:10">
      <c r="A116" s="200">
        <f t="shared" si="3"/>
        <v>105</v>
      </c>
      <c r="B116" s="303">
        <f>+'Wrksht. F, CWIP Desc. EKC'!B115</f>
        <v>1070003</v>
      </c>
      <c r="C116" s="26" t="str">
        <f>+'Wrksht. F, CWIP Desc. EKC'!C115</f>
        <v>EEC0800297</v>
      </c>
      <c r="D116" s="738">
        <v>3945.59</v>
      </c>
      <c r="E116" s="31">
        <f>+'Wrksht. F, CWIP Desc. EKC'!D115</f>
        <v>0</v>
      </c>
      <c r="F116" s="737">
        <v>40057</v>
      </c>
      <c r="G116" s="775">
        <v>39853</v>
      </c>
      <c r="H116" s="738">
        <v>0</v>
      </c>
      <c r="I116" s="301">
        <f t="shared" si="2"/>
        <v>0</v>
      </c>
      <c r="J116" s="42"/>
    </row>
    <row r="117" spans="1:10">
      <c r="A117" s="200">
        <f t="shared" si="3"/>
        <v>106</v>
      </c>
      <c r="B117" s="303">
        <f>+'Wrksht. F, CWIP Desc. EKC'!B116</f>
        <v>1070003</v>
      </c>
      <c r="C117" s="26" t="str">
        <f>+'Wrksht. F, CWIP Desc. EKC'!C116</f>
        <v>A11735</v>
      </c>
      <c r="D117" s="738">
        <v>0</v>
      </c>
      <c r="E117" s="31">
        <f>+'Wrksht. F, CWIP Desc. EKC'!D116</f>
        <v>0</v>
      </c>
      <c r="F117" s="737">
        <v>40057</v>
      </c>
      <c r="G117" s="738" t="s">
        <v>1059</v>
      </c>
      <c r="H117" s="738">
        <v>0</v>
      </c>
      <c r="I117" s="301">
        <f t="shared" si="2"/>
        <v>0</v>
      </c>
      <c r="J117" s="42"/>
    </row>
    <row r="118" spans="1:10">
      <c r="A118" s="200">
        <f t="shared" si="3"/>
        <v>107</v>
      </c>
      <c r="B118" s="303">
        <f>+'Wrksht. F, CWIP Desc. EKC'!B117</f>
        <v>1070003</v>
      </c>
      <c r="C118" s="26" t="str">
        <f>+'Wrksht. F, CWIP Desc. EKC'!C117</f>
        <v>A23702</v>
      </c>
      <c r="D118" s="738">
        <v>0</v>
      </c>
      <c r="E118" s="31">
        <f>+'Wrksht. F, CWIP Desc. EKC'!D117</f>
        <v>0</v>
      </c>
      <c r="F118" s="737">
        <v>40057</v>
      </c>
      <c r="G118" s="737">
        <v>41194</v>
      </c>
      <c r="H118" s="738">
        <v>0</v>
      </c>
      <c r="I118" s="301">
        <f t="shared" si="2"/>
        <v>0</v>
      </c>
      <c r="J118" s="42"/>
    </row>
    <row r="119" spans="1:10">
      <c r="A119" s="200">
        <f t="shared" si="3"/>
        <v>108</v>
      </c>
      <c r="B119" s="303">
        <f>+'Wrksht. F, CWIP Desc. EKC'!B118</f>
        <v>1070003</v>
      </c>
      <c r="C119" s="26" t="str">
        <f>+'Wrksht. F, CWIP Desc. EKC'!C118</f>
        <v>A23703</v>
      </c>
      <c r="D119" s="738">
        <v>0</v>
      </c>
      <c r="E119" s="31">
        <f>+'Wrksht. F, CWIP Desc. EKC'!D118</f>
        <v>0</v>
      </c>
      <c r="F119" s="737">
        <v>40057</v>
      </c>
      <c r="G119" s="738" t="s">
        <v>1059</v>
      </c>
      <c r="H119" s="738">
        <v>0</v>
      </c>
      <c r="I119" s="301">
        <f t="shared" si="2"/>
        <v>0</v>
      </c>
      <c r="J119" s="42"/>
    </row>
    <row r="120" spans="1:10">
      <c r="A120" s="200">
        <f t="shared" ref="A120:A130" si="4">A119+1</f>
        <v>109</v>
      </c>
      <c r="B120" s="303">
        <f>+'Wrksht. F, CWIP Desc. EKC'!B119</f>
        <v>1070002</v>
      </c>
      <c r="C120" s="26" t="str">
        <f>+'Wrksht. F, CWIP Desc. EKC'!C119</f>
        <v>LEC01807601</v>
      </c>
      <c r="D120" s="738">
        <v>107740270.61</v>
      </c>
      <c r="E120" s="31">
        <f>+'Wrksht. F, CWIP Desc. EKC'!D119</f>
        <v>0</v>
      </c>
      <c r="F120" s="737">
        <v>40330</v>
      </c>
      <c r="G120" s="737">
        <v>41015</v>
      </c>
      <c r="H120" s="738">
        <v>0</v>
      </c>
      <c r="I120" s="301">
        <f t="shared" si="2"/>
        <v>0</v>
      </c>
      <c r="J120" s="42"/>
    </row>
    <row r="121" spans="1:10">
      <c r="A121" s="200">
        <f t="shared" si="4"/>
        <v>110</v>
      </c>
      <c r="B121" s="303">
        <f>+'Wrksht. F, CWIP Desc. EKC'!B120</f>
        <v>1070002</v>
      </c>
      <c r="C121" s="26" t="str">
        <f>+'Wrksht. F, CWIP Desc. EKC'!C120</f>
        <v>LEC01807602</v>
      </c>
      <c r="D121" s="738">
        <v>56387331.390000001</v>
      </c>
      <c r="E121" s="31">
        <f>+'Wrksht. F, CWIP Desc. EKC'!D120</f>
        <v>0</v>
      </c>
      <c r="F121" s="737">
        <v>40330</v>
      </c>
      <c r="G121" s="777">
        <v>41217</v>
      </c>
      <c r="H121" s="738">
        <v>0</v>
      </c>
      <c r="I121" s="301">
        <f t="shared" si="2"/>
        <v>0</v>
      </c>
      <c r="J121" s="42"/>
    </row>
    <row r="122" spans="1:10">
      <c r="A122" s="200">
        <f t="shared" si="4"/>
        <v>111</v>
      </c>
      <c r="B122" s="303">
        <f>+'Wrksht. F, CWIP Desc. EKC'!B121</f>
        <v>1070002</v>
      </c>
      <c r="C122" s="26" t="str">
        <f>+'Wrksht. F, CWIP Desc. EKC'!C121</f>
        <v>LEC01807603</v>
      </c>
      <c r="D122" s="738">
        <v>39304373.840000004</v>
      </c>
      <c r="E122" s="31">
        <f>+'Wrksht. F, CWIP Desc. EKC'!D121</f>
        <v>0</v>
      </c>
      <c r="F122" s="737">
        <v>40330</v>
      </c>
      <c r="G122" s="737">
        <v>40637</v>
      </c>
      <c r="H122" s="738">
        <v>0</v>
      </c>
      <c r="I122" s="301">
        <f t="shared" si="2"/>
        <v>0</v>
      </c>
      <c r="J122" s="42"/>
    </row>
    <row r="123" spans="1:10">
      <c r="A123" s="200">
        <f t="shared" si="4"/>
        <v>112</v>
      </c>
      <c r="B123" s="303">
        <f>+'Wrksht. F, CWIP Desc. EKC'!B122</f>
        <v>1070002</v>
      </c>
      <c r="C123" s="26" t="str">
        <f>+'Wrksht. F, CWIP Desc. EKC'!C122</f>
        <v>TEC01861002</v>
      </c>
      <c r="D123" s="738">
        <v>3085105.65</v>
      </c>
      <c r="E123" s="31">
        <f>+'Wrksht. F, CWIP Desc. EKC'!D122</f>
        <v>0</v>
      </c>
      <c r="F123" s="737">
        <v>40330</v>
      </c>
      <c r="G123" s="737">
        <v>40679</v>
      </c>
      <c r="H123" s="738">
        <v>0</v>
      </c>
      <c r="I123" s="301">
        <f t="shared" si="2"/>
        <v>0</v>
      </c>
      <c r="J123" s="42"/>
    </row>
    <row r="124" spans="1:10">
      <c r="A124" s="200">
        <f t="shared" si="4"/>
        <v>113</v>
      </c>
      <c r="B124" s="303">
        <f>+'Wrksht. F, CWIP Desc. EKC'!B123</f>
        <v>1070002</v>
      </c>
      <c r="C124" s="26" t="str">
        <f>+'Wrksht. F, CWIP Desc. EKC'!C123</f>
        <v>JEC01802402</v>
      </c>
      <c r="D124" s="738">
        <v>11575.7</v>
      </c>
      <c r="E124" s="31">
        <f>+'Wrksht. F, CWIP Desc. EKC'!D123</f>
        <v>0</v>
      </c>
      <c r="F124" s="737">
        <v>40330</v>
      </c>
      <c r="G124" s="737">
        <v>40543</v>
      </c>
      <c r="H124" s="738">
        <v>0</v>
      </c>
      <c r="I124" s="301">
        <f t="shared" si="2"/>
        <v>0</v>
      </c>
      <c r="J124" s="42"/>
    </row>
    <row r="125" spans="1:10">
      <c r="A125" s="200">
        <f t="shared" si="4"/>
        <v>114</v>
      </c>
      <c r="B125" s="303">
        <f>+'Wrksht. F, CWIP Desc. EKC'!B124</f>
        <v>1070002</v>
      </c>
      <c r="C125" s="26" t="str">
        <f>+'Wrksht. F, CWIP Desc. EKC'!C124</f>
        <v>JEC01805401</v>
      </c>
      <c r="D125" s="738">
        <v>19677343.73</v>
      </c>
      <c r="E125" s="31">
        <f>+'Wrksht. F, CWIP Desc. EKC'!D124</f>
        <v>0</v>
      </c>
      <c r="F125" s="737">
        <v>40330</v>
      </c>
      <c r="G125" s="737">
        <v>40663</v>
      </c>
      <c r="H125" s="738">
        <v>0</v>
      </c>
      <c r="I125" s="301">
        <f t="shared" si="2"/>
        <v>0</v>
      </c>
      <c r="J125" s="42"/>
    </row>
    <row r="126" spans="1:10">
      <c r="A126" s="200">
        <f t="shared" si="4"/>
        <v>115</v>
      </c>
      <c r="B126" s="303">
        <f>+'Wrksht. F, CWIP Desc. EKC'!B125</f>
        <v>1070002</v>
      </c>
      <c r="C126" s="26" t="str">
        <f>+'Wrksht. F, CWIP Desc. EKC'!C125</f>
        <v>JEC01806001</v>
      </c>
      <c r="D126" s="738">
        <v>4955837.9000000004</v>
      </c>
      <c r="E126" s="31">
        <f>+'Wrksht. F, CWIP Desc. EKC'!D125</f>
        <v>0</v>
      </c>
      <c r="F126" s="737">
        <v>40330</v>
      </c>
      <c r="G126" s="737">
        <v>40718</v>
      </c>
      <c r="H126" s="738">
        <v>0</v>
      </c>
      <c r="I126" s="301">
        <f t="shared" si="2"/>
        <v>0</v>
      </c>
      <c r="J126" s="42"/>
    </row>
    <row r="127" spans="1:10">
      <c r="A127" s="200">
        <f t="shared" si="4"/>
        <v>116</v>
      </c>
      <c r="B127" s="303" t="str">
        <f>+'Wrksht. F, CWIP Desc. EKC'!B126</f>
        <v>1070002</v>
      </c>
      <c r="C127" s="26" t="str">
        <f>+'Wrksht. F, CWIP Desc. EKC'!C126</f>
        <v>LEC011005101</v>
      </c>
      <c r="D127" s="738">
        <v>4719162.8899999997</v>
      </c>
      <c r="E127" s="31">
        <f>+'Wrksht. F, CWIP Desc. EKC'!D126</f>
        <v>0</v>
      </c>
      <c r="F127" s="737">
        <v>40695</v>
      </c>
      <c r="G127" s="737">
        <v>41016</v>
      </c>
      <c r="H127" s="738">
        <v>0</v>
      </c>
      <c r="I127" s="301">
        <f t="shared" ref="I127:I137" si="5">IF((E127-H127)&lt;=1000000,-H127,E127-H127)</f>
        <v>0</v>
      </c>
      <c r="J127" s="42"/>
    </row>
    <row r="128" spans="1:10">
      <c r="A128" s="200">
        <f t="shared" si="4"/>
        <v>117</v>
      </c>
      <c r="B128" s="303" t="str">
        <f>+'Wrksht. F, CWIP Desc. EKC'!B127</f>
        <v>1070002</v>
      </c>
      <c r="C128" s="26" t="str">
        <f>+'Wrksht. F, CWIP Desc. EKC'!C127</f>
        <v>JEC011005801</v>
      </c>
      <c r="D128" s="738">
        <v>2990146.68</v>
      </c>
      <c r="E128" s="31">
        <f>+'Wrksht. F, CWIP Desc. EKC'!D127</f>
        <v>0</v>
      </c>
      <c r="F128" s="737">
        <v>40695</v>
      </c>
      <c r="G128" s="777">
        <v>41187</v>
      </c>
      <c r="H128" s="738">
        <v>0</v>
      </c>
      <c r="I128" s="301">
        <f t="shared" si="5"/>
        <v>0</v>
      </c>
      <c r="J128" s="42"/>
    </row>
    <row r="129" spans="1:10">
      <c r="A129" s="200">
        <f t="shared" si="4"/>
        <v>118</v>
      </c>
      <c r="B129" s="303">
        <f>+'Wrksht. F, CWIP Desc. EKC'!B128</f>
        <v>1070002</v>
      </c>
      <c r="C129" s="26" t="str">
        <f>+'Wrksht. F, CWIP Desc. EKC'!C128</f>
        <v>TEC011061001</v>
      </c>
      <c r="D129" s="738">
        <v>1823968.28</v>
      </c>
      <c r="E129" s="31">
        <f>+'Wrksht. F, CWIP Desc. EKC'!D128</f>
        <v>0</v>
      </c>
      <c r="F129" s="737">
        <v>41061</v>
      </c>
      <c r="G129" s="737">
        <v>41073</v>
      </c>
      <c r="H129" s="778">
        <v>0</v>
      </c>
      <c r="I129" s="301">
        <f>IF((E129-H129)&lt;=1000000,-H129,E129-H129)</f>
        <v>0</v>
      </c>
      <c r="J129" s="42"/>
    </row>
    <row r="130" spans="1:10">
      <c r="A130" s="200">
        <f t="shared" si="4"/>
        <v>119</v>
      </c>
      <c r="B130" s="303">
        <f>+'Wrksht. F, CWIP Desc. EKC'!B129</f>
        <v>1070002</v>
      </c>
      <c r="C130" s="26" t="str">
        <f>+'Wrksht. F, CWIP Desc. EKC'!C129</f>
        <v>LEC011005001</v>
      </c>
      <c r="D130" s="738">
        <v>6932790.6200000001</v>
      </c>
      <c r="E130" s="31">
        <f>+'Wrksht. F, CWIP Desc. EKC'!D129</f>
        <v>0</v>
      </c>
      <c r="F130" s="737">
        <v>41061</v>
      </c>
      <c r="G130" s="737">
        <v>41339</v>
      </c>
      <c r="H130" s="778">
        <v>0</v>
      </c>
      <c r="I130" s="301">
        <f>IF((E130-H130)&lt;=1000000,-H130,E130-H130)</f>
        <v>0</v>
      </c>
      <c r="J130" s="42"/>
    </row>
    <row r="131" spans="1:10">
      <c r="A131" s="200">
        <f t="shared" ref="A131:A194" si="6">A130+1</f>
        <v>120</v>
      </c>
      <c r="B131" s="303" t="str">
        <f>+'Wrksht. F, CWIP Desc. EKC'!B130</f>
        <v>1070002</v>
      </c>
      <c r="C131" s="26" t="str">
        <f>+'Wrksht. F, CWIP Desc. EKC'!C130</f>
        <v>LEC011043501</v>
      </c>
      <c r="D131" s="738">
        <v>3783925.98</v>
      </c>
      <c r="E131" s="31">
        <f>+'Wrksht. F, CWIP Desc. EKC'!D130</f>
        <v>0</v>
      </c>
      <c r="F131" s="737">
        <v>41061</v>
      </c>
      <c r="G131" s="737">
        <v>41016</v>
      </c>
      <c r="H131" s="738">
        <v>0</v>
      </c>
      <c r="I131" s="301">
        <f t="shared" si="5"/>
        <v>0</v>
      </c>
      <c r="J131" s="42"/>
    </row>
    <row r="132" spans="1:10">
      <c r="A132" s="200">
        <f t="shared" si="6"/>
        <v>121</v>
      </c>
      <c r="B132" s="303">
        <f>+'Wrksht. F, CWIP Desc. EKC'!B131</f>
        <v>1070002</v>
      </c>
      <c r="C132" s="26" t="str">
        <f>+'Wrksht. F, CWIP Desc. EKC'!C131</f>
        <v>LEC01807604</v>
      </c>
      <c r="D132" s="738">
        <v>2955101.29</v>
      </c>
      <c r="E132" s="31">
        <f>+'Wrksht. F, CWIP Desc. EKC'!D131</f>
        <v>0</v>
      </c>
      <c r="F132" s="737">
        <v>41061</v>
      </c>
      <c r="G132" s="737">
        <v>41376</v>
      </c>
      <c r="H132" s="738">
        <v>0</v>
      </c>
      <c r="I132" s="301">
        <f>IF((E132-H132)&lt;=1000000,-H132,E132-H132)</f>
        <v>0</v>
      </c>
      <c r="J132" s="42"/>
    </row>
    <row r="133" spans="1:10">
      <c r="A133" s="200">
        <f t="shared" si="6"/>
        <v>122</v>
      </c>
      <c r="B133" s="303">
        <f>+'Wrksht. F, CWIP Desc. EKC'!B132</f>
        <v>1070003</v>
      </c>
      <c r="C133" s="26" t="str">
        <f>+'Wrksht. F, CWIP Desc. EKC'!C132</f>
        <v>EEC011188101</v>
      </c>
      <c r="D133" s="738">
        <v>1221923.98</v>
      </c>
      <c r="E133" s="31">
        <f>+'Wrksht. F, CWIP Desc. EKC'!D132</f>
        <v>0</v>
      </c>
      <c r="F133" s="737">
        <v>41061</v>
      </c>
      <c r="G133" s="737">
        <v>40917</v>
      </c>
      <c r="H133" s="738">
        <v>0</v>
      </c>
      <c r="I133" s="301">
        <f t="shared" si="5"/>
        <v>0</v>
      </c>
      <c r="J133" s="42"/>
    </row>
    <row r="134" spans="1:10">
      <c r="A134" s="200">
        <f t="shared" si="6"/>
        <v>123</v>
      </c>
      <c r="B134" s="303">
        <f>+'Wrksht. F, CWIP Desc. EKC'!B133</f>
        <v>1070002</v>
      </c>
      <c r="C134" s="26" t="str">
        <f>+'Wrksht. F, CWIP Desc. EKC'!C133</f>
        <v>JEC011005901</v>
      </c>
      <c r="D134" s="738">
        <v>287142.34000000003</v>
      </c>
      <c r="E134" s="31">
        <f>+'Wrksht. F, CWIP Desc. EKC'!D133</f>
        <v>0</v>
      </c>
      <c r="F134" s="737">
        <v>41061</v>
      </c>
      <c r="G134" s="737">
        <v>41996</v>
      </c>
      <c r="H134" s="738">
        <v>0</v>
      </c>
      <c r="I134" s="301">
        <f>IF((E134-H134)&lt;=1000000,-H134,E134-H134)</f>
        <v>0</v>
      </c>
      <c r="J134" s="42"/>
    </row>
    <row r="135" spans="1:10">
      <c r="A135" s="200">
        <f t="shared" si="6"/>
        <v>124</v>
      </c>
      <c r="B135" s="303" t="str">
        <f>+'Wrksht. F, CWIP Desc. EKC'!B134</f>
        <v>1070002</v>
      </c>
      <c r="C135" s="26" t="str">
        <f>+'Wrksht. F, CWIP Desc. EKC'!C134</f>
        <v>JEC011105501</v>
      </c>
      <c r="D135" s="738">
        <v>1437749.56</v>
      </c>
      <c r="E135" s="31">
        <f>+'Wrksht. F, CWIP Desc. EKC'!D134</f>
        <v>0</v>
      </c>
      <c r="F135" s="737">
        <v>41061</v>
      </c>
      <c r="G135" s="737">
        <v>41044</v>
      </c>
      <c r="H135" s="738">
        <v>0</v>
      </c>
      <c r="I135" s="301">
        <f t="shared" si="5"/>
        <v>0</v>
      </c>
      <c r="J135" s="42"/>
    </row>
    <row r="136" spans="1:10">
      <c r="A136" s="200">
        <f t="shared" si="6"/>
        <v>125</v>
      </c>
      <c r="B136" s="303" t="str">
        <f>+'Wrksht. F, CWIP Desc. EKC'!B135</f>
        <v>1070002</v>
      </c>
      <c r="C136" s="26" t="str">
        <f>+'Wrksht. F, CWIP Desc. EKC'!C135</f>
        <v>JEC011105801</v>
      </c>
      <c r="D136" s="738">
        <v>4472822.25</v>
      </c>
      <c r="E136" s="31">
        <f>+'Wrksht. F, CWIP Desc. EKC'!D135</f>
        <v>0</v>
      </c>
      <c r="F136" s="737">
        <v>41061</v>
      </c>
      <c r="G136" s="737">
        <v>41151</v>
      </c>
      <c r="H136" s="738">
        <v>0</v>
      </c>
      <c r="I136" s="301">
        <f t="shared" si="5"/>
        <v>0</v>
      </c>
      <c r="J136" s="42"/>
    </row>
    <row r="137" spans="1:10">
      <c r="A137" s="200">
        <f t="shared" si="6"/>
        <v>126</v>
      </c>
      <c r="B137" s="303" t="str">
        <f>+'Wrksht. F, CWIP Desc. EKC'!B136</f>
        <v>1070002</v>
      </c>
      <c r="C137" s="26" t="str">
        <f>+'Wrksht. F, CWIP Desc. EKC'!C136</f>
        <v>JEC011116301</v>
      </c>
      <c r="D137" s="738">
        <v>1052875.67</v>
      </c>
      <c r="E137" s="31">
        <f>+'Wrksht. F, CWIP Desc. EKC'!D136</f>
        <v>0</v>
      </c>
      <c r="F137" s="737">
        <v>41061</v>
      </c>
      <c r="G137" s="737">
        <v>41030</v>
      </c>
      <c r="H137" s="738">
        <v>0</v>
      </c>
      <c r="I137" s="301">
        <f t="shared" si="5"/>
        <v>0</v>
      </c>
      <c r="J137" s="42"/>
    </row>
    <row r="138" spans="1:10">
      <c r="A138" s="200">
        <f t="shared" si="6"/>
        <v>127</v>
      </c>
      <c r="B138" s="303" t="str">
        <f>+'Wrksht. F, CWIP Desc. EKC'!B137</f>
        <v>1070002</v>
      </c>
      <c r="C138" s="26" t="str">
        <f>+'Wrksht. F, CWIP Desc. EKC'!C137</f>
        <v>LEC011042901</v>
      </c>
      <c r="D138" s="738">
        <v>3112.64</v>
      </c>
      <c r="E138" s="31">
        <f>+'Wrksht. F, CWIP Desc. EKC'!D137</f>
        <v>0</v>
      </c>
      <c r="F138" s="737">
        <v>41426</v>
      </c>
      <c r="G138" s="737">
        <v>41627</v>
      </c>
      <c r="H138" s="738">
        <v>0</v>
      </c>
      <c r="I138" s="301">
        <f t="shared" ref="I138:I145" si="7">IF((E138-H138)&lt;=1000000,-H138,E138-H138)</f>
        <v>0</v>
      </c>
      <c r="J138" s="42"/>
    </row>
    <row r="139" spans="1:10">
      <c r="A139" s="200">
        <f t="shared" si="6"/>
        <v>128</v>
      </c>
      <c r="B139" s="303" t="str">
        <f>+'Wrksht. F, CWIP Desc. EKC'!B138</f>
        <v>1070002</v>
      </c>
      <c r="C139" s="26" t="str">
        <f>+'Wrksht. F, CWIP Desc. EKC'!C138</f>
        <v>TEC01706701</v>
      </c>
      <c r="D139" s="738">
        <v>2560717.36</v>
      </c>
      <c r="E139" s="31">
        <f>+'Wrksht. F, CWIP Desc. EKC'!D138</f>
        <v>0</v>
      </c>
      <c r="F139" s="737">
        <v>41426</v>
      </c>
      <c r="G139" s="737">
        <v>41423</v>
      </c>
      <c r="H139" s="738">
        <v>0</v>
      </c>
      <c r="I139" s="301">
        <f t="shared" si="7"/>
        <v>0</v>
      </c>
      <c r="J139" s="42"/>
    </row>
    <row r="140" spans="1:10">
      <c r="A140" s="200">
        <f t="shared" si="6"/>
        <v>129</v>
      </c>
      <c r="B140" s="303" t="str">
        <f>+'Wrksht. F, CWIP Desc. EKC'!B139</f>
        <v>1070002</v>
      </c>
      <c r="C140" s="26" t="str">
        <f>+'Wrksht. F, CWIP Desc. EKC'!C139</f>
        <v>LEC011105301</v>
      </c>
      <c r="D140" s="738">
        <v>2654585.19</v>
      </c>
      <c r="E140" s="31">
        <f>+'Wrksht. F, CWIP Desc. EKC'!D139</f>
        <v>0</v>
      </c>
      <c r="F140" s="737">
        <v>41426</v>
      </c>
      <c r="G140" s="737">
        <v>41387</v>
      </c>
      <c r="H140" s="738">
        <v>0</v>
      </c>
      <c r="I140" s="301">
        <f t="shared" si="7"/>
        <v>0</v>
      </c>
      <c r="J140" s="42"/>
    </row>
    <row r="141" spans="1:10">
      <c r="A141" s="200">
        <f t="shared" si="6"/>
        <v>130</v>
      </c>
      <c r="B141" s="303">
        <f>+'Wrksht. F, CWIP Desc. EKC'!B140</f>
        <v>1000</v>
      </c>
      <c r="C141" s="26" t="str">
        <f>+'Wrksht. F, CWIP Desc. EKC'!C140</f>
        <v>JEC011117901</v>
      </c>
      <c r="D141" s="738">
        <v>-3503.71</v>
      </c>
      <c r="E141" s="31">
        <f>+'Wrksht. F, CWIP Desc. EKC'!D140</f>
        <v>0</v>
      </c>
      <c r="F141" s="737">
        <v>41791</v>
      </c>
      <c r="G141" s="737">
        <v>41878</v>
      </c>
      <c r="H141" s="738">
        <v>0</v>
      </c>
      <c r="I141" s="301">
        <f t="shared" si="7"/>
        <v>0</v>
      </c>
      <c r="J141" s="42"/>
    </row>
    <row r="142" spans="1:10">
      <c r="A142" s="200">
        <f t="shared" si="6"/>
        <v>131</v>
      </c>
      <c r="B142" s="303">
        <f>+'Wrksht. F, CWIP Desc. EKC'!B141</f>
        <v>1000</v>
      </c>
      <c r="C142" s="26" t="str">
        <f>+'Wrksht. F, CWIP Desc. EKC'!C141</f>
        <v>JEC011205201</v>
      </c>
      <c r="D142" s="738">
        <v>152.44999999999999</v>
      </c>
      <c r="E142" s="31">
        <f>+'Wrksht. F, CWIP Desc. EKC'!D141</f>
        <v>0</v>
      </c>
      <c r="F142" s="737">
        <v>41791</v>
      </c>
      <c r="G142" s="737">
        <v>41793</v>
      </c>
      <c r="H142" s="738">
        <v>0</v>
      </c>
      <c r="I142" s="301">
        <f t="shared" si="7"/>
        <v>0</v>
      </c>
      <c r="J142" s="42"/>
    </row>
    <row r="143" spans="1:10">
      <c r="A143" s="200">
        <f t="shared" si="6"/>
        <v>132</v>
      </c>
      <c r="B143" s="303">
        <f>+'Wrksht. F, CWIP Desc. EKC'!B142</f>
        <v>1000</v>
      </c>
      <c r="C143" s="26" t="str">
        <f>+'Wrksht. F, CWIP Desc. EKC'!C142</f>
        <v>JEC011300301</v>
      </c>
      <c r="D143" s="738">
        <v>-1293.08</v>
      </c>
      <c r="E143" s="31">
        <f>+'Wrksht. F, CWIP Desc. EKC'!D142</f>
        <v>0</v>
      </c>
      <c r="F143" s="737">
        <v>41791</v>
      </c>
      <c r="G143" s="737">
        <v>41845</v>
      </c>
      <c r="H143" s="738">
        <v>0</v>
      </c>
      <c r="I143" s="301">
        <f t="shared" si="7"/>
        <v>0</v>
      </c>
      <c r="J143" s="42"/>
    </row>
    <row r="144" spans="1:10">
      <c r="A144" s="200">
        <f t="shared" si="6"/>
        <v>133</v>
      </c>
      <c r="B144" s="303">
        <f>+'Wrksht. F, CWIP Desc. EKC'!B143</f>
        <v>1000</v>
      </c>
      <c r="C144" s="26" t="str">
        <f>+'Wrksht. F, CWIP Desc. EKC'!C143</f>
        <v>JEC011410201</v>
      </c>
      <c r="D144" s="738">
        <v>32540.880000000001</v>
      </c>
      <c r="E144" s="31">
        <f>+'Wrksht. F, CWIP Desc. EKC'!D143</f>
        <v>0</v>
      </c>
      <c r="F144" s="737">
        <v>41791</v>
      </c>
      <c r="G144" s="737">
        <v>41994</v>
      </c>
      <c r="H144" s="738">
        <v>0</v>
      </c>
      <c r="I144" s="301">
        <f t="shared" si="7"/>
        <v>0</v>
      </c>
      <c r="J144" s="42"/>
    </row>
    <row r="145" spans="1:10">
      <c r="A145" s="200">
        <f t="shared" si="6"/>
        <v>134</v>
      </c>
      <c r="B145" s="303">
        <f>+'Wrksht. F, CWIP Desc. EKC'!B144</f>
        <v>1000</v>
      </c>
      <c r="C145" s="26" t="str">
        <f>+'Wrksht. F, CWIP Desc. EKC'!C144</f>
        <v>E011388801</v>
      </c>
      <c r="D145" s="738">
        <v>1089729.08</v>
      </c>
      <c r="E145" s="31">
        <f>+'Wrksht. F, CWIP Desc. EKC'!D144</f>
        <v>0</v>
      </c>
      <c r="F145" s="737">
        <v>41791</v>
      </c>
      <c r="G145" s="737">
        <v>42004</v>
      </c>
      <c r="H145" s="738">
        <v>0</v>
      </c>
      <c r="I145" s="301">
        <f t="shared" si="7"/>
        <v>0</v>
      </c>
      <c r="J145" s="42"/>
    </row>
    <row r="146" spans="1:10">
      <c r="A146" s="432">
        <f t="shared" si="6"/>
        <v>135</v>
      </c>
      <c r="B146" s="710">
        <f>+'Wrksht. F, CWIP Desc. EKC'!B145</f>
        <v>1000</v>
      </c>
      <c r="C146" s="496" t="str">
        <f>+'Wrksht. F, CWIP Desc. EKC'!C145</f>
        <v>05701 JEC011305201</v>
      </c>
      <c r="D146" s="738">
        <v>1035050.19</v>
      </c>
      <c r="E146" s="765">
        <f>+'Wrksht. F, CWIP Desc. EKC'!D145</f>
        <v>0</v>
      </c>
      <c r="F146" s="737">
        <v>42156</v>
      </c>
      <c r="G146" s="737">
        <v>42186</v>
      </c>
      <c r="H146" s="738">
        <v>0</v>
      </c>
      <c r="I146" s="712">
        <f t="shared" ref="I146:I154" si="8">IF((E146-H146)&lt;=1000000,-H146,E146-H146)</f>
        <v>0</v>
      </c>
      <c r="J146" s="42"/>
    </row>
    <row r="147" spans="1:10">
      <c r="A147" s="432">
        <f t="shared" si="6"/>
        <v>136</v>
      </c>
      <c r="B147" s="710">
        <f>+'Wrksht. F, CWIP Desc. EKC'!B146</f>
        <v>1000</v>
      </c>
      <c r="C147" s="496" t="str">
        <f>+'Wrksht. F, CWIP Desc. EKC'!C146</f>
        <v>05701 JEC011305401</v>
      </c>
      <c r="D147" s="738">
        <v>1496529.91</v>
      </c>
      <c r="E147" s="765">
        <f>+'Wrksht. F, CWIP Desc. EKC'!D146</f>
        <v>0</v>
      </c>
      <c r="F147" s="737">
        <v>42156</v>
      </c>
      <c r="G147" s="737">
        <v>42072</v>
      </c>
      <c r="H147" s="738">
        <v>0</v>
      </c>
      <c r="I147" s="712">
        <f t="shared" si="8"/>
        <v>0</v>
      </c>
      <c r="J147" s="42"/>
    </row>
    <row r="148" spans="1:10">
      <c r="A148" s="432">
        <f t="shared" si="6"/>
        <v>137</v>
      </c>
      <c r="B148" s="710">
        <f>+'Wrksht. F, CWIP Desc. EKC'!B147</f>
        <v>1000</v>
      </c>
      <c r="C148" s="496" t="str">
        <f>+'Wrksht. F, CWIP Desc. EKC'!C147</f>
        <v>L011305501</v>
      </c>
      <c r="D148" s="738">
        <v>1676409.16</v>
      </c>
      <c r="E148" s="765">
        <f>+'Wrksht. F, CWIP Desc. EKC'!D147</f>
        <v>0</v>
      </c>
      <c r="F148" s="737">
        <v>42156</v>
      </c>
      <c r="G148" s="737">
        <v>42357</v>
      </c>
      <c r="H148" s="738">
        <v>0</v>
      </c>
      <c r="I148" s="712">
        <f t="shared" si="8"/>
        <v>0</v>
      </c>
      <c r="J148" s="42"/>
    </row>
    <row r="149" spans="1:10">
      <c r="A149" s="432">
        <f t="shared" si="6"/>
        <v>138</v>
      </c>
      <c r="B149" s="710">
        <f>+'Wrksht. F, CWIP Desc. EKC'!B148</f>
        <v>1000</v>
      </c>
      <c r="C149" s="496" t="str">
        <f>+'Wrksht. F, CWIP Desc. EKC'!C148</f>
        <v>05877 TGO011098701</v>
      </c>
      <c r="D149" s="738">
        <v>1715894.33</v>
      </c>
      <c r="E149" s="765">
        <f>+'Wrksht. F, CWIP Desc. EKC'!D148</f>
        <v>0</v>
      </c>
      <c r="F149" s="737">
        <v>42156</v>
      </c>
      <c r="G149" s="737">
        <v>41548</v>
      </c>
      <c r="H149" s="738">
        <v>0</v>
      </c>
      <c r="I149" s="712">
        <f>IF((E149-H149)&lt;=1000000,-H149,E149-H149)</f>
        <v>0</v>
      </c>
      <c r="J149" s="42"/>
    </row>
    <row r="150" spans="1:10">
      <c r="A150" s="432">
        <f t="shared" si="6"/>
        <v>139</v>
      </c>
      <c r="B150" s="710">
        <f>+'Wrksht. F, CWIP Desc. EKC'!B149</f>
        <v>1000</v>
      </c>
      <c r="C150" s="496" t="str">
        <f>+'Wrksht. F, CWIP Desc. EKC'!C149</f>
        <v>J011300302</v>
      </c>
      <c r="D150" s="738">
        <v>114717.01</v>
      </c>
      <c r="E150" s="31">
        <f>+'Wrksht. F, CWIP Desc. EKC'!D149</f>
        <v>0</v>
      </c>
      <c r="F150" s="737">
        <v>42156</v>
      </c>
      <c r="G150" s="737" t="s">
        <v>1059</v>
      </c>
      <c r="H150" s="738">
        <v>0</v>
      </c>
      <c r="I150" s="712">
        <f t="shared" si="8"/>
        <v>0</v>
      </c>
      <c r="J150" s="42"/>
    </row>
    <row r="151" spans="1:10">
      <c r="A151" s="432">
        <f t="shared" si="6"/>
        <v>140</v>
      </c>
      <c r="B151" s="710">
        <f>+'Wrksht. F, CWIP Desc. EKC'!B150</f>
        <v>1000</v>
      </c>
      <c r="C151" s="496" t="str">
        <f>+'Wrksht. F, CWIP Desc. EKC'!C150</f>
        <v>J011414901</v>
      </c>
      <c r="D151" s="738">
        <v>1876884.59</v>
      </c>
      <c r="E151" s="765">
        <f>+'Wrksht. F, CWIP Desc. EKC'!D150</f>
        <v>0</v>
      </c>
      <c r="F151" s="737">
        <v>42156</v>
      </c>
      <c r="G151" s="737">
        <v>42010</v>
      </c>
      <c r="H151" s="738">
        <v>0</v>
      </c>
      <c r="I151" s="712">
        <f t="shared" si="8"/>
        <v>0</v>
      </c>
      <c r="J151" s="42"/>
    </row>
    <row r="152" spans="1:10">
      <c r="A152" s="432">
        <f t="shared" si="6"/>
        <v>141</v>
      </c>
      <c r="B152" s="710">
        <f>+'Wrksht. F, CWIP Desc. EKC'!B151</f>
        <v>1000</v>
      </c>
      <c r="C152" s="496" t="str">
        <f>+'Wrksht. F, CWIP Desc. EKC'!C151</f>
        <v>L011305701</v>
      </c>
      <c r="D152" s="738">
        <v>2018627.78</v>
      </c>
      <c r="E152" s="765">
        <f>+'Wrksht. F, CWIP Desc. EKC'!D151</f>
        <v>0</v>
      </c>
      <c r="F152" s="737">
        <v>42156</v>
      </c>
      <c r="G152" s="737">
        <v>42284</v>
      </c>
      <c r="H152" s="738">
        <v>0</v>
      </c>
      <c r="I152" s="712">
        <f t="shared" si="8"/>
        <v>0</v>
      </c>
      <c r="J152" s="42"/>
    </row>
    <row r="153" spans="1:10">
      <c r="A153" s="432">
        <f t="shared" si="6"/>
        <v>142</v>
      </c>
      <c r="B153" s="710">
        <f>+'Wrksht. F, CWIP Desc. EKC'!B152</f>
        <v>1000</v>
      </c>
      <c r="C153" s="496" t="str">
        <f>+'Wrksht. F, CWIP Desc. EKC'!C152</f>
        <v>05701 JEC011305301</v>
      </c>
      <c r="D153" s="738">
        <v>2034925.57</v>
      </c>
      <c r="E153" s="765">
        <f>+'Wrksht. F, CWIP Desc. EKC'!D152</f>
        <v>0</v>
      </c>
      <c r="F153" s="737">
        <v>42156</v>
      </c>
      <c r="G153" s="737">
        <v>42072</v>
      </c>
      <c r="H153" s="738">
        <v>0</v>
      </c>
      <c r="I153" s="712">
        <f t="shared" si="8"/>
        <v>0</v>
      </c>
      <c r="J153" s="42"/>
    </row>
    <row r="154" spans="1:10">
      <c r="A154" s="432">
        <f t="shared" si="6"/>
        <v>143</v>
      </c>
      <c r="B154" s="710">
        <f>+'Wrksht. F, CWIP Desc. EKC'!B153</f>
        <v>1000</v>
      </c>
      <c r="C154" s="496" t="str">
        <f>+'Wrksht. F, CWIP Desc. EKC'!C153</f>
        <v>J011412301</v>
      </c>
      <c r="D154" s="738">
        <v>4008416.89</v>
      </c>
      <c r="E154" s="765">
        <f>+'Wrksht. F, CWIP Desc. EKC'!D153</f>
        <v>0</v>
      </c>
      <c r="F154" s="737">
        <v>42156</v>
      </c>
      <c r="G154" s="737">
        <v>42109</v>
      </c>
      <c r="H154" s="738">
        <v>0</v>
      </c>
      <c r="I154" s="712">
        <f t="shared" si="8"/>
        <v>0</v>
      </c>
      <c r="J154" s="42"/>
    </row>
    <row r="155" spans="1:10">
      <c r="A155" s="432">
        <f t="shared" si="6"/>
        <v>144</v>
      </c>
      <c r="B155" s="710">
        <f>+'Wrksht. F, CWIP Desc. EKC'!B154</f>
        <v>1000</v>
      </c>
      <c r="C155" s="496" t="str">
        <f>+'Wrksht. F, CWIP Desc. EKC'!C154</f>
        <v>L000022501</v>
      </c>
      <c r="D155" s="738">
        <v>1627395.06</v>
      </c>
      <c r="E155" s="765">
        <f>+'Wrksht. F, CWIP Desc. EKC'!D154</f>
        <v>0</v>
      </c>
      <c r="F155" s="737">
        <v>42522</v>
      </c>
      <c r="G155" s="737">
        <v>42705</v>
      </c>
      <c r="H155" s="738">
        <v>0</v>
      </c>
      <c r="I155" s="712">
        <f t="shared" ref="I155:I165" si="9">IF((E155-H155)&lt;=1000000,-H155,E155-H155)</f>
        <v>0</v>
      </c>
      <c r="J155" s="42"/>
    </row>
    <row r="156" spans="1:10">
      <c r="A156" s="432">
        <f t="shared" si="6"/>
        <v>145</v>
      </c>
      <c r="B156" s="710">
        <f>+'Wrksht. F, CWIP Desc. EKC'!B155</f>
        <v>1000</v>
      </c>
      <c r="C156" s="496" t="str">
        <f>+'Wrksht. F, CWIP Desc. EKC'!C155</f>
        <v>L000982201</v>
      </c>
      <c r="D156" s="738">
        <v>7756222.6100000003</v>
      </c>
      <c r="E156" s="765">
        <f>+'Wrksht. F, CWIP Desc. EKC'!D155</f>
        <v>0</v>
      </c>
      <c r="F156" s="737">
        <v>42522</v>
      </c>
      <c r="G156" s="737">
        <v>42704</v>
      </c>
      <c r="H156" s="738">
        <v>0</v>
      </c>
      <c r="I156" s="712">
        <f t="shared" si="9"/>
        <v>0</v>
      </c>
      <c r="J156" s="42"/>
    </row>
    <row r="157" spans="1:10">
      <c r="A157" s="432">
        <f t="shared" si="6"/>
        <v>146</v>
      </c>
      <c r="B157" s="710">
        <f>+'Wrksht. F, CWIP Desc. EKC'!B156</f>
        <v>1000</v>
      </c>
      <c r="C157" s="496" t="str">
        <f>+'Wrksht. F, CWIP Desc. EKC'!C156</f>
        <v>L011305601</v>
      </c>
      <c r="D157" s="738">
        <v>55661.760000000002</v>
      </c>
      <c r="E157" s="765">
        <f>+'Wrksht. F, CWIP Desc. EKC'!D156</f>
        <v>0</v>
      </c>
      <c r="F157" s="737">
        <v>42522</v>
      </c>
      <c r="G157" s="737">
        <v>42284</v>
      </c>
      <c r="H157" s="738">
        <v>0</v>
      </c>
      <c r="I157" s="712">
        <f>IF((E157-H157)&lt;=1000000,-H157,E157-H157)</f>
        <v>0</v>
      </c>
      <c r="J157" s="42"/>
    </row>
    <row r="158" spans="1:10">
      <c r="A158" s="432">
        <f>A157+1</f>
        <v>147</v>
      </c>
      <c r="B158" s="710">
        <f>+'Wrksht. F, CWIP Desc. EKC'!B157</f>
        <v>1000</v>
      </c>
      <c r="C158" s="496" t="str">
        <f>+'Wrksht. F, CWIP Desc. EKC'!C157</f>
        <v>05701 J000830601</v>
      </c>
      <c r="D158" s="738">
        <v>2796698.22</v>
      </c>
      <c r="E158" s="765">
        <f>+'Wrksht. F, CWIP Desc. EKC'!D157</f>
        <v>0</v>
      </c>
      <c r="F158" s="737">
        <v>42522</v>
      </c>
      <c r="G158" s="737">
        <v>42598</v>
      </c>
      <c r="H158" s="738">
        <v>0</v>
      </c>
      <c r="I158" s="712">
        <f t="shared" si="9"/>
        <v>0</v>
      </c>
      <c r="J158" s="42"/>
    </row>
    <row r="159" spans="1:10">
      <c r="A159" s="432">
        <f t="shared" si="6"/>
        <v>148</v>
      </c>
      <c r="B159" s="710">
        <f>+'Wrksht. F, CWIP Desc. EKC'!B158</f>
        <v>1000</v>
      </c>
      <c r="C159" s="496" t="str">
        <f>+'Wrksht. F, CWIP Desc. EKC'!C158</f>
        <v>J00616401</v>
      </c>
      <c r="D159" s="738">
        <v>-15518.72</v>
      </c>
      <c r="E159" s="765">
        <f>+'Wrksht. F, CWIP Desc. EKC'!D158</f>
        <v>0</v>
      </c>
      <c r="F159" s="737">
        <v>42522</v>
      </c>
      <c r="G159" s="737">
        <v>42522</v>
      </c>
      <c r="H159" s="738">
        <v>0</v>
      </c>
      <c r="I159" s="712">
        <f t="shared" si="9"/>
        <v>0</v>
      </c>
      <c r="J159" s="42"/>
    </row>
    <row r="160" spans="1:10">
      <c r="A160" s="432">
        <f t="shared" si="6"/>
        <v>149</v>
      </c>
      <c r="B160" s="710">
        <f>+'Wrksht. F, CWIP Desc. EKC'!B159</f>
        <v>1000</v>
      </c>
      <c r="C160" s="496" t="str">
        <f>+'Wrksht. F, CWIP Desc. EKC'!C159</f>
        <v>J00616801</v>
      </c>
      <c r="D160" s="746">
        <v>-0.02</v>
      </c>
      <c r="E160" s="765">
        <f>+'Wrksht. F, CWIP Desc. EKC'!D159</f>
        <v>0</v>
      </c>
      <c r="F160" s="737">
        <v>42522</v>
      </c>
      <c r="G160" s="737">
        <v>42491</v>
      </c>
      <c r="H160" s="738">
        <v>0</v>
      </c>
      <c r="I160" s="712">
        <f t="shared" si="9"/>
        <v>0</v>
      </c>
      <c r="J160" s="42"/>
    </row>
    <row r="161" spans="1:10">
      <c r="A161" s="432">
        <f t="shared" si="6"/>
        <v>150</v>
      </c>
      <c r="B161" s="710">
        <f>+'Wrksht. F, CWIP Desc. EKC'!B160</f>
        <v>1000</v>
      </c>
      <c r="C161" s="496" t="str">
        <f>+'Wrksht. F, CWIP Desc. EKC'!C160</f>
        <v>J00622001</v>
      </c>
      <c r="D161" s="746">
        <v>-0.01</v>
      </c>
      <c r="E161" s="765">
        <f>+'Wrksht. F, CWIP Desc. EKC'!D160</f>
        <v>0</v>
      </c>
      <c r="F161" s="737">
        <v>42522</v>
      </c>
      <c r="G161" s="737">
        <v>42705</v>
      </c>
      <c r="H161" s="738">
        <v>0</v>
      </c>
      <c r="I161" s="712">
        <f t="shared" si="9"/>
        <v>0</v>
      </c>
      <c r="J161" s="42"/>
    </row>
    <row r="162" spans="1:10">
      <c r="A162" s="432">
        <f t="shared" si="6"/>
        <v>151</v>
      </c>
      <c r="B162" s="710">
        <f>+'Wrksht. F, CWIP Desc. EKC'!B161</f>
        <v>1000</v>
      </c>
      <c r="C162" s="496" t="str">
        <f>+'Wrksht. F, CWIP Desc. EKC'!C161</f>
        <v>J00627402</v>
      </c>
      <c r="D162" s="738">
        <v>1967268.34</v>
      </c>
      <c r="E162" s="765">
        <f>+'Wrksht. F, CWIP Desc. EKC'!D161</f>
        <v>0</v>
      </c>
      <c r="F162" s="737">
        <v>42522</v>
      </c>
      <c r="G162" s="737">
        <v>42583</v>
      </c>
      <c r="H162" s="738">
        <v>0</v>
      </c>
      <c r="I162" s="712">
        <f t="shared" si="9"/>
        <v>0</v>
      </c>
      <c r="J162" s="42"/>
    </row>
    <row r="163" spans="1:10">
      <c r="A163" s="432">
        <f t="shared" si="6"/>
        <v>152</v>
      </c>
      <c r="B163" s="710">
        <f>+'Wrksht. F, CWIP Desc. EKC'!B162</f>
        <v>1000</v>
      </c>
      <c r="C163" s="496" t="str">
        <f>+'Wrksht. F, CWIP Desc. EKC'!C162</f>
        <v>J00712401</v>
      </c>
      <c r="D163" s="746">
        <v>-0.02</v>
      </c>
      <c r="E163" s="765">
        <f>+'Wrksht. F, CWIP Desc. EKC'!D162</f>
        <v>0</v>
      </c>
      <c r="F163" s="737">
        <v>42522</v>
      </c>
      <c r="G163" s="737">
        <v>42675</v>
      </c>
      <c r="H163" s="738">
        <v>0</v>
      </c>
      <c r="I163" s="712">
        <f t="shared" si="9"/>
        <v>0</v>
      </c>
      <c r="J163" s="42"/>
    </row>
    <row r="164" spans="1:10">
      <c r="A164" s="432">
        <f t="shared" si="6"/>
        <v>153</v>
      </c>
      <c r="B164" s="710">
        <f>+'Wrksht. F, CWIP Desc. EKC'!B163</f>
        <v>1000</v>
      </c>
      <c r="C164" s="496" t="str">
        <f>+'Wrksht. F, CWIP Desc. EKC'!C163</f>
        <v>J01030101</v>
      </c>
      <c r="D164" s="738">
        <v>-2213.13</v>
      </c>
      <c r="E164" s="765">
        <f>+'Wrksht. F, CWIP Desc. EKC'!D163</f>
        <v>0</v>
      </c>
      <c r="F164" s="737">
        <v>42522</v>
      </c>
      <c r="G164" s="737">
        <v>42430</v>
      </c>
      <c r="H164" s="738">
        <v>0</v>
      </c>
      <c r="I164" s="712">
        <f t="shared" si="9"/>
        <v>0</v>
      </c>
      <c r="J164" s="42"/>
    </row>
    <row r="165" spans="1:10">
      <c r="A165" s="432">
        <f t="shared" si="6"/>
        <v>154</v>
      </c>
      <c r="B165" s="710">
        <f>+'Wrksht. F, CWIP Desc. EKC'!B164</f>
        <v>1000</v>
      </c>
      <c r="C165" s="496" t="str">
        <f>+'Wrksht. F, CWIP Desc. EKC'!C164</f>
        <v>J01048001</v>
      </c>
      <c r="D165" s="738">
        <v>1396684.23</v>
      </c>
      <c r="E165" s="765">
        <f>+'Wrksht. F, CWIP Desc. EKC'!D164</f>
        <v>0</v>
      </c>
      <c r="F165" s="737">
        <v>42522</v>
      </c>
      <c r="G165" s="737">
        <v>42370</v>
      </c>
      <c r="H165" s="738">
        <v>0</v>
      </c>
      <c r="I165" s="712">
        <f t="shared" si="9"/>
        <v>0</v>
      </c>
      <c r="J165" s="42"/>
    </row>
    <row r="166" spans="1:10">
      <c r="A166" s="432">
        <f t="shared" si="6"/>
        <v>155</v>
      </c>
      <c r="B166" s="710">
        <f>+'Wrksht. F, CWIP Desc. EKC'!B165</f>
        <v>1000</v>
      </c>
      <c r="C166" s="496" t="str">
        <f>+'Wrksht. F, CWIP Desc. EKC'!C165</f>
        <v>J01089301</v>
      </c>
      <c r="D166" s="738">
        <v>6849166.3899999997</v>
      </c>
      <c r="E166" s="765">
        <f>+'Wrksht. F, CWIP Desc. EKC'!D165</f>
        <v>0</v>
      </c>
      <c r="F166" s="737">
        <v>42522</v>
      </c>
      <c r="G166" s="737">
        <v>43292</v>
      </c>
      <c r="H166" s="738">
        <v>0</v>
      </c>
      <c r="I166" s="712">
        <f t="shared" ref="I166:I172" si="10">IF((E166-H166)&lt;=1000000,-H166,E166-H166)</f>
        <v>0</v>
      </c>
      <c r="J166" s="42"/>
    </row>
    <row r="167" spans="1:10">
      <c r="A167" s="432">
        <f t="shared" si="6"/>
        <v>156</v>
      </c>
      <c r="B167" s="710">
        <f>+'Wrksht. F, CWIP Desc. EKC'!B166</f>
        <v>1000</v>
      </c>
      <c r="C167" s="747" t="str">
        <f>+'Wrksht. F, CWIP Desc. EKC'!C166</f>
        <v>J01090501</v>
      </c>
      <c r="D167" s="738">
        <v>1409792.41</v>
      </c>
      <c r="E167" s="773">
        <f>'Wrksht. F, CWIP Desc. EKC'!D166</f>
        <v>0</v>
      </c>
      <c r="F167" s="737">
        <v>42887</v>
      </c>
      <c r="G167" s="748">
        <v>42878</v>
      </c>
      <c r="H167" s="738">
        <v>0</v>
      </c>
      <c r="I167" s="712">
        <f t="shared" si="10"/>
        <v>0</v>
      </c>
      <c r="J167" s="42"/>
    </row>
    <row r="168" spans="1:10">
      <c r="A168" s="432">
        <f t="shared" si="6"/>
        <v>157</v>
      </c>
      <c r="B168" s="710">
        <f>+'Wrksht. F, CWIP Desc. EKC'!B167</f>
        <v>1000</v>
      </c>
      <c r="C168" s="496" t="str">
        <f>+'Wrksht. F, CWIP Desc. EKC'!C167</f>
        <v>J01081801</v>
      </c>
      <c r="D168" s="738">
        <v>2362625.56</v>
      </c>
      <c r="E168" s="773">
        <f>+'Wrksht. F, CWIP Desc. EKC'!D167</f>
        <v>0</v>
      </c>
      <c r="F168" s="737">
        <v>42887</v>
      </c>
      <c r="G168" s="737">
        <v>42767</v>
      </c>
      <c r="H168" s="738">
        <v>0</v>
      </c>
      <c r="I168" s="712">
        <f t="shared" si="10"/>
        <v>0</v>
      </c>
      <c r="J168" s="42"/>
    </row>
    <row r="169" spans="1:10">
      <c r="A169" s="432">
        <f t="shared" si="6"/>
        <v>158</v>
      </c>
      <c r="B169" s="710">
        <f>+'Wrksht. F, CWIP Desc. EKC'!B168</f>
        <v>1000</v>
      </c>
      <c r="C169" s="496" t="str">
        <f>+'Wrksht. F, CWIP Desc. EKC'!C168</f>
        <v>R01144001</v>
      </c>
      <c r="D169" s="738">
        <v>2389284.14</v>
      </c>
      <c r="E169" s="773">
        <f>+'Wrksht. F, CWIP Desc. EKC'!D168</f>
        <v>0</v>
      </c>
      <c r="F169" s="737">
        <v>42887</v>
      </c>
      <c r="G169" s="737">
        <v>42736</v>
      </c>
      <c r="H169" s="738">
        <v>0</v>
      </c>
      <c r="I169" s="712">
        <f t="shared" si="10"/>
        <v>0</v>
      </c>
      <c r="J169" s="42"/>
    </row>
    <row r="170" spans="1:10">
      <c r="A170" s="432">
        <f t="shared" si="6"/>
        <v>159</v>
      </c>
      <c r="B170" s="710">
        <f>+'Wrksht. F, CWIP Desc. EKC'!B169</f>
        <v>1000</v>
      </c>
      <c r="C170" s="496" t="str">
        <f>+'Wrksht. F, CWIP Desc. EKC'!C169</f>
        <v>R01328002</v>
      </c>
      <c r="D170" s="738">
        <v>408667760.86000001</v>
      </c>
      <c r="E170" s="773">
        <f>+'Wrksht. F, CWIP Desc. EKC'!D169</f>
        <v>0</v>
      </c>
      <c r="F170" s="737">
        <v>42887</v>
      </c>
      <c r="G170" s="737">
        <v>42767</v>
      </c>
      <c r="H170" s="738">
        <v>0</v>
      </c>
      <c r="I170" s="712">
        <f t="shared" si="10"/>
        <v>0</v>
      </c>
      <c r="J170" s="42"/>
    </row>
    <row r="171" spans="1:10">
      <c r="A171" s="432">
        <f>A170+1</f>
        <v>160</v>
      </c>
      <c r="B171" s="710">
        <f>+'Wrksht. F, CWIP Desc. EKC'!B170</f>
        <v>1000</v>
      </c>
      <c r="C171" s="766" t="str">
        <f>+'Wrksht. F, CWIP Desc. EKC'!C170</f>
        <v>J01412501</v>
      </c>
      <c r="D171" s="738">
        <v>1928690.56</v>
      </c>
      <c r="E171" s="765">
        <f>+'Wrksht. F, CWIP Desc. EKC'!D170</f>
        <v>0</v>
      </c>
      <c r="F171" s="737">
        <v>43252</v>
      </c>
      <c r="G171" s="737">
        <v>43322</v>
      </c>
      <c r="H171" s="738">
        <v>0</v>
      </c>
      <c r="I171" s="712">
        <f t="shared" si="10"/>
        <v>0</v>
      </c>
      <c r="J171" s="42"/>
    </row>
    <row r="172" spans="1:10">
      <c r="A172" s="432">
        <f t="shared" si="6"/>
        <v>161</v>
      </c>
      <c r="B172" s="710">
        <f>+'Wrksht. F, CWIP Desc. EKC'!B171</f>
        <v>1000</v>
      </c>
      <c r="C172" s="766" t="str">
        <f>+'Wrksht. F, CWIP Desc. EKC'!C171</f>
        <v>H19113101</v>
      </c>
      <c r="D172" s="738">
        <v>2825011.93</v>
      </c>
      <c r="E172" s="765">
        <f>+'Wrksht. F, CWIP Desc. EKC'!D171</f>
        <v>0</v>
      </c>
      <c r="F172" s="737">
        <v>43252</v>
      </c>
      <c r="G172" s="737">
        <v>43314</v>
      </c>
      <c r="H172" s="738">
        <v>0</v>
      </c>
      <c r="I172" s="712">
        <f t="shared" si="10"/>
        <v>0</v>
      </c>
      <c r="J172" s="42"/>
    </row>
    <row r="173" spans="1:10">
      <c r="A173" s="432">
        <f t="shared" si="6"/>
        <v>162</v>
      </c>
      <c r="B173" s="710">
        <f>+'Wrksht. F, CWIP Desc. EKC'!B172</f>
        <v>10000</v>
      </c>
      <c r="C173" s="766" t="str">
        <f>+'Wrksht. F, CWIP Desc. EKC'!C172</f>
        <v>H19176901</v>
      </c>
      <c r="D173" s="738">
        <v>1439212.89</v>
      </c>
      <c r="E173" s="765">
        <f>+'Wrksht. F, CWIP Desc. EKC'!D172</f>
        <v>0</v>
      </c>
      <c r="F173" s="737">
        <v>43617</v>
      </c>
      <c r="G173" s="737">
        <v>43664</v>
      </c>
      <c r="H173" s="738">
        <v>0</v>
      </c>
      <c r="I173" s="712">
        <f t="shared" ref="I173:I179" si="11">IF((E173-H173)&lt;=1000000,-H173,E173-H173)</f>
        <v>0</v>
      </c>
      <c r="J173" s="42"/>
    </row>
    <row r="174" spans="1:10">
      <c r="A174" s="432">
        <f t="shared" si="6"/>
        <v>163</v>
      </c>
      <c r="B174" s="710">
        <f>+'Wrksht. F, CWIP Desc. EKC'!B173</f>
        <v>10000</v>
      </c>
      <c r="C174" s="766" t="str">
        <f>+'Wrksht. F, CWIP Desc. EKC'!C173</f>
        <v>J00608001</v>
      </c>
      <c r="D174" s="738">
        <v>1720513.79</v>
      </c>
      <c r="E174" s="765">
        <f>+'Wrksht. F, CWIP Desc. EKC'!D173</f>
        <v>0</v>
      </c>
      <c r="F174" s="737">
        <v>43617</v>
      </c>
      <c r="G174" s="737">
        <v>43535</v>
      </c>
      <c r="H174" s="738">
        <v>0</v>
      </c>
      <c r="I174" s="712">
        <f t="shared" si="11"/>
        <v>0</v>
      </c>
      <c r="J174" s="42"/>
    </row>
    <row r="175" spans="1:10">
      <c r="A175" s="432">
        <f t="shared" si="6"/>
        <v>164</v>
      </c>
      <c r="B175" s="710">
        <f>+'Wrksht. F, CWIP Desc. EKC'!B174</f>
        <v>10000</v>
      </c>
      <c r="C175" s="766" t="str">
        <f>+'Wrksht. F, CWIP Desc. EKC'!C174</f>
        <v>J01412801</v>
      </c>
      <c r="D175" s="738">
        <v>4679169.91</v>
      </c>
      <c r="E175" s="765">
        <f>+'Wrksht. F, CWIP Desc. EKC'!D174</f>
        <v>0</v>
      </c>
      <c r="F175" s="737">
        <v>43617</v>
      </c>
      <c r="G175" s="737">
        <v>43615</v>
      </c>
      <c r="H175" s="738">
        <v>0</v>
      </c>
      <c r="I175" s="712">
        <f t="shared" si="11"/>
        <v>0</v>
      </c>
      <c r="J175" s="42"/>
    </row>
    <row r="176" spans="1:10">
      <c r="A176" s="432">
        <f t="shared" si="6"/>
        <v>165</v>
      </c>
      <c r="B176" s="710">
        <f>+'Wrksht. F, CWIP Desc. EKC'!B175</f>
        <v>10000</v>
      </c>
      <c r="C176" s="766" t="str">
        <f>+'Wrksht. F, CWIP Desc. EKC'!C175</f>
        <v>J19164801</v>
      </c>
      <c r="D176" s="738">
        <v>189651.22</v>
      </c>
      <c r="E176" s="713">
        <f>+'Wrksht. F, CWIP Desc. EKC'!D175</f>
        <v>0</v>
      </c>
      <c r="F176" s="737">
        <v>43617</v>
      </c>
      <c r="G176" s="737">
        <v>44595</v>
      </c>
      <c r="H176" s="738">
        <v>0</v>
      </c>
      <c r="I176" s="712">
        <f t="shared" si="11"/>
        <v>0</v>
      </c>
      <c r="J176" s="841"/>
    </row>
    <row r="177" spans="1:10">
      <c r="A177" s="432">
        <f t="shared" si="6"/>
        <v>166</v>
      </c>
      <c r="B177" s="710">
        <f>+'Wrksht. F, CWIP Desc. EKC'!B176</f>
        <v>10000</v>
      </c>
      <c r="C177" s="766" t="str">
        <f>+'Wrksht. F, CWIP Desc. EKC'!C176</f>
        <v>J19182801</v>
      </c>
      <c r="D177" s="738">
        <v>1133549.44</v>
      </c>
      <c r="E177" s="765">
        <f>+'Wrksht. F, CWIP Desc. EKC'!D176</f>
        <v>0</v>
      </c>
      <c r="F177" s="737">
        <v>43617</v>
      </c>
      <c r="G177" s="737">
        <v>43677</v>
      </c>
      <c r="H177" s="738">
        <v>0</v>
      </c>
      <c r="I177" s="712">
        <f t="shared" si="11"/>
        <v>0</v>
      </c>
      <c r="J177" s="42"/>
    </row>
    <row r="178" spans="1:10">
      <c r="A178" s="432">
        <f t="shared" si="6"/>
        <v>167</v>
      </c>
      <c r="B178" s="710">
        <f>+'Wrksht. F, CWIP Desc. EKC'!B177</f>
        <v>10000</v>
      </c>
      <c r="C178" s="766" t="str">
        <f>+'Wrksht. F, CWIP Desc. EKC'!C177</f>
        <v>J19228401</v>
      </c>
      <c r="D178" s="738">
        <v>2219.21</v>
      </c>
      <c r="E178" s="765">
        <f>+'Wrksht. F, CWIP Desc. EKC'!D177</f>
        <v>0</v>
      </c>
      <c r="F178" s="737">
        <v>43617</v>
      </c>
      <c r="G178" s="737">
        <v>44258</v>
      </c>
      <c r="H178" s="738">
        <v>0</v>
      </c>
      <c r="I178" s="712">
        <f t="shared" si="11"/>
        <v>0</v>
      </c>
      <c r="J178" s="42"/>
    </row>
    <row r="179" spans="1:10">
      <c r="A179" s="432">
        <f t="shared" si="6"/>
        <v>168</v>
      </c>
      <c r="B179" s="710">
        <f>+'Wrksht. F, CWIP Desc. EKC'!B178</f>
        <v>10000</v>
      </c>
      <c r="C179" s="766" t="str">
        <f>+'Wrksht. F, CWIP Desc. EKC'!C178</f>
        <v>R19185601</v>
      </c>
      <c r="D179" s="738">
        <v>2613900.06</v>
      </c>
      <c r="E179" s="765">
        <f>+'Wrksht. F, CWIP Desc. EKC'!D178</f>
        <v>0</v>
      </c>
      <c r="F179" s="737">
        <v>43617</v>
      </c>
      <c r="G179" s="737">
        <v>43461</v>
      </c>
      <c r="H179" s="738">
        <v>0</v>
      </c>
      <c r="I179" s="712">
        <f t="shared" si="11"/>
        <v>0</v>
      </c>
      <c r="J179" s="42"/>
    </row>
    <row r="180" spans="1:10">
      <c r="A180" s="432">
        <f t="shared" si="6"/>
        <v>169</v>
      </c>
      <c r="B180" s="710">
        <v>107000</v>
      </c>
      <c r="C180" s="766" t="str">
        <f>+'Wrksht. F, CWIP Desc. EKC'!C179</f>
        <v>H19274901</v>
      </c>
      <c r="D180" s="738">
        <v>1538189.19</v>
      </c>
      <c r="E180" s="765">
        <f>+'Wrksht. F, CWIP Desc. EKC'!D179</f>
        <v>0</v>
      </c>
      <c r="F180" s="737">
        <v>43983</v>
      </c>
      <c r="G180" s="737">
        <v>43969</v>
      </c>
      <c r="H180" s="738">
        <v>0</v>
      </c>
      <c r="I180" s="712">
        <f t="shared" ref="I180:I186" si="12">IF((E180-H180)&lt;=1000000,-H180,E180-H180)</f>
        <v>0</v>
      </c>
      <c r="J180" s="42"/>
    </row>
    <row r="181" spans="1:10">
      <c r="A181" s="432">
        <f t="shared" si="6"/>
        <v>170</v>
      </c>
      <c r="B181" s="710">
        <v>107000</v>
      </c>
      <c r="C181" s="766" t="str">
        <f>+'Wrksht. F, CWIP Desc. EKC'!C180</f>
        <v>J19230301</v>
      </c>
      <c r="D181" s="738">
        <v>7724575.7199999997</v>
      </c>
      <c r="E181" s="765">
        <f>+'Wrksht. F, CWIP Desc. EKC'!D180</f>
        <v>0</v>
      </c>
      <c r="F181" s="737">
        <v>43983</v>
      </c>
      <c r="G181" s="737">
        <v>44258</v>
      </c>
      <c r="H181" s="738">
        <v>0</v>
      </c>
      <c r="I181" s="712">
        <f t="shared" si="12"/>
        <v>0</v>
      </c>
      <c r="J181" s="42"/>
    </row>
    <row r="182" spans="1:10">
      <c r="A182" s="432">
        <f t="shared" si="6"/>
        <v>171</v>
      </c>
      <c r="B182" s="710">
        <v>107000</v>
      </c>
      <c r="C182" s="766" t="str">
        <f>+'Wrksht. F, CWIP Desc. EKC'!C181</f>
        <v>J19154801</v>
      </c>
      <c r="D182" s="738">
        <v>47017.31</v>
      </c>
      <c r="E182" s="713">
        <f>+'Wrksht. F, CWIP Desc. EKC'!D181</f>
        <v>0</v>
      </c>
      <c r="F182" s="737">
        <v>43983</v>
      </c>
      <c r="G182" s="737">
        <v>44559</v>
      </c>
      <c r="H182" s="738">
        <v>0</v>
      </c>
      <c r="I182" s="712">
        <f t="shared" si="12"/>
        <v>0</v>
      </c>
      <c r="J182" s="42"/>
    </row>
    <row r="183" spans="1:10">
      <c r="A183" s="432">
        <f t="shared" si="6"/>
        <v>172</v>
      </c>
      <c r="B183" s="710">
        <v>107000</v>
      </c>
      <c r="C183" s="766" t="str">
        <f>+'Wrksht. F, CWIP Desc. EKC'!C182</f>
        <v>J192599011</v>
      </c>
      <c r="D183" s="738">
        <v>4627100</v>
      </c>
      <c r="E183" s="713">
        <f>+'Wrksht. F, CWIP Desc. EKC'!D182</f>
        <v>0</v>
      </c>
      <c r="F183" s="737">
        <v>43983</v>
      </c>
      <c r="G183" s="737">
        <v>45297</v>
      </c>
      <c r="H183" s="738">
        <v>0</v>
      </c>
      <c r="I183" s="712">
        <f t="shared" si="12"/>
        <v>0</v>
      </c>
      <c r="J183" s="42"/>
    </row>
    <row r="184" spans="1:10">
      <c r="A184" s="432">
        <f t="shared" si="6"/>
        <v>173</v>
      </c>
      <c r="B184" s="710">
        <v>107000</v>
      </c>
      <c r="C184" s="766" t="str">
        <f>+'Wrksht. F, CWIP Desc. EKC'!C183</f>
        <v>J19306101</v>
      </c>
      <c r="D184" s="738">
        <v>5097.04</v>
      </c>
      <c r="E184" s="713">
        <f>+'Wrksht. F, CWIP Desc. EKC'!D183</f>
        <v>0</v>
      </c>
      <c r="F184" s="737">
        <v>43983</v>
      </c>
      <c r="G184" s="737">
        <v>44253</v>
      </c>
      <c r="H184" s="738">
        <v>0</v>
      </c>
      <c r="I184" s="712">
        <f t="shared" si="12"/>
        <v>0</v>
      </c>
      <c r="J184" s="42"/>
    </row>
    <row r="185" spans="1:10">
      <c r="A185" s="432">
        <f t="shared" si="6"/>
        <v>174</v>
      </c>
      <c r="B185" s="710">
        <v>107000</v>
      </c>
      <c r="C185" s="766" t="str">
        <f>+'Wrksht. F, CWIP Desc. EKC'!C184</f>
        <v>L19287801</v>
      </c>
      <c r="D185" s="738">
        <v>1169501.6299999999</v>
      </c>
      <c r="E185" s="713">
        <f>+'Wrksht. F, CWIP Desc. EKC'!D184</f>
        <v>0</v>
      </c>
      <c r="F185" s="849">
        <v>43983</v>
      </c>
      <c r="G185" s="849">
        <v>44196</v>
      </c>
      <c r="H185" s="848">
        <v>0</v>
      </c>
      <c r="I185" s="712">
        <f t="shared" si="12"/>
        <v>0</v>
      </c>
      <c r="J185" s="42"/>
    </row>
    <row r="186" spans="1:10">
      <c r="A186" s="432">
        <f t="shared" si="6"/>
        <v>175</v>
      </c>
      <c r="B186" s="710">
        <v>107000</v>
      </c>
      <c r="C186" s="766" t="str">
        <f>+'Wrksht. F, CWIP Desc. EKC'!C185</f>
        <v>H19334801</v>
      </c>
      <c r="D186" s="738">
        <v>21695.119999999999</v>
      </c>
      <c r="E186" s="713">
        <f>+'Wrksht. F, CWIP Desc. EKC'!D185</f>
        <v>0</v>
      </c>
      <c r="F186" s="849">
        <v>43983</v>
      </c>
      <c r="G186" s="849">
        <v>44564</v>
      </c>
      <c r="H186" s="848">
        <v>0</v>
      </c>
      <c r="I186" s="712">
        <f t="shared" si="12"/>
        <v>0</v>
      </c>
      <c r="J186" s="841"/>
    </row>
    <row r="187" spans="1:10">
      <c r="A187" s="432">
        <f t="shared" si="6"/>
        <v>176</v>
      </c>
      <c r="B187" s="710">
        <v>107000</v>
      </c>
      <c r="C187" s="766" t="str">
        <f>+'Wrksht. F, CWIP Desc. EKC'!C186</f>
        <v>J19336701</v>
      </c>
      <c r="D187" s="738">
        <v>5985.53</v>
      </c>
      <c r="E187" s="713">
        <f>+'Wrksht. F, CWIP Desc. EKC'!D186</f>
        <v>0</v>
      </c>
      <c r="F187" s="849">
        <v>44348</v>
      </c>
      <c r="G187" s="849">
        <v>44277</v>
      </c>
      <c r="H187" s="848">
        <v>0</v>
      </c>
      <c r="I187" s="712">
        <f t="shared" ref="I187:I212" si="13">IF((E187-H187)&lt;=1000000,-H187,E187-H187)</f>
        <v>0</v>
      </c>
      <c r="J187" s="42"/>
    </row>
    <row r="188" spans="1:10">
      <c r="A188" s="432">
        <f t="shared" si="6"/>
        <v>177</v>
      </c>
      <c r="B188" s="710">
        <v>107000</v>
      </c>
      <c r="C188" s="766" t="str">
        <f>+'Wrksht. F, CWIP Desc. EKC'!C187</f>
        <v>J19337101</v>
      </c>
      <c r="D188" s="738">
        <v>88141.01</v>
      </c>
      <c r="E188" s="713">
        <f>+'Wrksht. F, CWIP Desc. EKC'!D187</f>
        <v>0</v>
      </c>
      <c r="F188" s="849">
        <v>44348</v>
      </c>
      <c r="G188" s="849">
        <v>44652</v>
      </c>
      <c r="H188" s="848">
        <v>0</v>
      </c>
      <c r="I188" s="712">
        <f t="shared" si="13"/>
        <v>0</v>
      </c>
      <c r="J188" s="42"/>
    </row>
    <row r="189" spans="1:10">
      <c r="A189" s="432">
        <f t="shared" si="6"/>
        <v>178</v>
      </c>
      <c r="B189" s="710">
        <v>107000</v>
      </c>
      <c r="C189" s="766" t="str">
        <f>+'Wrksht. F, CWIP Desc. EKC'!C188</f>
        <v>ORS0000101</v>
      </c>
      <c r="D189" s="738">
        <v>3027757.18</v>
      </c>
      <c r="E189" s="713">
        <f>+'Wrksht. F, CWIP Desc. EKC'!D188</f>
        <v>0</v>
      </c>
      <c r="F189" s="849">
        <v>44348</v>
      </c>
      <c r="G189" s="849">
        <v>44558</v>
      </c>
      <c r="H189" s="848">
        <v>0</v>
      </c>
      <c r="I189" s="712">
        <f t="shared" si="13"/>
        <v>0</v>
      </c>
      <c r="J189" s="42"/>
    </row>
    <row r="190" spans="1:10">
      <c r="A190" s="432">
        <f t="shared" si="6"/>
        <v>179</v>
      </c>
      <c r="B190" s="710">
        <v>107000</v>
      </c>
      <c r="C190" s="766" t="str">
        <f>+'Wrksht. F, CWIP Desc. EKC'!C189</f>
        <v>J19306301</v>
      </c>
      <c r="D190" s="738">
        <v>1541311.1</v>
      </c>
      <c r="E190" s="713">
        <f>+'Wrksht. F, CWIP Desc. EKC'!D189</f>
        <v>0</v>
      </c>
      <c r="F190" s="849">
        <v>44348</v>
      </c>
      <c r="G190" s="849">
        <v>44347</v>
      </c>
      <c r="H190" s="848">
        <v>0</v>
      </c>
      <c r="I190" s="712">
        <f t="shared" si="13"/>
        <v>0</v>
      </c>
      <c r="J190" s="42"/>
    </row>
    <row r="191" spans="1:10">
      <c r="A191" s="432">
        <f t="shared" si="6"/>
        <v>180</v>
      </c>
      <c r="B191" s="710">
        <v>107000</v>
      </c>
      <c r="C191" s="766" t="str">
        <f>+'Wrksht. F, CWIP Desc. EKC'!C190</f>
        <v>L19423301</v>
      </c>
      <c r="D191" s="738">
        <v>8460.19</v>
      </c>
      <c r="E191" s="713">
        <f>+'Wrksht. F, CWIP Desc. EKC'!D190</f>
        <v>0</v>
      </c>
      <c r="F191" s="849">
        <v>44348</v>
      </c>
      <c r="G191" s="849">
        <v>44440</v>
      </c>
      <c r="H191" s="848">
        <v>0</v>
      </c>
      <c r="I191" s="712">
        <f t="shared" si="13"/>
        <v>0</v>
      </c>
      <c r="J191" s="42"/>
    </row>
    <row r="192" spans="1:10">
      <c r="A192" s="432">
        <f t="shared" si="6"/>
        <v>181</v>
      </c>
      <c r="B192" s="710">
        <v>107000</v>
      </c>
      <c r="C192" s="766" t="str">
        <f>+'Wrksht. F, CWIP Desc. EKC'!C191</f>
        <v>J19262701</v>
      </c>
      <c r="D192" s="738">
        <v>9408.36</v>
      </c>
      <c r="E192" s="713">
        <f>+'Wrksht. F, CWIP Desc. EKC'!D191</f>
        <v>0</v>
      </c>
      <c r="F192" s="849">
        <v>44348</v>
      </c>
      <c r="G192" s="849">
        <v>44250</v>
      </c>
      <c r="H192" s="848">
        <v>0</v>
      </c>
      <c r="I192" s="712">
        <f t="shared" si="13"/>
        <v>0</v>
      </c>
      <c r="J192" s="42"/>
    </row>
    <row r="193" spans="1:10">
      <c r="A193" s="432">
        <f t="shared" si="6"/>
        <v>182</v>
      </c>
      <c r="B193" s="710">
        <v>107000</v>
      </c>
      <c r="C193" s="766" t="str">
        <f>+'Wrksht. F, CWIP Desc. EKC'!C192</f>
        <v>LRL0007101</v>
      </c>
      <c r="D193" s="738">
        <v>29239.8</v>
      </c>
      <c r="E193" s="713">
        <f>+'Wrksht. F, CWIP Desc. EKC'!D192</f>
        <v>0</v>
      </c>
      <c r="F193" s="849">
        <v>44348</v>
      </c>
      <c r="G193" s="849">
        <v>44560</v>
      </c>
      <c r="H193" s="848">
        <v>0</v>
      </c>
      <c r="I193" s="712">
        <f t="shared" si="13"/>
        <v>0</v>
      </c>
      <c r="J193" s="42"/>
    </row>
    <row r="194" spans="1:10">
      <c r="A194" s="432">
        <f t="shared" si="6"/>
        <v>183</v>
      </c>
      <c r="B194" s="710">
        <v>107000</v>
      </c>
      <c r="C194" s="766" t="str">
        <f>+'Wrksht. F, CWIP Desc. EKC'!C193</f>
        <v>JRJ0000901</v>
      </c>
      <c r="D194" s="738">
        <v>1297558.57</v>
      </c>
      <c r="E194" s="713">
        <f>+'Wrksht. F, CWIP Desc. EKC'!D193</f>
        <v>0</v>
      </c>
      <c r="F194" s="849">
        <v>44348</v>
      </c>
      <c r="G194" s="849">
        <v>44277</v>
      </c>
      <c r="H194" s="848">
        <v>0</v>
      </c>
      <c r="I194" s="712">
        <f t="shared" si="13"/>
        <v>0</v>
      </c>
      <c r="J194" s="42"/>
    </row>
    <row r="195" spans="1:10">
      <c r="A195" s="432">
        <f t="shared" ref="A195:A238" si="14">A194+1</f>
        <v>184</v>
      </c>
      <c r="B195" s="710">
        <v>107000</v>
      </c>
      <c r="C195" s="766" t="str">
        <f>+'Wrksht. F, CWIP Desc. EKC'!C194</f>
        <v>R19324301</v>
      </c>
      <c r="D195" s="738">
        <v>22027.73</v>
      </c>
      <c r="E195" s="713">
        <f>+'Wrksht. F, CWIP Desc. EKC'!D194</f>
        <v>0</v>
      </c>
      <c r="F195" s="849">
        <v>44348</v>
      </c>
      <c r="G195" s="849">
        <v>44659</v>
      </c>
      <c r="H195" s="848">
        <v>0</v>
      </c>
      <c r="I195" s="712">
        <f t="shared" si="13"/>
        <v>0</v>
      </c>
      <c r="J195" s="42"/>
    </row>
    <row r="196" spans="1:10">
      <c r="A196" s="432">
        <f t="shared" si="14"/>
        <v>185</v>
      </c>
      <c r="B196" s="710">
        <v>107000</v>
      </c>
      <c r="C196" s="766" t="str">
        <f>+'Wrksht. F, CWIP Desc. EKC'!C195</f>
        <v>J19259701</v>
      </c>
      <c r="D196" s="738">
        <v>6564853.0499999998</v>
      </c>
      <c r="E196" s="713">
        <f>+'Wrksht. F, CWIP Desc. EKC'!D195</f>
        <v>0</v>
      </c>
      <c r="F196" s="849">
        <v>44348</v>
      </c>
      <c r="G196" s="849">
        <v>44926</v>
      </c>
      <c r="H196" s="848">
        <v>0</v>
      </c>
      <c r="I196" s="712">
        <f t="shared" si="13"/>
        <v>0</v>
      </c>
      <c r="J196" s="42"/>
    </row>
    <row r="197" spans="1:10">
      <c r="A197" s="432">
        <f t="shared" si="14"/>
        <v>186</v>
      </c>
      <c r="B197" s="710">
        <v>107000</v>
      </c>
      <c r="C197" s="766" t="str">
        <f>+'Wrksht. F, CWIP Desc. EKC'!C196</f>
        <v>JRJ0009901</v>
      </c>
      <c r="D197" s="848">
        <v>1314335.79</v>
      </c>
      <c r="E197" s="713">
        <f>+'Wrksht. F, CWIP Desc. EKC'!D196</f>
        <v>0</v>
      </c>
      <c r="F197" s="849">
        <v>44713</v>
      </c>
      <c r="G197" s="849">
        <v>44621</v>
      </c>
      <c r="H197" s="848">
        <v>0</v>
      </c>
      <c r="I197" s="712">
        <f t="shared" si="13"/>
        <v>0</v>
      </c>
      <c r="J197" s="42"/>
    </row>
    <row r="198" spans="1:10">
      <c r="A198" s="432">
        <f t="shared" si="14"/>
        <v>187</v>
      </c>
      <c r="B198" s="710">
        <v>107000</v>
      </c>
      <c r="C198" s="766" t="str">
        <f>+'Wrksht. F, CWIP Desc. EKC'!C197</f>
        <v>J19442701</v>
      </c>
      <c r="D198" s="848">
        <v>10266382.439999999</v>
      </c>
      <c r="E198" s="713">
        <f>+'Wrksht. F, CWIP Desc. EKC'!D197</f>
        <v>0</v>
      </c>
      <c r="F198" s="849">
        <v>44713</v>
      </c>
      <c r="G198" s="849">
        <v>46022</v>
      </c>
      <c r="H198" s="848">
        <v>0</v>
      </c>
      <c r="I198" s="712">
        <f t="shared" si="13"/>
        <v>0</v>
      </c>
      <c r="J198" s="42"/>
    </row>
    <row r="199" spans="1:10">
      <c r="A199" s="432">
        <f t="shared" si="14"/>
        <v>188</v>
      </c>
      <c r="B199" s="710">
        <v>107000</v>
      </c>
      <c r="C199" s="766" t="str">
        <f>+'Wrksht. F, CWIP Desc. EKC'!C198</f>
        <v>J19396201</v>
      </c>
      <c r="D199" s="848">
        <v>3240963.86</v>
      </c>
      <c r="E199" s="713">
        <f>+'Wrksht. F, CWIP Desc. EKC'!D198</f>
        <v>0</v>
      </c>
      <c r="F199" s="849">
        <v>44713</v>
      </c>
      <c r="G199" s="849">
        <v>45454</v>
      </c>
      <c r="H199" s="848">
        <v>0</v>
      </c>
      <c r="I199" s="712">
        <f t="shared" si="13"/>
        <v>0</v>
      </c>
      <c r="J199" s="42"/>
    </row>
    <row r="200" spans="1:10">
      <c r="A200" s="432">
        <f t="shared" si="14"/>
        <v>189</v>
      </c>
      <c r="B200" s="710">
        <v>107000</v>
      </c>
      <c r="C200" s="766" t="str">
        <f>+'Wrksht. F, CWIP Desc. EKC'!C199</f>
        <v>J19323601</v>
      </c>
      <c r="D200" s="848">
        <v>2332351.29</v>
      </c>
      <c r="E200" s="713">
        <f>+'Wrksht. F, CWIP Desc. EKC'!D199</f>
        <v>0</v>
      </c>
      <c r="F200" s="849">
        <v>44713</v>
      </c>
      <c r="G200" s="849">
        <v>45077</v>
      </c>
      <c r="H200" s="848">
        <v>0</v>
      </c>
      <c r="I200" s="712">
        <f t="shared" si="13"/>
        <v>0</v>
      </c>
      <c r="J200" s="42"/>
    </row>
    <row r="201" spans="1:10">
      <c r="A201" s="432">
        <f t="shared" si="14"/>
        <v>190</v>
      </c>
      <c r="B201" s="710">
        <v>107000</v>
      </c>
      <c r="C201" s="766" t="str">
        <f>+'Wrksht. F, CWIP Desc. EKC'!C200</f>
        <v>G51951901</v>
      </c>
      <c r="D201" s="848">
        <v>2461407.7400000002</v>
      </c>
      <c r="E201" s="713">
        <f>+'Wrksht. F, CWIP Desc. EKC'!D200</f>
        <v>0</v>
      </c>
      <c r="F201" s="849">
        <v>44713</v>
      </c>
      <c r="G201" s="849">
        <v>44908</v>
      </c>
      <c r="H201" s="848">
        <v>0</v>
      </c>
      <c r="I201" s="712">
        <f t="shared" si="13"/>
        <v>0</v>
      </c>
      <c r="J201" s="42"/>
    </row>
    <row r="202" spans="1:10">
      <c r="A202" s="432">
        <f t="shared" si="14"/>
        <v>191</v>
      </c>
      <c r="B202" s="710" t="s">
        <v>3340</v>
      </c>
      <c r="C202" s="766" t="str">
        <f>+'Wrksht. F, CWIP Desc. EKC'!C201</f>
        <v>GRG0001001</v>
      </c>
      <c r="D202" s="848">
        <v>1182814</v>
      </c>
      <c r="E202" s="713">
        <f>+'Wrksht. F, CWIP Desc. EKC'!D201</f>
        <v>0</v>
      </c>
      <c r="F202" s="849">
        <v>45078</v>
      </c>
      <c r="G202" s="849">
        <v>45291</v>
      </c>
      <c r="H202" s="848">
        <v>0</v>
      </c>
      <c r="I202" s="712">
        <f t="shared" si="13"/>
        <v>0</v>
      </c>
      <c r="J202" s="42"/>
    </row>
    <row r="203" spans="1:10">
      <c r="A203" s="432">
        <f t="shared" si="14"/>
        <v>192</v>
      </c>
      <c r="B203" s="710" t="s">
        <v>3340</v>
      </c>
      <c r="C203" s="766" t="str">
        <f>+'Wrksht. F, CWIP Desc. EKC'!C202</f>
        <v>J19312201</v>
      </c>
      <c r="D203" s="848">
        <v>1243253.97</v>
      </c>
      <c r="E203" s="713">
        <f>+'Wrksht. F, CWIP Desc. EKC'!D202</f>
        <v>0</v>
      </c>
      <c r="F203" s="849">
        <v>45078</v>
      </c>
      <c r="G203" s="849">
        <v>45216</v>
      </c>
      <c r="H203" s="848">
        <v>0</v>
      </c>
      <c r="I203" s="712">
        <f t="shared" si="13"/>
        <v>0</v>
      </c>
      <c r="J203" s="42"/>
    </row>
    <row r="204" spans="1:10">
      <c r="A204" s="432">
        <f t="shared" si="14"/>
        <v>193</v>
      </c>
      <c r="B204" s="710" t="s">
        <v>3340</v>
      </c>
      <c r="C204" s="766" t="str">
        <f>+'Wrksht. F, CWIP Desc. EKC'!C203</f>
        <v>J19397401</v>
      </c>
      <c r="D204" s="848">
        <v>1276852.6200000001</v>
      </c>
      <c r="E204" s="713">
        <f>+'Wrksht. F, CWIP Desc. EKC'!D203</f>
        <v>0</v>
      </c>
      <c r="F204" s="849">
        <v>45078</v>
      </c>
      <c r="G204" s="849">
        <v>45280</v>
      </c>
      <c r="H204" s="848">
        <v>0</v>
      </c>
      <c r="I204" s="712">
        <f t="shared" si="13"/>
        <v>0</v>
      </c>
      <c r="J204" s="42"/>
    </row>
    <row r="205" spans="1:10">
      <c r="A205" s="432">
        <f t="shared" si="14"/>
        <v>194</v>
      </c>
      <c r="B205" s="710" t="s">
        <v>3340</v>
      </c>
      <c r="C205" s="766" t="str">
        <f>+'Wrksht. F, CWIP Desc. EKC'!C204</f>
        <v>J19440101</v>
      </c>
      <c r="D205" s="848">
        <v>5684030.4100000001</v>
      </c>
      <c r="E205" s="713">
        <f>+'Wrksht. F, CWIP Desc. EKC'!D204</f>
        <v>0</v>
      </c>
      <c r="F205" s="849">
        <v>45078</v>
      </c>
      <c r="G205" s="849">
        <v>45536</v>
      </c>
      <c r="H205" s="848">
        <v>0</v>
      </c>
      <c r="I205" s="712">
        <f t="shared" si="13"/>
        <v>0</v>
      </c>
      <c r="J205" s="42"/>
    </row>
    <row r="206" spans="1:10">
      <c r="A206" s="432">
        <f t="shared" si="14"/>
        <v>195</v>
      </c>
      <c r="B206" s="710" t="s">
        <v>3340</v>
      </c>
      <c r="C206" s="766" t="str">
        <f>+'Wrksht. F, CWIP Desc. EKC'!C205</f>
        <v>JRJ0017501</v>
      </c>
      <c r="D206" s="848">
        <v>91510777.910000011</v>
      </c>
      <c r="E206" s="713">
        <f>+'Wrksht. F, CWIP Desc. EKC'!D205</f>
        <v>0</v>
      </c>
      <c r="F206" s="849">
        <v>45078</v>
      </c>
      <c r="G206" s="849">
        <v>45297</v>
      </c>
      <c r="H206" s="848">
        <v>0</v>
      </c>
      <c r="I206" s="712">
        <f t="shared" si="13"/>
        <v>0</v>
      </c>
      <c r="J206" s="42"/>
    </row>
    <row r="207" spans="1:10">
      <c r="A207" s="432">
        <f t="shared" si="14"/>
        <v>196</v>
      </c>
      <c r="B207" s="710" t="s">
        <v>3340</v>
      </c>
      <c r="C207" s="766" t="str">
        <f>+'Wrksht. F, CWIP Desc. EKC'!C206</f>
        <v>LRL0001301</v>
      </c>
      <c r="D207" s="848">
        <v>2454816.8199999998</v>
      </c>
      <c r="E207" s="713">
        <f>+'Wrksht. F, CWIP Desc. EKC'!D206</f>
        <v>0</v>
      </c>
      <c r="F207" s="849">
        <v>45078</v>
      </c>
      <c r="G207" s="849">
        <v>44896</v>
      </c>
      <c r="H207" s="848">
        <v>0</v>
      </c>
      <c r="I207" s="712">
        <f t="shared" si="13"/>
        <v>0</v>
      </c>
      <c r="J207" s="42"/>
    </row>
    <row r="208" spans="1:10">
      <c r="A208" s="432">
        <f t="shared" si="14"/>
        <v>197</v>
      </c>
      <c r="B208" s="710" t="s">
        <v>3340</v>
      </c>
      <c r="C208" s="766" t="str">
        <f>+'Wrksht. F, CWIP Desc. EKC'!C207</f>
        <v>HRH0000701</v>
      </c>
      <c r="D208" s="848">
        <v>3792156.04</v>
      </c>
      <c r="E208" s="713">
        <f>+'Wrksht. F, CWIP Desc. EKC'!D207</f>
        <v>0</v>
      </c>
      <c r="F208" s="849">
        <v>45444</v>
      </c>
      <c r="G208" s="849">
        <v>46022</v>
      </c>
      <c r="H208" s="848">
        <v>0</v>
      </c>
      <c r="I208" s="712">
        <f t="shared" si="13"/>
        <v>0</v>
      </c>
      <c r="J208" s="42"/>
    </row>
    <row r="209" spans="1:10">
      <c r="A209" s="432">
        <f t="shared" si="14"/>
        <v>198</v>
      </c>
      <c r="B209" s="710" t="s">
        <v>3340</v>
      </c>
      <c r="C209" s="766" t="str">
        <f>+'Wrksht. F, CWIP Desc. EKC'!C208</f>
        <v>J19393201</v>
      </c>
      <c r="D209" s="848">
        <v>3836560.31</v>
      </c>
      <c r="E209" s="713">
        <f>+'Wrksht. F, CWIP Desc. EKC'!D208</f>
        <v>9362550.9000000004</v>
      </c>
      <c r="F209" s="849">
        <v>45444</v>
      </c>
      <c r="G209" s="849"/>
      <c r="H209" s="848">
        <v>103789.9</v>
      </c>
      <c r="I209" s="712">
        <f t="shared" si="13"/>
        <v>9258761</v>
      </c>
      <c r="J209" s="42"/>
    </row>
    <row r="210" spans="1:10">
      <c r="A210" s="432">
        <f t="shared" si="14"/>
        <v>199</v>
      </c>
      <c r="B210" s="710" t="s">
        <v>3340</v>
      </c>
      <c r="C210" s="766" t="str">
        <f>+'Wrksht. F, CWIP Desc. EKC'!C209</f>
        <v>JRJ0019201</v>
      </c>
      <c r="D210" s="848">
        <v>149.13</v>
      </c>
      <c r="E210" s="713">
        <f>+'Wrksht. F, CWIP Desc. EKC'!D209</f>
        <v>0</v>
      </c>
      <c r="F210" s="849">
        <v>45444</v>
      </c>
      <c r="G210" s="849">
        <v>45483</v>
      </c>
      <c r="H210" s="848">
        <v>0</v>
      </c>
      <c r="I210" s="712">
        <f t="shared" si="13"/>
        <v>0</v>
      </c>
      <c r="J210" s="42"/>
    </row>
    <row r="211" spans="1:10">
      <c r="A211" s="432">
        <f t="shared" si="14"/>
        <v>200</v>
      </c>
      <c r="B211" s="710" t="s">
        <v>3340</v>
      </c>
      <c r="C211" s="766" t="str">
        <f>+'Wrksht. F, CWIP Desc. EKC'!C210</f>
        <v>JRJ0020001</v>
      </c>
      <c r="D211" s="848">
        <v>1455222.58</v>
      </c>
      <c r="E211" s="713">
        <f>+'Wrksht. F, CWIP Desc. EKC'!D210</f>
        <v>0</v>
      </c>
      <c r="F211" s="849">
        <v>45444</v>
      </c>
      <c r="G211" s="849">
        <v>45536</v>
      </c>
      <c r="H211" s="848">
        <v>0</v>
      </c>
      <c r="I211" s="712">
        <f t="shared" si="13"/>
        <v>0</v>
      </c>
      <c r="J211" s="42"/>
    </row>
    <row r="212" spans="1:10" ht="13.5" thickBot="1">
      <c r="A212" s="1141">
        <f t="shared" si="14"/>
        <v>201</v>
      </c>
      <c r="B212" s="1176" t="s">
        <v>3340</v>
      </c>
      <c r="C212" s="1177" t="str">
        <f>+'Wrksht. F, CWIP Desc. EKC'!C211</f>
        <v>JRJ0024201</v>
      </c>
      <c r="D212" s="1208">
        <v>1405128.58</v>
      </c>
      <c r="E212" s="1178">
        <f>+'Wrksht. F, CWIP Desc. EKC'!D211</f>
        <v>3737741.68</v>
      </c>
      <c r="F212" s="1179">
        <v>45444</v>
      </c>
      <c r="G212" s="1179"/>
      <c r="H212" s="1208">
        <v>50924.1</v>
      </c>
      <c r="I212" s="1180">
        <f t="shared" si="13"/>
        <v>3686817.58</v>
      </c>
      <c r="J212" s="42"/>
    </row>
    <row r="213" spans="1:10">
      <c r="A213" s="432">
        <f t="shared" si="14"/>
        <v>202</v>
      </c>
      <c r="B213" s="710">
        <v>107000</v>
      </c>
      <c r="C213" s="766" t="str">
        <f>+'Wrksht. F, CWIP Desc. EKC'!C212</f>
        <v>90010016</v>
      </c>
      <c r="D213" s="848">
        <v>12807266.99</v>
      </c>
      <c r="E213" s="713">
        <f>+'Wrksht. F, CWIP Desc. EKC'!D212</f>
        <v>2556016.5499999998</v>
      </c>
      <c r="F213" s="849">
        <v>45809</v>
      </c>
      <c r="G213" s="849"/>
      <c r="H213" s="848">
        <v>91402.6</v>
      </c>
      <c r="I213" s="712">
        <f t="shared" ref="I213:I238" si="15">IF((E213-H213)&lt;=1000000,-H213,E213-H213)</f>
        <v>2464613.9499999997</v>
      </c>
      <c r="J213" s="42"/>
    </row>
    <row r="214" spans="1:10">
      <c r="A214" s="432">
        <f t="shared" si="14"/>
        <v>203</v>
      </c>
      <c r="B214" s="710">
        <v>107000</v>
      </c>
      <c r="C214" s="766" t="str">
        <f>+'Wrksht. F, CWIP Desc. EKC'!C213</f>
        <v>90010017</v>
      </c>
      <c r="D214" s="848">
        <v>6479548.1500000004</v>
      </c>
      <c r="E214" s="713">
        <f>+'Wrksht. F, CWIP Desc. EKC'!D213</f>
        <v>0</v>
      </c>
      <c r="F214" s="849">
        <v>45809</v>
      </c>
      <c r="G214" s="849"/>
      <c r="H214" s="848">
        <v>0</v>
      </c>
      <c r="I214" s="712">
        <f t="shared" si="15"/>
        <v>0</v>
      </c>
      <c r="J214" s="42"/>
    </row>
    <row r="215" spans="1:10">
      <c r="A215" s="432">
        <f t="shared" si="14"/>
        <v>204</v>
      </c>
      <c r="B215" s="710">
        <v>107000</v>
      </c>
      <c r="C215" s="766" t="str">
        <f>+'Wrksht. F, CWIP Desc. EKC'!C214</f>
        <v>90100007</v>
      </c>
      <c r="D215" s="848">
        <v>3603852.69</v>
      </c>
      <c r="E215" s="713">
        <f>+'Wrksht. F, CWIP Desc. EKC'!D214</f>
        <v>32964904.109999999</v>
      </c>
      <c r="F215" s="849">
        <v>45809</v>
      </c>
      <c r="G215" s="849"/>
      <c r="H215" s="848">
        <v>61072.1</v>
      </c>
      <c r="I215" s="712">
        <f t="shared" si="15"/>
        <v>32903832.009999998</v>
      </c>
      <c r="J215" s="42"/>
    </row>
    <row r="216" spans="1:10">
      <c r="A216" s="432">
        <f t="shared" si="14"/>
        <v>205</v>
      </c>
      <c r="B216" s="710">
        <v>107000</v>
      </c>
      <c r="C216" s="766" t="str">
        <f>+'Wrksht. F, CWIP Desc. EKC'!C215</f>
        <v>GRG0001801</v>
      </c>
      <c r="D216" s="848">
        <v>1494637.42</v>
      </c>
      <c r="E216" s="713">
        <f>+'Wrksht. F, CWIP Desc. EKC'!D215</f>
        <v>0</v>
      </c>
      <c r="F216" s="849">
        <v>45809</v>
      </c>
      <c r="G216" s="849">
        <v>45763</v>
      </c>
      <c r="H216" s="848">
        <v>0</v>
      </c>
      <c r="I216" s="712">
        <f t="shared" si="15"/>
        <v>0</v>
      </c>
      <c r="J216" s="42"/>
    </row>
    <row r="217" spans="1:10">
      <c r="A217" s="432">
        <f t="shared" si="14"/>
        <v>206</v>
      </c>
      <c r="B217" s="710">
        <v>107000</v>
      </c>
      <c r="C217" s="766" t="str">
        <f>+'Wrksht. F, CWIP Desc. EKC'!C216</f>
        <v>JRJ0010102</v>
      </c>
      <c r="D217" s="848">
        <v>3278049.88</v>
      </c>
      <c r="E217" s="713">
        <f>+'Wrksht. F, CWIP Desc. EKC'!D216</f>
        <v>0</v>
      </c>
      <c r="F217" s="849">
        <v>45809</v>
      </c>
      <c r="G217" s="849">
        <v>45763</v>
      </c>
      <c r="H217" s="848">
        <v>0</v>
      </c>
      <c r="I217" s="712">
        <f t="shared" si="15"/>
        <v>0</v>
      </c>
      <c r="J217" s="42"/>
    </row>
    <row r="218" spans="1:10">
      <c r="A218" s="432">
        <f t="shared" si="14"/>
        <v>207</v>
      </c>
      <c r="B218" s="710">
        <v>107000</v>
      </c>
      <c r="C218" s="766" t="str">
        <f>+'Wrksht. F, CWIP Desc. EKC'!C217</f>
        <v>JRJ0024301</v>
      </c>
      <c r="D218" s="848">
        <v>1641158.7000000002</v>
      </c>
      <c r="E218" s="713">
        <f>+'Wrksht. F, CWIP Desc. EKC'!D217</f>
        <v>4398779.79</v>
      </c>
      <c r="F218" s="849">
        <v>45809</v>
      </c>
      <c r="G218" s="849"/>
      <c r="H218" s="848">
        <v>27811.7</v>
      </c>
      <c r="I218" s="712">
        <f t="shared" si="15"/>
        <v>4370968.09</v>
      </c>
      <c r="J218" s="42"/>
    </row>
    <row r="219" spans="1:10">
      <c r="A219" s="432">
        <f t="shared" si="14"/>
        <v>208</v>
      </c>
      <c r="B219" s="710">
        <v>107000</v>
      </c>
      <c r="C219" s="766" t="str">
        <f>+'Wrksht. F, CWIP Desc. EKC'!C218</f>
        <v>JRJ0031301</v>
      </c>
      <c r="D219" s="848">
        <v>1535824.1400000001</v>
      </c>
      <c r="E219" s="713">
        <f>+'Wrksht. F, CWIP Desc. EKC'!D218</f>
        <v>1246126.7</v>
      </c>
      <c r="F219" s="849">
        <v>45809</v>
      </c>
      <c r="G219" s="849"/>
      <c r="H219" s="848">
        <v>26026.5</v>
      </c>
      <c r="I219" s="712">
        <f t="shared" si="15"/>
        <v>1220100.2</v>
      </c>
      <c r="J219" s="42"/>
    </row>
    <row r="220" spans="1:10">
      <c r="A220" s="432">
        <f t="shared" si="14"/>
        <v>209</v>
      </c>
      <c r="B220" s="710">
        <v>107000</v>
      </c>
      <c r="C220" s="766" t="str">
        <f>+'Wrksht. F, CWIP Desc. EKC'!C219</f>
        <v>L19409201</v>
      </c>
      <c r="D220" s="848">
        <v>6267985.54</v>
      </c>
      <c r="E220" s="713">
        <f>+'Wrksht. F, CWIP Desc. EKC'!D219</f>
        <v>0</v>
      </c>
      <c r="F220" s="849">
        <v>45809</v>
      </c>
      <c r="G220" s="849">
        <v>45819</v>
      </c>
      <c r="H220" s="848">
        <v>0</v>
      </c>
      <c r="I220" s="712">
        <f t="shared" si="15"/>
        <v>0</v>
      </c>
      <c r="J220" s="42"/>
    </row>
    <row r="221" spans="1:10">
      <c r="A221" s="432">
        <f t="shared" si="14"/>
        <v>210</v>
      </c>
      <c r="B221" s="710">
        <v>107000</v>
      </c>
      <c r="C221" s="766" t="str">
        <f>+'Wrksht. F, CWIP Desc. EKC'!C220</f>
        <v>RRW0000501</v>
      </c>
      <c r="D221" s="848">
        <v>1381849.65</v>
      </c>
      <c r="E221" s="713">
        <f>+'Wrksht. F, CWIP Desc. EKC'!D220</f>
        <v>1459408.89</v>
      </c>
      <c r="F221" s="849">
        <v>45809</v>
      </c>
      <c r="G221" s="849"/>
      <c r="H221" s="848">
        <v>23417.399999999998</v>
      </c>
      <c r="I221" s="712">
        <f t="shared" si="15"/>
        <v>1435991.49</v>
      </c>
      <c r="J221" s="42"/>
    </row>
    <row r="222" spans="1:10">
      <c r="A222" s="573">
        <f t="shared" si="14"/>
        <v>211</v>
      </c>
      <c r="B222" s="1133">
        <v>107000</v>
      </c>
      <c r="C222" s="1134" t="str">
        <f>+'Wrksht. F, CWIP Desc. EKC'!C221</f>
        <v>900MCN1400</v>
      </c>
      <c r="D222" s="1135"/>
      <c r="E222" s="1136">
        <f>+'Wrksht. F, CWIP Desc. EKC'!D221</f>
        <v>51786405.93</v>
      </c>
      <c r="F222" s="1137"/>
      <c r="G222" s="1137"/>
      <c r="H222" s="1135"/>
      <c r="I222" s="1138">
        <f t="shared" si="15"/>
        <v>51786405.93</v>
      </c>
      <c r="J222" s="42"/>
    </row>
    <row r="223" spans="1:10">
      <c r="A223" s="573">
        <f t="shared" si="14"/>
        <v>212</v>
      </c>
      <c r="B223" s="1133">
        <v>107000</v>
      </c>
      <c r="C223" s="1134" t="str">
        <f>+'Wrksht. F, CWIP Desc. EKC'!C222</f>
        <v>900MCN1500</v>
      </c>
      <c r="D223" s="1135"/>
      <c r="E223" s="1136">
        <f>+'Wrksht. F, CWIP Desc. EKC'!D222</f>
        <v>26493465.550000001</v>
      </c>
      <c r="F223" s="1137"/>
      <c r="G223" s="1137"/>
      <c r="H223" s="1135"/>
      <c r="I223" s="1138">
        <f t="shared" si="15"/>
        <v>26493465.550000001</v>
      </c>
      <c r="J223" s="42"/>
    </row>
    <row r="224" spans="1:10">
      <c r="A224" s="573">
        <f t="shared" si="14"/>
        <v>213</v>
      </c>
      <c r="B224" s="1133">
        <v>107000</v>
      </c>
      <c r="C224" s="1134" t="str">
        <f>+'Wrksht. F, CWIP Desc. EKC'!C223</f>
        <v>900VIO1300</v>
      </c>
      <c r="D224" s="1135"/>
      <c r="E224" s="1136">
        <f>+'Wrksht. F, CWIP Desc. EKC'!D223</f>
        <v>1106891.3400000001</v>
      </c>
      <c r="F224" s="1137"/>
      <c r="G224" s="1137"/>
      <c r="H224" s="1135"/>
      <c r="I224" s="1138">
        <f t="shared" si="15"/>
        <v>1106891.3400000001</v>
      </c>
      <c r="J224" s="42"/>
    </row>
    <row r="225" spans="1:10">
      <c r="A225" s="573">
        <f t="shared" si="14"/>
        <v>214</v>
      </c>
      <c r="B225" s="1133">
        <v>107000</v>
      </c>
      <c r="C225" s="1134" t="str">
        <f>+'Wrksht. F, CWIP Desc. EKC'!C224</f>
        <v>900VIO1400</v>
      </c>
      <c r="D225" s="1135"/>
      <c r="E225" s="1136">
        <f>+'Wrksht. F, CWIP Desc. EKC'!D224</f>
        <v>67062394.170000002</v>
      </c>
      <c r="F225" s="1137"/>
      <c r="G225" s="1137"/>
      <c r="H225" s="1135"/>
      <c r="I225" s="1138">
        <f t="shared" si="15"/>
        <v>67062394.170000002</v>
      </c>
      <c r="J225" s="42"/>
    </row>
    <row r="226" spans="1:10">
      <c r="A226" s="573">
        <f t="shared" si="14"/>
        <v>215</v>
      </c>
      <c r="B226" s="1133">
        <v>107000</v>
      </c>
      <c r="C226" s="1134" t="str">
        <f>+'Wrksht. F, CWIP Desc. EKC'!C225</f>
        <v>900VIO1500</v>
      </c>
      <c r="D226" s="1135"/>
      <c r="E226" s="1136">
        <f>+'Wrksht. F, CWIP Desc. EKC'!D225</f>
        <v>26259620.989999998</v>
      </c>
      <c r="F226" s="1137"/>
      <c r="G226" s="1137"/>
      <c r="H226" s="1135"/>
      <c r="I226" s="1138">
        <f t="shared" si="15"/>
        <v>26259620.989999998</v>
      </c>
      <c r="J226" s="42"/>
    </row>
    <row r="227" spans="1:10">
      <c r="A227" s="573">
        <f t="shared" si="14"/>
        <v>216</v>
      </c>
      <c r="B227" s="1133">
        <v>107000</v>
      </c>
      <c r="C227" s="1134" t="str">
        <f>+'Wrksht. F, CWIP Desc. EKC'!C226</f>
        <v>900VIO2200</v>
      </c>
      <c r="D227" s="1135"/>
      <c r="E227" s="1136">
        <f>+'Wrksht. F, CWIP Desc. EKC'!D226</f>
        <v>4049397.13</v>
      </c>
      <c r="F227" s="1137"/>
      <c r="G227" s="1137"/>
      <c r="H227" s="1135"/>
      <c r="I227" s="1138">
        <f t="shared" si="15"/>
        <v>4049397.13</v>
      </c>
      <c r="J227" s="42"/>
    </row>
    <row r="228" spans="1:10">
      <c r="A228" s="573">
        <f t="shared" si="14"/>
        <v>217</v>
      </c>
      <c r="B228" s="1133">
        <v>107000</v>
      </c>
      <c r="C228" s="1134" t="str">
        <f>+'Wrksht. F, CWIP Desc. EKC'!C227</f>
        <v>ERE0002101</v>
      </c>
      <c r="D228" s="1135"/>
      <c r="E228" s="1136">
        <f>+'Wrksht. F, CWIP Desc. EKC'!D227</f>
        <v>1177856.6100000001</v>
      </c>
      <c r="F228" s="1137"/>
      <c r="G228" s="1137"/>
      <c r="H228" s="1135"/>
      <c r="I228" s="1138">
        <f t="shared" si="15"/>
        <v>1177856.6100000001</v>
      </c>
      <c r="J228" s="42"/>
    </row>
    <row r="229" spans="1:10">
      <c r="A229" s="573">
        <f t="shared" si="14"/>
        <v>218</v>
      </c>
      <c r="B229" s="1133">
        <v>107000</v>
      </c>
      <c r="C229" s="1134" t="str">
        <f>+'Wrksht. F, CWIP Desc. EKC'!C228</f>
        <v>ERE0003801</v>
      </c>
      <c r="D229" s="1135"/>
      <c r="E229" s="1136">
        <f>+'Wrksht. F, CWIP Desc. EKC'!D228</f>
        <v>4058210.56</v>
      </c>
      <c r="F229" s="1137"/>
      <c r="G229" s="1137"/>
      <c r="H229" s="1135"/>
      <c r="I229" s="1138">
        <f t="shared" si="15"/>
        <v>4058210.56</v>
      </c>
      <c r="J229" s="42"/>
    </row>
    <row r="230" spans="1:10">
      <c r="A230" s="573">
        <f t="shared" si="14"/>
        <v>219</v>
      </c>
      <c r="B230" s="1133">
        <v>107000</v>
      </c>
      <c r="C230" s="1134" t="str">
        <f>+'Wrksht. F, CWIP Desc. EKC'!C229</f>
        <v>JRJ0019501</v>
      </c>
      <c r="D230" s="1135"/>
      <c r="E230" s="1136">
        <f>+'Wrksht. F, CWIP Desc. EKC'!D229</f>
        <v>2742821.64</v>
      </c>
      <c r="F230" s="1137"/>
      <c r="G230" s="1137"/>
      <c r="H230" s="1135"/>
      <c r="I230" s="1138">
        <f t="shared" si="15"/>
        <v>2742821.64</v>
      </c>
      <c r="J230" s="42"/>
    </row>
    <row r="231" spans="1:10">
      <c r="A231" s="573">
        <f t="shared" si="14"/>
        <v>220</v>
      </c>
      <c r="B231" s="1133">
        <v>107000</v>
      </c>
      <c r="C231" s="1134" t="str">
        <f>+'Wrksht. F, CWIP Desc. EKC'!C230</f>
        <v>JRJ0019901</v>
      </c>
      <c r="D231" s="1135"/>
      <c r="E231" s="1136">
        <f>+'Wrksht. F, CWIP Desc. EKC'!D230</f>
        <v>1650411.14</v>
      </c>
      <c r="F231" s="1137"/>
      <c r="G231" s="1137"/>
      <c r="H231" s="1135"/>
      <c r="I231" s="1138">
        <f t="shared" si="15"/>
        <v>1650411.14</v>
      </c>
      <c r="J231" s="42"/>
    </row>
    <row r="232" spans="1:10">
      <c r="A232" s="573">
        <f t="shared" si="14"/>
        <v>221</v>
      </c>
      <c r="B232" s="1133">
        <v>107000</v>
      </c>
      <c r="C232" s="1134" t="str">
        <f>+'Wrksht. F, CWIP Desc. EKC'!C231</f>
        <v>JRJ0033201</v>
      </c>
      <c r="D232" s="1135"/>
      <c r="E232" s="1136">
        <f>+'Wrksht. F, CWIP Desc. EKC'!D231</f>
        <v>1292390.5900000001</v>
      </c>
      <c r="F232" s="1137"/>
      <c r="G232" s="1137"/>
      <c r="H232" s="1135"/>
      <c r="I232" s="1138">
        <f t="shared" si="15"/>
        <v>1292390.5900000001</v>
      </c>
      <c r="J232" s="42"/>
    </row>
    <row r="233" spans="1:10">
      <c r="A233" s="573">
        <f t="shared" si="14"/>
        <v>222</v>
      </c>
      <c r="B233" s="1133">
        <v>107000</v>
      </c>
      <c r="C233" s="1134" t="str">
        <f>+'Wrksht. F, CWIP Desc. EKC'!C232</f>
        <v>JRJ0037201</v>
      </c>
      <c r="D233" s="1135"/>
      <c r="E233" s="1136">
        <f>+'Wrksht. F, CWIP Desc. EKC'!D232</f>
        <v>4778282.53</v>
      </c>
      <c r="F233" s="1137"/>
      <c r="G233" s="1137"/>
      <c r="H233" s="1135"/>
      <c r="I233" s="1138">
        <f t="shared" si="15"/>
        <v>4778282.53</v>
      </c>
      <c r="J233" s="42"/>
    </row>
    <row r="234" spans="1:10">
      <c r="A234" s="573">
        <f t="shared" si="14"/>
        <v>223</v>
      </c>
      <c r="B234" s="1133">
        <v>107000</v>
      </c>
      <c r="C234" s="1134" t="str">
        <f>+'Wrksht. F, CWIP Desc. EKC'!C233</f>
        <v>JRJ0041401</v>
      </c>
      <c r="D234" s="1135"/>
      <c r="E234" s="1136">
        <f>+'Wrksht. F, CWIP Desc. EKC'!D233</f>
        <v>8151326.3600000003</v>
      </c>
      <c r="F234" s="1137"/>
      <c r="G234" s="1137"/>
      <c r="H234" s="1135"/>
      <c r="I234" s="1138">
        <f t="shared" si="15"/>
        <v>8151326.3600000003</v>
      </c>
      <c r="J234" s="42"/>
    </row>
    <row r="235" spans="1:10">
      <c r="A235" s="573">
        <f t="shared" si="14"/>
        <v>224</v>
      </c>
      <c r="B235" s="1133">
        <v>107000</v>
      </c>
      <c r="C235" s="1134" t="str">
        <f>+'Wrksht. F, CWIP Desc. EKC'!C234</f>
        <v>LRL0005801</v>
      </c>
      <c r="D235" s="1135"/>
      <c r="E235" s="1136">
        <f>+'Wrksht. F, CWIP Desc. EKC'!D234</f>
        <v>1161412.3999999999</v>
      </c>
      <c r="F235" s="1137"/>
      <c r="G235" s="1137"/>
      <c r="H235" s="1135"/>
      <c r="I235" s="1138">
        <f t="shared" si="15"/>
        <v>1161412.3999999999</v>
      </c>
      <c r="J235" s="42"/>
    </row>
    <row r="236" spans="1:10">
      <c r="A236" s="573">
        <f t="shared" si="14"/>
        <v>225</v>
      </c>
      <c r="B236" s="1133">
        <v>107000</v>
      </c>
      <c r="C236" s="1134" t="str">
        <f>+'Wrksht. F, CWIP Desc. EKC'!C235</f>
        <v>LRL0021901</v>
      </c>
      <c r="D236" s="1135"/>
      <c r="E236" s="1136">
        <f>+'Wrksht. F, CWIP Desc. EKC'!D235</f>
        <v>3560249.21</v>
      </c>
      <c r="F236" s="1137"/>
      <c r="G236" s="1137"/>
      <c r="H236" s="1135"/>
      <c r="I236" s="1138">
        <f t="shared" si="15"/>
        <v>3560249.21</v>
      </c>
      <c r="J236" s="42"/>
    </row>
    <row r="237" spans="1:10">
      <c r="A237" s="573">
        <f t="shared" si="14"/>
        <v>226</v>
      </c>
      <c r="B237" s="1133">
        <v>107000</v>
      </c>
      <c r="C237" s="1134" t="str">
        <f>+'Wrksht. F, CWIP Desc. EKC'!C236</f>
        <v>ORS0001001</v>
      </c>
      <c r="D237" s="1135"/>
      <c r="E237" s="1136">
        <f>+'Wrksht. F, CWIP Desc. EKC'!D236</f>
        <v>2364533.66</v>
      </c>
      <c r="F237" s="1137"/>
      <c r="G237" s="1137"/>
      <c r="H237" s="1135"/>
      <c r="I237" s="1138">
        <f t="shared" si="15"/>
        <v>2364533.66</v>
      </c>
      <c r="J237" s="42"/>
    </row>
    <row r="238" spans="1:10">
      <c r="A238" s="573">
        <f t="shared" si="14"/>
        <v>227</v>
      </c>
      <c r="B238" s="1133">
        <v>107000</v>
      </c>
      <c r="C238" s="1134" t="str">
        <f>+'Wrksht. F, CWIP Desc. EKC'!C237</f>
        <v>ORS0001401</v>
      </c>
      <c r="D238" s="1135"/>
      <c r="E238" s="1136">
        <f>+'Wrksht. F, CWIP Desc. EKC'!D237</f>
        <v>1626743.2</v>
      </c>
      <c r="F238" s="1137"/>
      <c r="G238" s="1137"/>
      <c r="H238" s="1135"/>
      <c r="I238" s="1138">
        <f t="shared" si="15"/>
        <v>1626743.2</v>
      </c>
      <c r="J238" s="42"/>
    </row>
    <row r="239" spans="1:10">
      <c r="A239" s="432"/>
      <c r="B239" s="710"/>
      <c r="C239" s="496"/>
      <c r="D239" s="711"/>
      <c r="E239" s="713"/>
      <c r="F239" s="711"/>
      <c r="G239" s="711"/>
      <c r="H239" s="759" t="s">
        <v>472</v>
      </c>
      <c r="I239" s="712"/>
      <c r="J239" s="42"/>
    </row>
    <row r="240" spans="1:10" ht="7.5" customHeight="1">
      <c r="A240" s="245"/>
      <c r="J240" s="42"/>
    </row>
    <row r="241" spans="1:10">
      <c r="B241" s="102" t="s">
        <v>1560</v>
      </c>
      <c r="J241" s="42"/>
    </row>
    <row r="242" spans="1:10" ht="2.25" customHeight="1">
      <c r="J242" s="42"/>
    </row>
    <row r="243" spans="1:10">
      <c r="B243" s="103">
        <v>1</v>
      </c>
      <c r="C243" s="9" t="s">
        <v>2245</v>
      </c>
      <c r="J243" s="42"/>
    </row>
    <row r="244" spans="1:10" ht="2.25" customHeight="1">
      <c r="J244" s="42"/>
    </row>
    <row r="245" spans="1:10">
      <c r="B245" s="103">
        <v>2</v>
      </c>
      <c r="C245" s="9" t="s">
        <v>2244</v>
      </c>
      <c r="J245" s="42"/>
    </row>
    <row r="246" spans="1:10">
      <c r="A246" s="41"/>
      <c r="B246" s="41"/>
      <c r="C246" s="42"/>
      <c r="D246" s="42"/>
      <c r="E246" s="42"/>
      <c r="F246" s="42"/>
      <c r="G246" s="42"/>
      <c r="H246" s="42"/>
      <c r="I246" s="42"/>
      <c r="J246" s="42"/>
    </row>
    <row r="247" spans="1:10">
      <c r="A247" s="41"/>
      <c r="B247" s="41"/>
      <c r="C247" s="42"/>
      <c r="D247" s="42"/>
      <c r="E247" s="42"/>
      <c r="F247" s="42"/>
      <c r="G247" s="42"/>
      <c r="H247" s="42"/>
      <c r="I247" s="42"/>
      <c r="J247" s="42"/>
    </row>
    <row r="248" spans="1:10">
      <c r="A248" s="41"/>
      <c r="B248" s="41"/>
      <c r="C248" s="42"/>
      <c r="D248" s="42"/>
      <c r="E248" s="42"/>
      <c r="F248" s="42"/>
      <c r="G248" s="42"/>
      <c r="H248" s="42"/>
      <c r="I248" s="42"/>
      <c r="J248" s="42"/>
    </row>
    <row r="249" spans="1:10">
      <c r="A249" s="41"/>
      <c r="B249" s="41"/>
      <c r="C249" s="42"/>
      <c r="D249" s="42"/>
      <c r="E249" s="42"/>
      <c r="F249" s="42"/>
      <c r="G249" s="42"/>
      <c r="H249" s="42"/>
      <c r="I249" s="42"/>
      <c r="J249" s="42"/>
    </row>
    <row r="250" spans="1:10">
      <c r="A250" s="41"/>
      <c r="B250" s="41"/>
      <c r="C250" s="42"/>
      <c r="D250" s="42"/>
      <c r="E250" s="42"/>
      <c r="F250" s="42"/>
      <c r="G250" s="42"/>
      <c r="H250" s="42"/>
      <c r="I250" s="42"/>
      <c r="J250" s="42"/>
    </row>
    <row r="251" spans="1:10">
      <c r="A251" s="41"/>
      <c r="B251" s="41"/>
      <c r="C251" s="42"/>
      <c r="D251" s="42"/>
      <c r="E251" s="42"/>
      <c r="F251" s="42"/>
      <c r="G251" s="42"/>
      <c r="H251" s="42"/>
      <c r="I251" s="42"/>
      <c r="J251" s="42"/>
    </row>
    <row r="252" spans="1:10">
      <c r="A252" s="41"/>
      <c r="B252" s="41"/>
      <c r="C252" s="42"/>
      <c r="D252" s="42"/>
      <c r="E252" s="42"/>
      <c r="F252" s="42"/>
      <c r="G252" s="42"/>
      <c r="H252" s="42"/>
      <c r="I252" s="42"/>
      <c r="J252" s="42"/>
    </row>
    <row r="253" spans="1:10">
      <c r="A253" s="41"/>
      <c r="B253" s="41"/>
      <c r="C253" s="42"/>
      <c r="D253" s="42"/>
      <c r="E253" s="42"/>
      <c r="F253" s="42"/>
      <c r="G253" s="42"/>
      <c r="H253" s="42"/>
      <c r="I253" s="42"/>
      <c r="J253" s="42"/>
    </row>
    <row r="254" spans="1:10">
      <c r="A254" s="41"/>
      <c r="B254" s="41"/>
      <c r="C254" s="42"/>
      <c r="D254" s="42"/>
      <c r="E254" s="42"/>
      <c r="F254" s="42"/>
      <c r="G254" s="42"/>
      <c r="H254" s="42"/>
      <c r="I254" s="42"/>
      <c r="J254" s="42"/>
    </row>
    <row r="255" spans="1:10">
      <c r="A255" s="41"/>
      <c r="B255" s="41"/>
      <c r="C255" s="42"/>
      <c r="D255" s="42"/>
      <c r="E255" s="42"/>
      <c r="F255" s="42"/>
      <c r="G255" s="42"/>
      <c r="H255" s="42"/>
      <c r="I255" s="42"/>
      <c r="J255" s="42"/>
    </row>
    <row r="256" spans="1:10">
      <c r="A256" s="41"/>
      <c r="B256" s="41"/>
      <c r="C256" s="42"/>
      <c r="D256" s="42"/>
      <c r="E256" s="42"/>
      <c r="F256" s="42"/>
      <c r="G256" s="42"/>
      <c r="H256" s="42"/>
      <c r="I256" s="42"/>
      <c r="J256" s="42"/>
    </row>
    <row r="257" spans="1:10">
      <c r="A257" s="41"/>
      <c r="B257" s="41"/>
      <c r="C257" s="42"/>
      <c r="D257" s="42"/>
      <c r="E257" s="42"/>
      <c r="F257" s="42"/>
      <c r="G257" s="42"/>
      <c r="H257" s="42"/>
      <c r="I257" s="42"/>
      <c r="J257" s="42"/>
    </row>
    <row r="258" spans="1:10">
      <c r="A258" s="41"/>
      <c r="B258" s="41"/>
      <c r="C258" s="42"/>
      <c r="D258" s="42"/>
      <c r="E258" s="42"/>
      <c r="F258" s="42"/>
      <c r="G258" s="42"/>
      <c r="H258" s="42"/>
      <c r="I258" s="42"/>
      <c r="J258" s="42"/>
    </row>
    <row r="259" spans="1:10">
      <c r="A259" s="41"/>
      <c r="B259" s="41"/>
      <c r="C259" s="42"/>
      <c r="D259" s="42"/>
      <c r="E259" s="42"/>
      <c r="F259" s="42"/>
      <c r="G259" s="42"/>
      <c r="H259" s="42"/>
      <c r="I259" s="42"/>
      <c r="J259" s="42"/>
    </row>
    <row r="260" spans="1:10">
      <c r="A260" s="41"/>
      <c r="B260" s="41"/>
      <c r="C260" s="42"/>
      <c r="D260" s="42"/>
      <c r="E260" s="42"/>
      <c r="F260" s="42"/>
      <c r="G260" s="42"/>
      <c r="H260" s="42"/>
      <c r="I260" s="42"/>
      <c r="J260" s="42"/>
    </row>
    <row r="261" spans="1:10">
      <c r="A261" s="41"/>
      <c r="B261" s="41"/>
      <c r="C261" s="42"/>
      <c r="D261" s="42"/>
      <c r="E261" s="42"/>
      <c r="F261" s="42"/>
      <c r="G261" s="42"/>
      <c r="H261" s="42"/>
      <c r="I261" s="42"/>
      <c r="J261" s="42"/>
    </row>
    <row r="262" spans="1:10">
      <c r="A262" s="41"/>
      <c r="B262" s="41"/>
      <c r="C262" s="42"/>
      <c r="D262" s="42"/>
      <c r="E262" s="42"/>
      <c r="F262" s="42"/>
      <c r="G262" s="42"/>
      <c r="H262" s="42"/>
      <c r="I262" s="42"/>
      <c r="J262" s="42"/>
    </row>
    <row r="263" spans="1:10">
      <c r="A263" s="41"/>
      <c r="B263" s="41"/>
      <c r="C263" s="42"/>
      <c r="D263" s="42"/>
      <c r="E263" s="42"/>
      <c r="F263" s="42"/>
      <c r="G263" s="42"/>
      <c r="H263" s="42"/>
      <c r="I263" s="42"/>
      <c r="J263" s="42"/>
    </row>
    <row r="264" spans="1:10">
      <c r="A264" s="41"/>
      <c r="B264" s="41"/>
      <c r="C264" s="42"/>
      <c r="D264" s="42"/>
      <c r="E264" s="42"/>
      <c r="F264" s="42"/>
      <c r="G264" s="42"/>
      <c r="H264" s="42"/>
      <c r="I264" s="42"/>
      <c r="J264" s="42"/>
    </row>
    <row r="265" spans="1:10">
      <c r="A265" s="41"/>
      <c r="B265" s="41"/>
      <c r="C265" s="42"/>
      <c r="D265" s="42"/>
      <c r="E265" s="42"/>
      <c r="F265" s="42"/>
      <c r="G265" s="42"/>
      <c r="H265" s="42"/>
      <c r="I265" s="42"/>
      <c r="J265" s="42"/>
    </row>
    <row r="266" spans="1:10">
      <c r="A266" s="41"/>
      <c r="B266" s="41"/>
      <c r="C266" s="42"/>
      <c r="D266" s="42"/>
      <c r="E266" s="42"/>
      <c r="F266" s="42"/>
      <c r="G266" s="42"/>
      <c r="H266" s="42"/>
      <c r="I266" s="42"/>
      <c r="J266" s="42"/>
    </row>
    <row r="267" spans="1:10">
      <c r="A267" s="41"/>
      <c r="B267" s="41"/>
      <c r="C267" s="42"/>
      <c r="D267" s="42"/>
      <c r="E267" s="42"/>
      <c r="F267" s="42"/>
      <c r="G267" s="42"/>
      <c r="H267" s="42"/>
      <c r="I267" s="42"/>
      <c r="J267" s="42"/>
    </row>
    <row r="268" spans="1:10">
      <c r="A268" s="41"/>
      <c r="B268" s="41"/>
      <c r="C268" s="42"/>
      <c r="D268" s="42"/>
      <c r="E268" s="42"/>
      <c r="F268" s="42"/>
      <c r="G268" s="42"/>
      <c r="H268" s="42"/>
      <c r="I268" s="42"/>
      <c r="J268" s="42"/>
    </row>
    <row r="269" spans="1:10">
      <c r="A269" s="41"/>
      <c r="B269" s="41"/>
      <c r="C269" s="42"/>
      <c r="D269" s="42"/>
      <c r="E269" s="42"/>
      <c r="F269" s="42"/>
      <c r="G269" s="42"/>
      <c r="H269" s="42"/>
      <c r="I269" s="42"/>
      <c r="J269" s="42"/>
    </row>
    <row r="270" spans="1:10">
      <c r="A270" s="41"/>
      <c r="B270" s="41"/>
      <c r="C270" s="42"/>
      <c r="D270" s="42"/>
      <c r="E270" s="42"/>
      <c r="F270" s="42"/>
      <c r="G270" s="42"/>
      <c r="H270" s="42"/>
      <c r="I270" s="42"/>
      <c r="J270" s="42"/>
    </row>
    <row r="271" spans="1:10">
      <c r="A271" s="41"/>
      <c r="B271" s="41"/>
      <c r="C271" s="42"/>
      <c r="D271" s="42"/>
      <c r="E271" s="42"/>
      <c r="F271" s="42"/>
      <c r="G271" s="42"/>
      <c r="H271" s="42"/>
      <c r="I271" s="42"/>
      <c r="J271" s="42"/>
    </row>
    <row r="272" spans="1:10">
      <c r="A272" s="41"/>
      <c r="B272" s="41"/>
      <c r="C272" s="42"/>
      <c r="D272" s="42"/>
      <c r="E272" s="42"/>
      <c r="F272" s="42"/>
      <c r="G272" s="42"/>
      <c r="H272" s="42"/>
      <c r="I272" s="42"/>
      <c r="J272" s="42"/>
    </row>
    <row r="273" spans="1:10">
      <c r="A273" s="41"/>
      <c r="B273" s="41"/>
      <c r="C273" s="42"/>
      <c r="D273" s="42"/>
      <c r="E273" s="42"/>
      <c r="F273" s="42"/>
      <c r="G273" s="42"/>
      <c r="H273" s="42"/>
      <c r="I273" s="42"/>
      <c r="J273" s="42"/>
    </row>
    <row r="274" spans="1:10">
      <c r="A274" s="41"/>
      <c r="B274" s="41"/>
      <c r="C274" s="42"/>
      <c r="D274" s="42"/>
      <c r="E274" s="42"/>
      <c r="F274" s="42"/>
      <c r="G274" s="42"/>
      <c r="H274" s="42"/>
      <c r="I274" s="42"/>
      <c r="J274" s="42"/>
    </row>
    <row r="275" spans="1:10">
      <c r="A275" s="41"/>
      <c r="B275" s="41"/>
      <c r="C275" s="42"/>
      <c r="D275" s="42"/>
      <c r="E275" s="42"/>
      <c r="F275" s="42"/>
      <c r="G275" s="42"/>
      <c r="H275" s="42"/>
      <c r="I275" s="42"/>
      <c r="J275" s="42"/>
    </row>
    <row r="276" spans="1:10">
      <c r="A276" s="41"/>
      <c r="B276" s="41"/>
      <c r="C276" s="42"/>
      <c r="D276" s="42"/>
      <c r="E276" s="42"/>
      <c r="F276" s="42"/>
      <c r="G276" s="42"/>
      <c r="H276" s="42"/>
      <c r="I276" s="42"/>
      <c r="J276" s="42"/>
    </row>
    <row r="277" spans="1:10">
      <c r="A277" s="41"/>
      <c r="B277" s="41"/>
      <c r="C277" s="42"/>
      <c r="D277" s="42"/>
      <c r="E277" s="42"/>
      <c r="F277" s="42"/>
      <c r="G277" s="42"/>
      <c r="H277" s="42"/>
      <c r="I277" s="42"/>
      <c r="J277" s="42"/>
    </row>
    <row r="278" spans="1:10">
      <c r="A278" s="41"/>
      <c r="B278" s="41"/>
      <c r="C278" s="42"/>
      <c r="D278" s="42"/>
      <c r="E278" s="42"/>
      <c r="F278" s="42"/>
      <c r="G278" s="42"/>
      <c r="H278" s="42"/>
      <c r="I278" s="42"/>
      <c r="J278" s="42"/>
    </row>
    <row r="279" spans="1:10">
      <c r="A279" s="41"/>
      <c r="B279" s="41"/>
      <c r="C279" s="42"/>
      <c r="D279" s="42"/>
      <c r="E279" s="42"/>
      <c r="F279" s="42"/>
      <c r="G279" s="42"/>
      <c r="H279" s="42"/>
      <c r="I279" s="42"/>
      <c r="J279" s="42"/>
    </row>
    <row r="280" spans="1:10">
      <c r="A280" s="41"/>
      <c r="B280" s="41"/>
      <c r="C280" s="42"/>
      <c r="D280" s="42"/>
      <c r="E280" s="42"/>
      <c r="F280" s="42"/>
      <c r="G280" s="42"/>
      <c r="H280" s="42"/>
      <c r="I280" s="42"/>
      <c r="J280" s="42"/>
    </row>
    <row r="281" spans="1:10">
      <c r="A281" s="41"/>
      <c r="B281" s="41"/>
      <c r="C281" s="42"/>
      <c r="D281" s="42"/>
      <c r="E281" s="42"/>
      <c r="F281" s="42"/>
      <c r="G281" s="42"/>
      <c r="H281" s="42"/>
      <c r="I281" s="42"/>
      <c r="J281" s="42"/>
    </row>
    <row r="282" spans="1:10">
      <c r="A282" s="41"/>
      <c r="B282" s="41"/>
      <c r="C282" s="42"/>
      <c r="D282" s="42"/>
      <c r="E282" s="42"/>
      <c r="F282" s="42"/>
      <c r="G282" s="42"/>
      <c r="H282" s="42"/>
      <c r="I282" s="42"/>
      <c r="J282" s="42"/>
    </row>
    <row r="283" spans="1:10">
      <c r="A283" s="41"/>
      <c r="B283" s="41"/>
      <c r="C283" s="42"/>
      <c r="D283" s="42"/>
      <c r="E283" s="42"/>
      <c r="F283" s="42"/>
      <c r="G283" s="42"/>
      <c r="H283" s="42"/>
      <c r="I283" s="42"/>
      <c r="J283" s="42"/>
    </row>
    <row r="284" spans="1:10">
      <c r="A284" s="41"/>
      <c r="B284" s="41"/>
      <c r="C284" s="42"/>
      <c r="D284" s="42"/>
      <c r="E284" s="42"/>
      <c r="F284" s="42"/>
      <c r="G284" s="42"/>
      <c r="H284" s="42"/>
      <c r="I284" s="42"/>
      <c r="J284" s="42"/>
    </row>
    <row r="285" spans="1:10">
      <c r="A285" s="41"/>
      <c r="B285" s="41"/>
      <c r="C285" s="42"/>
      <c r="D285" s="42"/>
      <c r="E285" s="42"/>
      <c r="F285" s="42"/>
      <c r="G285" s="42"/>
      <c r="H285" s="42"/>
      <c r="I285" s="42"/>
      <c r="J285" s="42"/>
    </row>
    <row r="286" spans="1:10">
      <c r="A286" s="41"/>
      <c r="B286" s="41"/>
      <c r="C286" s="42"/>
      <c r="D286" s="42"/>
      <c r="E286" s="42"/>
      <c r="F286" s="42"/>
      <c r="G286" s="42"/>
      <c r="H286" s="42"/>
      <c r="I286" s="42"/>
      <c r="J286" s="42"/>
    </row>
    <row r="287" spans="1:10">
      <c r="A287" s="41"/>
      <c r="B287" s="41"/>
      <c r="C287" s="42"/>
      <c r="D287" s="42"/>
      <c r="E287" s="42"/>
      <c r="F287" s="42"/>
      <c r="G287" s="42"/>
      <c r="H287" s="42"/>
      <c r="I287" s="42"/>
      <c r="J287" s="42"/>
    </row>
    <row r="288" spans="1:10">
      <c r="A288" s="41"/>
      <c r="B288" s="41"/>
      <c r="C288" s="42"/>
      <c r="D288" s="42"/>
      <c r="E288" s="42"/>
      <c r="F288" s="42"/>
      <c r="G288" s="42"/>
      <c r="H288" s="42"/>
      <c r="I288" s="42"/>
      <c r="J288" s="42"/>
    </row>
    <row r="289" spans="1:10">
      <c r="A289" s="41"/>
      <c r="B289" s="41"/>
      <c r="C289" s="42"/>
      <c r="D289" s="42"/>
      <c r="E289" s="42"/>
      <c r="F289" s="42"/>
      <c r="G289" s="42"/>
      <c r="H289" s="42"/>
      <c r="I289" s="42"/>
      <c r="J289" s="42"/>
    </row>
    <row r="290" spans="1:10">
      <c r="A290" s="41"/>
      <c r="B290" s="41"/>
      <c r="C290" s="42"/>
      <c r="D290" s="42"/>
      <c r="E290" s="42"/>
      <c r="F290" s="42"/>
      <c r="G290" s="42"/>
      <c r="H290" s="42"/>
      <c r="I290" s="42"/>
      <c r="J290" s="42"/>
    </row>
    <row r="291" spans="1:10">
      <c r="A291" s="41"/>
      <c r="B291" s="41"/>
      <c r="C291" s="42"/>
      <c r="D291" s="42"/>
      <c r="E291" s="42"/>
      <c r="F291" s="42"/>
      <c r="G291" s="42"/>
      <c r="H291" s="42"/>
      <c r="I291" s="42"/>
      <c r="J291" s="42"/>
    </row>
    <row r="292" spans="1:10">
      <c r="A292" s="41"/>
      <c r="B292" s="41"/>
      <c r="C292" s="42"/>
      <c r="D292" s="42"/>
      <c r="E292" s="42"/>
      <c r="F292" s="42"/>
      <c r="G292" s="42"/>
      <c r="H292" s="42"/>
      <c r="I292" s="42"/>
      <c r="J292" s="42"/>
    </row>
    <row r="293" spans="1:10">
      <c r="A293" s="41"/>
      <c r="B293" s="41"/>
      <c r="C293" s="42"/>
      <c r="D293" s="42"/>
      <c r="E293" s="42"/>
      <c r="F293" s="42"/>
      <c r="G293" s="42"/>
      <c r="H293" s="42"/>
      <c r="I293" s="42"/>
      <c r="J293" s="42"/>
    </row>
    <row r="294" spans="1:10">
      <c r="A294" s="41"/>
      <c r="B294" s="41"/>
      <c r="C294" s="42"/>
      <c r="D294" s="42"/>
      <c r="E294" s="42"/>
      <c r="F294" s="42"/>
      <c r="G294" s="42"/>
      <c r="H294" s="42"/>
      <c r="I294" s="42"/>
      <c r="J294" s="42"/>
    </row>
    <row r="295" spans="1:10">
      <c r="A295" s="41"/>
      <c r="B295" s="41"/>
      <c r="C295" s="42"/>
      <c r="D295" s="42"/>
      <c r="E295" s="42"/>
      <c r="F295" s="42"/>
      <c r="G295" s="42"/>
      <c r="H295" s="42"/>
      <c r="I295" s="42"/>
      <c r="J295" s="42"/>
    </row>
    <row r="296" spans="1:10">
      <c r="A296" s="41"/>
      <c r="B296" s="41"/>
      <c r="C296" s="42"/>
      <c r="D296" s="42"/>
      <c r="E296" s="42"/>
      <c r="F296" s="42"/>
      <c r="G296" s="42"/>
      <c r="H296" s="42"/>
      <c r="I296" s="42"/>
      <c r="J296" s="42"/>
    </row>
    <row r="297" spans="1:10">
      <c r="A297" s="41"/>
      <c r="B297" s="41"/>
      <c r="C297" s="42"/>
      <c r="D297" s="42"/>
      <c r="E297" s="42"/>
      <c r="F297" s="42"/>
      <c r="G297" s="42"/>
      <c r="H297" s="42"/>
      <c r="I297" s="42"/>
      <c r="J297" s="42"/>
    </row>
    <row r="298" spans="1:10">
      <c r="A298" s="41"/>
      <c r="B298" s="41"/>
      <c r="C298" s="42"/>
      <c r="D298" s="42"/>
      <c r="E298" s="42"/>
      <c r="F298" s="42"/>
      <c r="G298" s="42"/>
      <c r="H298" s="42"/>
      <c r="I298" s="42"/>
      <c r="J298" s="42"/>
    </row>
    <row r="299" spans="1:10">
      <c r="A299" s="41"/>
      <c r="B299" s="41"/>
      <c r="C299" s="42"/>
      <c r="D299" s="42"/>
      <c r="E299" s="42"/>
      <c r="F299" s="42"/>
      <c r="G299" s="42"/>
      <c r="H299" s="42"/>
      <c r="I299" s="42"/>
      <c r="J299" s="42"/>
    </row>
    <row r="300" spans="1:10">
      <c r="A300" s="41"/>
      <c r="B300" s="41"/>
      <c r="C300" s="42"/>
      <c r="D300" s="42"/>
      <c r="E300" s="42"/>
      <c r="F300" s="42"/>
      <c r="G300" s="42"/>
      <c r="H300" s="42"/>
      <c r="I300" s="42"/>
      <c r="J300" s="42"/>
    </row>
    <row r="301" spans="1:10">
      <c r="A301" s="41"/>
      <c r="B301" s="41"/>
      <c r="C301" s="42"/>
      <c r="D301" s="42"/>
      <c r="E301" s="42"/>
      <c r="F301" s="42"/>
      <c r="G301" s="42"/>
      <c r="H301" s="42"/>
      <c r="I301" s="42"/>
      <c r="J301" s="42"/>
    </row>
    <row r="302" spans="1:10">
      <c r="A302" s="41"/>
      <c r="B302" s="41"/>
      <c r="C302" s="42"/>
      <c r="D302" s="42"/>
      <c r="E302" s="42"/>
      <c r="F302" s="42"/>
      <c r="G302" s="42"/>
      <c r="H302" s="42"/>
      <c r="I302" s="42"/>
      <c r="J302" s="42"/>
    </row>
    <row r="303" spans="1:10">
      <c r="A303" s="41"/>
      <c r="B303" s="41"/>
      <c r="C303" s="42"/>
      <c r="D303" s="42"/>
      <c r="E303" s="42"/>
      <c r="F303" s="42"/>
      <c r="G303" s="42"/>
      <c r="H303" s="42"/>
      <c r="I303" s="42"/>
      <c r="J303" s="42"/>
    </row>
    <row r="304" spans="1:10">
      <c r="A304" s="41"/>
      <c r="B304" s="41"/>
      <c r="C304" s="42"/>
      <c r="D304" s="42"/>
      <c r="E304" s="42"/>
      <c r="F304" s="42"/>
      <c r="G304" s="42"/>
      <c r="H304" s="42"/>
      <c r="I304" s="42"/>
      <c r="J304" s="42"/>
    </row>
    <row r="305" spans="1:10">
      <c r="A305" s="41"/>
      <c r="B305" s="41"/>
      <c r="C305" s="42"/>
      <c r="D305" s="42"/>
      <c r="E305" s="42"/>
      <c r="F305" s="42"/>
      <c r="G305" s="42"/>
      <c r="H305" s="42"/>
      <c r="I305" s="42"/>
      <c r="J305" s="42"/>
    </row>
    <row r="306" spans="1:10">
      <c r="A306" s="41"/>
      <c r="B306" s="41"/>
      <c r="C306" s="42"/>
      <c r="D306" s="42"/>
      <c r="E306" s="42"/>
      <c r="F306" s="42"/>
      <c r="G306" s="42"/>
      <c r="H306" s="42"/>
      <c r="I306" s="42"/>
      <c r="J306" s="42"/>
    </row>
    <row r="307" spans="1:10">
      <c r="A307" s="41"/>
      <c r="B307" s="41"/>
      <c r="C307" s="42"/>
      <c r="D307" s="42"/>
      <c r="E307" s="42"/>
      <c r="F307" s="42"/>
      <c r="G307" s="42"/>
      <c r="H307" s="42"/>
      <c r="I307" s="42"/>
      <c r="J307" s="42"/>
    </row>
    <row r="308" spans="1:10">
      <c r="A308" s="41"/>
      <c r="B308" s="41"/>
      <c r="C308" s="42"/>
      <c r="D308" s="42"/>
      <c r="E308" s="42"/>
      <c r="F308" s="42"/>
      <c r="G308" s="42"/>
      <c r="H308" s="42"/>
      <c r="I308" s="42"/>
      <c r="J308" s="42"/>
    </row>
    <row r="309" spans="1:10">
      <c r="A309" s="41"/>
      <c r="B309" s="41"/>
      <c r="C309" s="42"/>
      <c r="D309" s="42"/>
      <c r="E309" s="42"/>
      <c r="F309" s="42"/>
      <c r="G309" s="42"/>
      <c r="H309" s="42"/>
      <c r="I309" s="42"/>
      <c r="J309" s="42"/>
    </row>
    <row r="310" spans="1:10">
      <c r="A310" s="41"/>
      <c r="B310" s="41"/>
      <c r="C310" s="42"/>
      <c r="D310" s="42"/>
      <c r="E310" s="42"/>
      <c r="F310" s="42"/>
      <c r="G310" s="42"/>
      <c r="H310" s="42"/>
      <c r="I310" s="42"/>
      <c r="J310" s="42"/>
    </row>
    <row r="311" spans="1:10">
      <c r="A311" s="41"/>
      <c r="B311" s="41"/>
      <c r="C311" s="42"/>
      <c r="D311" s="42"/>
      <c r="E311" s="42"/>
      <c r="F311" s="42"/>
      <c r="G311" s="42"/>
      <c r="H311" s="42"/>
      <c r="I311" s="42"/>
      <c r="J311" s="42"/>
    </row>
    <row r="312" spans="1:10">
      <c r="A312" s="41"/>
      <c r="B312" s="41"/>
      <c r="C312" s="42"/>
      <c r="D312" s="42"/>
      <c r="E312" s="42"/>
      <c r="F312" s="42"/>
      <c r="G312" s="42"/>
      <c r="H312" s="42"/>
      <c r="I312" s="42"/>
      <c r="J312" s="42"/>
    </row>
    <row r="313" spans="1:10">
      <c r="A313" s="41"/>
      <c r="B313" s="41"/>
      <c r="C313" s="42"/>
      <c r="D313" s="42"/>
      <c r="E313" s="42"/>
      <c r="F313" s="42"/>
      <c r="G313" s="42"/>
      <c r="H313" s="42"/>
      <c r="I313" s="42"/>
      <c r="J313" s="42"/>
    </row>
    <row r="314" spans="1:10">
      <c r="A314" s="41"/>
      <c r="B314" s="41"/>
      <c r="C314" s="42"/>
      <c r="D314" s="42"/>
      <c r="E314" s="42"/>
      <c r="F314" s="42"/>
      <c r="G314" s="42"/>
      <c r="H314" s="42"/>
      <c r="I314" s="42"/>
      <c r="J314" s="42"/>
    </row>
    <row r="315" spans="1:10">
      <c r="A315" s="41"/>
      <c r="B315" s="41"/>
      <c r="C315" s="42"/>
      <c r="D315" s="42"/>
      <c r="E315" s="42"/>
      <c r="F315" s="42"/>
      <c r="G315" s="42"/>
      <c r="H315" s="42"/>
      <c r="I315" s="42"/>
      <c r="J315" s="42"/>
    </row>
    <row r="316" spans="1:10">
      <c r="A316" s="41"/>
      <c r="B316" s="41"/>
      <c r="C316" s="42"/>
      <c r="D316" s="42"/>
      <c r="E316" s="42"/>
      <c r="F316" s="42"/>
      <c r="G316" s="42"/>
      <c r="H316" s="42"/>
      <c r="I316" s="42"/>
      <c r="J316" s="42"/>
    </row>
    <row r="317" spans="1:10">
      <c r="A317" s="41"/>
      <c r="B317" s="41"/>
      <c r="C317" s="42"/>
      <c r="D317" s="42"/>
      <c r="E317" s="42"/>
      <c r="F317" s="42"/>
      <c r="G317" s="42"/>
      <c r="H317" s="42"/>
      <c r="I317" s="42"/>
      <c r="J317" s="42"/>
    </row>
    <row r="318" spans="1:10">
      <c r="A318" s="41"/>
      <c r="B318" s="41"/>
      <c r="C318" s="42"/>
      <c r="D318" s="42"/>
      <c r="E318" s="42"/>
      <c r="F318" s="42"/>
      <c r="G318" s="42"/>
      <c r="H318" s="42"/>
      <c r="I318" s="42"/>
      <c r="J318" s="42"/>
    </row>
    <row r="319" spans="1:10">
      <c r="A319" s="41"/>
      <c r="B319" s="41"/>
      <c r="C319" s="42"/>
      <c r="D319" s="42"/>
      <c r="E319" s="42"/>
      <c r="F319" s="42"/>
      <c r="G319" s="42"/>
      <c r="H319" s="42"/>
      <c r="I319" s="42"/>
      <c r="J319" s="42"/>
    </row>
    <row r="320" spans="1:10">
      <c r="A320" s="41"/>
      <c r="B320" s="41"/>
      <c r="C320" s="42"/>
      <c r="D320" s="42"/>
      <c r="E320" s="42"/>
      <c r="F320" s="42"/>
      <c r="G320" s="42"/>
      <c r="H320" s="42"/>
      <c r="I320" s="42"/>
      <c r="J320" s="42"/>
    </row>
    <row r="321" spans="1:10">
      <c r="A321" s="41"/>
      <c r="B321" s="41"/>
      <c r="C321" s="42"/>
      <c r="D321" s="42"/>
      <c r="E321" s="42"/>
      <c r="F321" s="42"/>
      <c r="G321" s="42"/>
      <c r="H321" s="42"/>
      <c r="I321" s="42"/>
      <c r="J321" s="42"/>
    </row>
    <row r="322" spans="1:10">
      <c r="A322" s="41"/>
      <c r="B322" s="41"/>
      <c r="C322" s="42"/>
      <c r="D322" s="42"/>
      <c r="E322" s="42"/>
      <c r="F322" s="42"/>
      <c r="G322" s="42"/>
      <c r="H322" s="42"/>
      <c r="I322" s="42"/>
      <c r="J322" s="42"/>
    </row>
    <row r="323" spans="1:10">
      <c r="A323" s="41"/>
      <c r="B323" s="41"/>
      <c r="C323" s="42"/>
      <c r="D323" s="42"/>
      <c r="E323" s="42"/>
      <c r="F323" s="42"/>
      <c r="G323" s="42"/>
      <c r="H323" s="42"/>
      <c r="I323" s="42"/>
      <c r="J323" s="42"/>
    </row>
    <row r="324" spans="1:10">
      <c r="A324" s="41"/>
      <c r="B324" s="41"/>
      <c r="C324" s="42"/>
      <c r="D324" s="42"/>
      <c r="E324" s="42"/>
      <c r="F324" s="42"/>
      <c r="G324" s="42"/>
      <c r="H324" s="42"/>
      <c r="I324" s="42"/>
      <c r="J324" s="42"/>
    </row>
    <row r="325" spans="1:10">
      <c r="A325" s="41"/>
      <c r="B325" s="41"/>
      <c r="C325" s="42"/>
      <c r="D325" s="42"/>
      <c r="E325" s="42"/>
      <c r="F325" s="42"/>
      <c r="G325" s="42"/>
      <c r="H325" s="42"/>
      <c r="I325" s="42"/>
      <c r="J325" s="42"/>
    </row>
    <row r="326" spans="1:10">
      <c r="A326" s="41"/>
      <c r="B326" s="41"/>
      <c r="C326" s="42"/>
      <c r="D326" s="42"/>
      <c r="E326" s="42"/>
      <c r="F326" s="42"/>
      <c r="G326" s="42"/>
      <c r="H326" s="42"/>
      <c r="I326" s="42"/>
      <c r="J326" s="42"/>
    </row>
    <row r="327" spans="1:10">
      <c r="A327" s="41"/>
      <c r="B327" s="41"/>
      <c r="C327" s="42"/>
      <c r="D327" s="42"/>
      <c r="E327" s="42"/>
      <c r="F327" s="42"/>
      <c r="G327" s="42"/>
      <c r="H327" s="42"/>
      <c r="I327" s="42"/>
      <c r="J327" s="42"/>
    </row>
    <row r="328" spans="1:10">
      <c r="A328" s="41"/>
      <c r="B328" s="41"/>
      <c r="C328" s="42"/>
      <c r="D328" s="42"/>
      <c r="E328" s="42"/>
      <c r="F328" s="42"/>
      <c r="G328" s="42"/>
      <c r="H328" s="42"/>
      <c r="I328" s="42"/>
      <c r="J328" s="42"/>
    </row>
    <row r="329" spans="1:10">
      <c r="A329" s="41"/>
      <c r="B329" s="41"/>
      <c r="C329" s="42"/>
      <c r="D329" s="42"/>
      <c r="E329" s="42"/>
      <c r="F329" s="42"/>
      <c r="G329" s="42"/>
      <c r="H329" s="42"/>
      <c r="I329" s="42"/>
      <c r="J329" s="42"/>
    </row>
    <row r="330" spans="1:10">
      <c r="A330" s="41"/>
      <c r="B330" s="41"/>
      <c r="C330" s="42"/>
      <c r="D330" s="42"/>
      <c r="E330" s="42"/>
      <c r="F330" s="42"/>
      <c r="G330" s="42"/>
      <c r="H330" s="42"/>
      <c r="I330" s="42"/>
      <c r="J330" s="42"/>
    </row>
    <row r="331" spans="1:10">
      <c r="A331" s="41"/>
      <c r="B331" s="41"/>
      <c r="C331" s="42"/>
      <c r="D331" s="42"/>
      <c r="E331" s="42"/>
      <c r="F331" s="42"/>
      <c r="G331" s="42"/>
      <c r="H331" s="42"/>
      <c r="I331" s="42"/>
      <c r="J331" s="42"/>
    </row>
    <row r="332" spans="1:10">
      <c r="A332" s="41"/>
      <c r="B332" s="41"/>
      <c r="C332" s="42"/>
      <c r="D332" s="42"/>
      <c r="E332" s="42"/>
      <c r="F332" s="42"/>
      <c r="G332" s="42"/>
      <c r="H332" s="42"/>
      <c r="I332" s="42"/>
      <c r="J332" s="42"/>
    </row>
    <row r="333" spans="1:10">
      <c r="A333" s="41"/>
      <c r="B333" s="41"/>
      <c r="C333" s="42"/>
      <c r="D333" s="42"/>
      <c r="E333" s="42"/>
      <c r="F333" s="42"/>
      <c r="G333" s="42"/>
      <c r="H333" s="42"/>
      <c r="I333" s="42"/>
      <c r="J333" s="42"/>
    </row>
    <row r="334" spans="1:10">
      <c r="A334" s="41"/>
      <c r="B334" s="41"/>
      <c r="C334" s="42"/>
      <c r="D334" s="42"/>
      <c r="E334" s="42"/>
      <c r="F334" s="42"/>
      <c r="G334" s="42"/>
      <c r="H334" s="42"/>
      <c r="I334" s="42"/>
      <c r="J334" s="42"/>
    </row>
    <row r="335" spans="1:10">
      <c r="A335" s="41"/>
      <c r="B335" s="41"/>
      <c r="C335" s="42"/>
      <c r="D335" s="42"/>
      <c r="E335" s="42"/>
      <c r="F335" s="42"/>
      <c r="G335" s="42"/>
      <c r="H335" s="42"/>
      <c r="I335" s="42"/>
      <c r="J335" s="42"/>
    </row>
    <row r="336" spans="1:10">
      <c r="A336" s="41"/>
      <c r="B336" s="41"/>
      <c r="C336" s="42"/>
      <c r="D336" s="42"/>
      <c r="E336" s="42"/>
      <c r="F336" s="42"/>
      <c r="G336" s="42"/>
      <c r="H336" s="42"/>
      <c r="I336" s="42"/>
      <c r="J336" s="42"/>
    </row>
    <row r="337" spans="1:10">
      <c r="A337" s="41"/>
      <c r="B337" s="41"/>
      <c r="C337" s="42"/>
      <c r="D337" s="42"/>
      <c r="E337" s="42"/>
      <c r="F337" s="42"/>
      <c r="G337" s="42"/>
      <c r="H337" s="42"/>
      <c r="I337" s="42"/>
      <c r="J337" s="42"/>
    </row>
    <row r="338" spans="1:10">
      <c r="A338" s="41"/>
      <c r="B338" s="41"/>
      <c r="C338" s="42"/>
      <c r="D338" s="42"/>
      <c r="E338" s="42"/>
      <c r="F338" s="42"/>
      <c r="G338" s="42"/>
      <c r="H338" s="42"/>
      <c r="I338" s="42"/>
      <c r="J338" s="42"/>
    </row>
    <row r="339" spans="1:10">
      <c r="A339" s="41"/>
      <c r="B339" s="41"/>
      <c r="C339" s="42"/>
      <c r="D339" s="42"/>
      <c r="E339" s="42"/>
      <c r="F339" s="42"/>
      <c r="G339" s="42"/>
      <c r="H339" s="42"/>
      <c r="I339" s="42"/>
      <c r="J339" s="42"/>
    </row>
    <row r="340" spans="1:10">
      <c r="A340" s="41"/>
      <c r="B340" s="41"/>
      <c r="C340" s="42"/>
      <c r="D340" s="42"/>
      <c r="E340" s="42"/>
      <c r="F340" s="42"/>
      <c r="G340" s="42"/>
      <c r="H340" s="42"/>
      <c r="I340" s="42"/>
      <c r="J340" s="42"/>
    </row>
    <row r="341" spans="1:10">
      <c r="A341" s="41"/>
      <c r="B341" s="41"/>
      <c r="C341" s="42"/>
      <c r="D341" s="42"/>
      <c r="E341" s="42"/>
      <c r="F341" s="42"/>
      <c r="G341" s="42"/>
      <c r="H341" s="42"/>
      <c r="I341" s="42"/>
      <c r="J341" s="42"/>
    </row>
    <row r="342" spans="1:10">
      <c r="A342" s="41"/>
      <c r="B342" s="41"/>
      <c r="C342" s="42"/>
      <c r="D342" s="42"/>
      <c r="E342" s="42"/>
      <c r="F342" s="42"/>
      <c r="G342" s="42"/>
      <c r="H342" s="42"/>
      <c r="I342" s="42"/>
      <c r="J342" s="42"/>
    </row>
    <row r="343" spans="1:10">
      <c r="A343" s="41"/>
      <c r="B343" s="41"/>
      <c r="C343" s="42"/>
      <c r="D343" s="42"/>
      <c r="E343" s="42"/>
      <c r="F343" s="42"/>
      <c r="G343" s="42"/>
      <c r="H343" s="42"/>
      <c r="I343" s="42"/>
      <c r="J343" s="42"/>
    </row>
    <row r="344" spans="1:10">
      <c r="A344" s="41"/>
      <c r="B344" s="41"/>
      <c r="C344" s="42"/>
      <c r="D344" s="42"/>
      <c r="E344" s="42"/>
      <c r="F344" s="42"/>
      <c r="G344" s="42"/>
      <c r="H344" s="42"/>
      <c r="I344" s="42"/>
      <c r="J344" s="42"/>
    </row>
    <row r="345" spans="1:10">
      <c r="A345" s="41"/>
      <c r="B345" s="41"/>
      <c r="C345" s="42"/>
      <c r="D345" s="42"/>
      <c r="E345" s="42"/>
      <c r="F345" s="42"/>
      <c r="G345" s="42"/>
      <c r="H345" s="42"/>
      <c r="I345" s="42"/>
      <c r="J345" s="42"/>
    </row>
    <row r="346" spans="1:10">
      <c r="A346" s="41"/>
      <c r="B346" s="41"/>
      <c r="C346" s="42"/>
      <c r="D346" s="42"/>
      <c r="E346" s="42"/>
      <c r="F346" s="42"/>
      <c r="G346" s="42"/>
      <c r="H346" s="42"/>
      <c r="I346" s="42"/>
      <c r="J346" s="42"/>
    </row>
    <row r="347" spans="1:10">
      <c r="A347" s="41"/>
      <c r="B347" s="41"/>
      <c r="C347" s="42"/>
      <c r="D347" s="42"/>
      <c r="E347" s="42"/>
      <c r="F347" s="42"/>
      <c r="G347" s="42"/>
      <c r="H347" s="42"/>
      <c r="I347" s="42"/>
      <c r="J347" s="42"/>
    </row>
    <row r="348" spans="1:10">
      <c r="A348" s="41"/>
      <c r="B348" s="41"/>
      <c r="C348" s="42"/>
      <c r="D348" s="42"/>
      <c r="E348" s="42"/>
      <c r="F348" s="42"/>
      <c r="G348" s="42"/>
      <c r="H348" s="42"/>
      <c r="I348" s="42"/>
      <c r="J348" s="42"/>
    </row>
    <row r="349" spans="1:10">
      <c r="A349" s="41"/>
      <c r="B349" s="41"/>
      <c r="C349" s="42"/>
      <c r="D349" s="42"/>
      <c r="E349" s="42"/>
      <c r="F349" s="42"/>
      <c r="G349" s="42"/>
      <c r="H349" s="42"/>
      <c r="I349" s="42"/>
      <c r="J349" s="42"/>
    </row>
    <row r="350" spans="1:10">
      <c r="A350" s="41"/>
      <c r="B350" s="41"/>
      <c r="C350" s="42"/>
      <c r="D350" s="42"/>
      <c r="E350" s="42"/>
      <c r="F350" s="42"/>
      <c r="G350" s="42"/>
      <c r="H350" s="42"/>
      <c r="I350" s="42"/>
      <c r="J350" s="42"/>
    </row>
    <row r="351" spans="1:10">
      <c r="A351" s="41"/>
      <c r="B351" s="41"/>
      <c r="C351" s="42"/>
      <c r="D351" s="42"/>
      <c r="E351" s="42"/>
      <c r="F351" s="42"/>
      <c r="G351" s="42"/>
      <c r="H351" s="42"/>
      <c r="I351" s="42"/>
      <c r="J351" s="42"/>
    </row>
    <row r="352" spans="1:10">
      <c r="A352" s="41"/>
      <c r="B352" s="41"/>
      <c r="C352" s="42"/>
      <c r="D352" s="42"/>
      <c r="E352" s="42"/>
      <c r="F352" s="42"/>
      <c r="G352" s="42"/>
      <c r="H352" s="42"/>
      <c r="I352" s="42"/>
      <c r="J352" s="42"/>
    </row>
    <row r="353" spans="1:10">
      <c r="A353" s="41"/>
      <c r="B353" s="41"/>
      <c r="C353" s="42"/>
      <c r="D353" s="42"/>
      <c r="E353" s="42"/>
      <c r="F353" s="42"/>
      <c r="G353" s="42"/>
      <c r="H353" s="42"/>
      <c r="I353" s="42"/>
      <c r="J353" s="42"/>
    </row>
    <row r="354" spans="1:10">
      <c r="A354" s="41"/>
      <c r="B354" s="41"/>
      <c r="C354" s="42"/>
      <c r="D354" s="42"/>
      <c r="E354" s="42"/>
      <c r="F354" s="42"/>
      <c r="G354" s="42"/>
      <c r="H354" s="42"/>
      <c r="I354" s="42"/>
      <c r="J354" s="42"/>
    </row>
    <row r="355" spans="1:10">
      <c r="A355" s="41"/>
      <c r="B355" s="41"/>
      <c r="C355" s="42"/>
      <c r="D355" s="42"/>
      <c r="E355" s="42"/>
      <c r="F355" s="42"/>
      <c r="G355" s="42"/>
      <c r="H355" s="42"/>
      <c r="I355" s="42"/>
      <c r="J355" s="42"/>
    </row>
    <row r="356" spans="1:10">
      <c r="A356" s="41"/>
      <c r="B356" s="41"/>
      <c r="C356" s="42"/>
      <c r="D356" s="42"/>
      <c r="E356" s="42"/>
      <c r="F356" s="42"/>
      <c r="G356" s="42"/>
      <c r="H356" s="42"/>
      <c r="I356" s="42"/>
      <c r="J356" s="42"/>
    </row>
    <row r="357" spans="1:10">
      <c r="A357" s="41"/>
      <c r="B357" s="41"/>
      <c r="C357" s="42"/>
      <c r="D357" s="42"/>
      <c r="E357" s="42"/>
      <c r="F357" s="42"/>
      <c r="G357" s="42"/>
      <c r="H357" s="42"/>
      <c r="I357" s="42"/>
      <c r="J357" s="42"/>
    </row>
    <row r="358" spans="1:10">
      <c r="A358" s="41"/>
      <c r="B358" s="41"/>
      <c r="C358" s="42"/>
      <c r="D358" s="42"/>
      <c r="E358" s="42"/>
      <c r="F358" s="42"/>
      <c r="G358" s="42"/>
      <c r="H358" s="42"/>
      <c r="I358" s="42"/>
      <c r="J358" s="42"/>
    </row>
    <row r="359" spans="1:10">
      <c r="A359" s="41"/>
      <c r="B359" s="41"/>
      <c r="C359" s="42"/>
      <c r="D359" s="42"/>
      <c r="E359" s="42"/>
      <c r="F359" s="42"/>
      <c r="G359" s="42"/>
      <c r="H359" s="42"/>
      <c r="I359" s="42"/>
      <c r="J359" s="42"/>
    </row>
    <row r="360" spans="1:10">
      <c r="A360" s="41"/>
      <c r="B360" s="41"/>
      <c r="C360" s="42"/>
      <c r="D360" s="42"/>
      <c r="E360" s="42"/>
      <c r="F360" s="42"/>
      <c r="G360" s="42"/>
      <c r="H360" s="42"/>
      <c r="I360" s="42"/>
      <c r="J360" s="42"/>
    </row>
    <row r="361" spans="1:10">
      <c r="A361" s="41"/>
      <c r="B361" s="41"/>
      <c r="C361" s="42"/>
      <c r="D361" s="42"/>
      <c r="E361" s="42"/>
      <c r="F361" s="42"/>
      <c r="G361" s="42"/>
      <c r="H361" s="42"/>
      <c r="I361" s="42"/>
      <c r="J361" s="42"/>
    </row>
    <row r="362" spans="1:10">
      <c r="A362" s="41"/>
      <c r="B362" s="41"/>
      <c r="C362" s="42"/>
      <c r="D362" s="42"/>
      <c r="E362" s="42"/>
      <c r="F362" s="42"/>
      <c r="G362" s="42"/>
      <c r="H362" s="42"/>
      <c r="I362" s="42"/>
      <c r="J362" s="42"/>
    </row>
    <row r="363" spans="1:10">
      <c r="A363" s="41"/>
      <c r="B363" s="41"/>
      <c r="C363" s="42"/>
      <c r="D363" s="42"/>
      <c r="E363" s="42"/>
      <c r="F363" s="42"/>
      <c r="G363" s="42"/>
      <c r="H363" s="42"/>
      <c r="I363" s="42"/>
      <c r="J363" s="42"/>
    </row>
    <row r="364" spans="1:10">
      <c r="A364" s="41"/>
      <c r="B364" s="41"/>
      <c r="C364" s="42"/>
      <c r="D364" s="42"/>
      <c r="E364" s="42"/>
      <c r="F364" s="42"/>
      <c r="G364" s="42"/>
      <c r="H364" s="42"/>
      <c r="I364" s="42"/>
      <c r="J364" s="42"/>
    </row>
    <row r="365" spans="1:10">
      <c r="A365" s="41"/>
      <c r="B365" s="41"/>
      <c r="C365" s="42"/>
      <c r="D365" s="42"/>
      <c r="E365" s="42"/>
      <c r="F365" s="42"/>
      <c r="G365" s="42"/>
      <c r="H365" s="42"/>
      <c r="I365" s="42"/>
      <c r="J365" s="42"/>
    </row>
    <row r="366" spans="1:10">
      <c r="A366" s="41"/>
      <c r="B366" s="41"/>
      <c r="C366" s="42"/>
      <c r="D366" s="42"/>
      <c r="E366" s="42"/>
      <c r="F366" s="42"/>
      <c r="G366" s="42"/>
      <c r="H366" s="42"/>
      <c r="I366" s="42"/>
      <c r="J366" s="42"/>
    </row>
    <row r="367" spans="1:10">
      <c r="A367" s="41"/>
      <c r="B367" s="41"/>
      <c r="C367" s="42"/>
      <c r="D367" s="42"/>
      <c r="E367" s="42"/>
      <c r="F367" s="42"/>
      <c r="G367" s="42"/>
      <c r="H367" s="42"/>
      <c r="I367" s="42"/>
      <c r="J367" s="42"/>
    </row>
    <row r="368" spans="1:10">
      <c r="A368" s="41"/>
      <c r="B368" s="41"/>
      <c r="C368" s="42"/>
      <c r="D368" s="42"/>
      <c r="E368" s="42"/>
      <c r="F368" s="42"/>
      <c r="G368" s="42"/>
      <c r="H368" s="42"/>
      <c r="I368" s="42"/>
      <c r="J368" s="42"/>
    </row>
    <row r="369" spans="1:10">
      <c r="A369" s="41"/>
      <c r="B369" s="41"/>
      <c r="C369" s="42"/>
      <c r="D369" s="42"/>
      <c r="E369" s="42"/>
      <c r="F369" s="42"/>
      <c r="G369" s="42"/>
      <c r="H369" s="42"/>
      <c r="I369" s="42"/>
      <c r="J369" s="42"/>
    </row>
    <row r="370" spans="1:10">
      <c r="A370" s="41"/>
      <c r="B370" s="41"/>
      <c r="C370" s="42"/>
      <c r="D370" s="42"/>
      <c r="E370" s="42"/>
      <c r="F370" s="42"/>
      <c r="G370" s="42"/>
      <c r="H370" s="42"/>
      <c r="I370" s="42"/>
      <c r="J370" s="42"/>
    </row>
    <row r="371" spans="1:10">
      <c r="A371" s="41"/>
      <c r="B371" s="41"/>
      <c r="C371" s="42"/>
      <c r="D371" s="42"/>
      <c r="E371" s="42"/>
      <c r="F371" s="42"/>
      <c r="G371" s="42"/>
      <c r="H371" s="42"/>
      <c r="I371" s="42"/>
      <c r="J371" s="42"/>
    </row>
    <row r="372" spans="1:10">
      <c r="A372" s="41"/>
      <c r="B372" s="41"/>
      <c r="C372" s="42"/>
      <c r="D372" s="42"/>
      <c r="E372" s="42"/>
      <c r="F372" s="42"/>
      <c r="G372" s="42"/>
      <c r="H372" s="42"/>
      <c r="I372" s="42"/>
      <c r="J372" s="42"/>
    </row>
    <row r="373" spans="1:10">
      <c r="A373" s="41"/>
      <c r="B373" s="41"/>
      <c r="C373" s="42"/>
      <c r="D373" s="42"/>
      <c r="E373" s="42"/>
      <c r="F373" s="42"/>
      <c r="G373" s="42"/>
      <c r="H373" s="42"/>
      <c r="I373" s="42"/>
      <c r="J373" s="42"/>
    </row>
    <row r="374" spans="1:10">
      <c r="A374" s="41"/>
      <c r="B374" s="41"/>
      <c r="C374" s="42"/>
      <c r="D374" s="42"/>
      <c r="E374" s="42"/>
      <c r="F374" s="42"/>
      <c r="G374" s="42"/>
      <c r="H374" s="42"/>
      <c r="I374" s="42"/>
      <c r="J374" s="42"/>
    </row>
    <row r="375" spans="1:10">
      <c r="A375" s="41"/>
      <c r="B375" s="41"/>
      <c r="C375" s="42"/>
      <c r="D375" s="42"/>
      <c r="E375" s="42"/>
      <c r="F375" s="42"/>
      <c r="G375" s="42"/>
      <c r="H375" s="42"/>
      <c r="I375" s="42"/>
      <c r="J375" s="42"/>
    </row>
    <row r="376" spans="1:10">
      <c r="A376" s="41"/>
      <c r="B376" s="41"/>
      <c r="C376" s="42"/>
      <c r="D376" s="42"/>
      <c r="E376" s="42"/>
      <c r="F376" s="42"/>
      <c r="G376" s="42"/>
      <c r="H376" s="42"/>
      <c r="I376" s="42"/>
      <c r="J376" s="42"/>
    </row>
    <row r="377" spans="1:10">
      <c r="A377" s="41"/>
      <c r="B377" s="41"/>
      <c r="C377" s="42"/>
      <c r="D377" s="42"/>
      <c r="E377" s="42"/>
      <c r="F377" s="42"/>
      <c r="G377" s="42"/>
      <c r="H377" s="42"/>
      <c r="I377" s="42"/>
      <c r="J377" s="42"/>
    </row>
    <row r="378" spans="1:10">
      <c r="A378" s="41"/>
      <c r="B378" s="41"/>
      <c r="C378" s="42"/>
      <c r="D378" s="42"/>
      <c r="E378" s="42"/>
      <c r="F378" s="42"/>
      <c r="G378" s="42"/>
      <c r="H378" s="42"/>
      <c r="I378" s="42"/>
      <c r="J378" s="42"/>
    </row>
    <row r="379" spans="1:10">
      <c r="A379" s="41"/>
      <c r="B379" s="41"/>
      <c r="C379" s="42"/>
      <c r="D379" s="42"/>
      <c r="E379" s="42"/>
      <c r="F379" s="42"/>
      <c r="G379" s="42"/>
      <c r="H379" s="42"/>
      <c r="I379" s="42"/>
      <c r="J379" s="42"/>
    </row>
    <row r="380" spans="1:10">
      <c r="A380" s="41"/>
      <c r="B380" s="41"/>
      <c r="C380" s="42"/>
      <c r="D380" s="42"/>
      <c r="E380" s="42"/>
      <c r="F380" s="42"/>
      <c r="G380" s="42"/>
      <c r="H380" s="42"/>
      <c r="I380" s="42"/>
      <c r="J380" s="42"/>
    </row>
    <row r="381" spans="1:10">
      <c r="A381" s="41"/>
      <c r="B381" s="41"/>
      <c r="C381" s="42"/>
      <c r="D381" s="42"/>
      <c r="E381" s="42"/>
      <c r="F381" s="42"/>
      <c r="G381" s="42"/>
      <c r="H381" s="42"/>
      <c r="I381" s="42"/>
      <c r="J381" s="42"/>
    </row>
    <row r="382" spans="1:10">
      <c r="A382" s="41"/>
      <c r="B382" s="41"/>
      <c r="C382" s="42"/>
      <c r="D382" s="42"/>
      <c r="E382" s="42"/>
      <c r="F382" s="42"/>
      <c r="G382" s="42"/>
      <c r="H382" s="42"/>
      <c r="I382" s="42"/>
      <c r="J382" s="42"/>
    </row>
    <row r="383" spans="1:10">
      <c r="A383" s="41"/>
      <c r="B383" s="41"/>
      <c r="C383" s="42"/>
      <c r="D383" s="42"/>
      <c r="E383" s="42"/>
      <c r="F383" s="42"/>
      <c r="G383" s="42"/>
      <c r="H383" s="42"/>
      <c r="I383" s="42"/>
      <c r="J383" s="42"/>
    </row>
    <row r="384" spans="1:10">
      <c r="A384" s="41"/>
      <c r="B384" s="41"/>
      <c r="C384" s="42"/>
      <c r="D384" s="42"/>
      <c r="E384" s="42"/>
      <c r="F384" s="42"/>
      <c r="G384" s="42"/>
      <c r="H384" s="42"/>
      <c r="I384" s="42"/>
      <c r="J384" s="42"/>
    </row>
    <row r="385" spans="1:10">
      <c r="A385" s="41"/>
      <c r="B385" s="41"/>
      <c r="C385" s="42"/>
      <c r="D385" s="42"/>
      <c r="E385" s="42"/>
      <c r="F385" s="42"/>
      <c r="G385" s="42"/>
      <c r="H385" s="42"/>
      <c r="I385" s="42"/>
      <c r="J385" s="42"/>
    </row>
    <row r="386" spans="1:10">
      <c r="A386" s="41"/>
      <c r="B386" s="41"/>
      <c r="C386" s="42"/>
      <c r="D386" s="42"/>
      <c r="E386" s="42"/>
      <c r="F386" s="42"/>
      <c r="G386" s="42"/>
      <c r="H386" s="42"/>
      <c r="I386" s="42"/>
      <c r="J386" s="42"/>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63" orientation="landscape" r:id="rId1"/>
  <headerFooter alignWithMargins="0">
    <oddHeader>&amp;C&amp;"Times New Roman,Bold"&amp;16ATTACHMENT D, Page &amp;P of &amp;N
EVERGY</oddHeader>
    <oddFooter>&amp;R&amp;1#&amp;"Calibri"&amp;10&amp;KA80000Internal Use Only</oddFooter>
  </headerFooter>
  <rowBreaks count="7" manualBreakCount="7">
    <brk id="41" max="8" man="1"/>
    <brk id="71" max="8" man="1"/>
    <brk id="101" max="8" man="1"/>
    <brk id="128" max="8" man="1"/>
    <brk id="154" max="8" man="1"/>
    <brk id="183" max="8" man="1"/>
    <brk id="22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91"/>
  <sheetViews>
    <sheetView view="pageBreakPreview" zoomScale="80" zoomScaleNormal="100" zoomScaleSheetLayoutView="80" workbookViewId="0">
      <selection activeCell="A50" sqref="A50:XFD50"/>
    </sheetView>
  </sheetViews>
  <sheetFormatPr defaultColWidth="8.81640625" defaultRowHeight="12.5"/>
  <cols>
    <col min="1" max="1" width="4.81640625" style="219" bestFit="1" customWidth="1"/>
    <col min="2" max="2" width="59.54296875" customWidth="1"/>
    <col min="3" max="3" width="32.54296875" customWidth="1"/>
    <col min="4" max="4" width="21.1796875" customWidth="1"/>
    <col min="5" max="5" width="24.81640625" bestFit="1" customWidth="1"/>
    <col min="6" max="6" width="15.453125" bestFit="1" customWidth="1"/>
    <col min="7" max="7" width="20.81640625" customWidth="1"/>
    <col min="8" max="8" width="12.81640625" customWidth="1"/>
    <col min="9" max="9" width="10.1796875" customWidth="1"/>
  </cols>
  <sheetData>
    <row r="1" spans="1:10" ht="17.5">
      <c r="A1" s="1231" t="s">
        <v>1947</v>
      </c>
      <c r="B1" s="1231"/>
      <c r="C1" s="1231"/>
      <c r="D1" s="1231"/>
      <c r="E1" s="1231"/>
      <c r="F1" s="328"/>
      <c r="G1" s="328"/>
      <c r="H1" s="328"/>
      <c r="I1" s="328"/>
      <c r="J1" s="329"/>
    </row>
    <row r="2" spans="1:10" ht="18">
      <c r="A2" s="1232" t="str">
        <f>' Net Monthly Bill'!A2:B2</f>
        <v>For Contract Year Beginning June 1, 2026, Based on 2025 Data</v>
      </c>
      <c r="B2" s="1232"/>
      <c r="C2" s="1232"/>
      <c r="D2" s="1232"/>
      <c r="E2" s="1232"/>
      <c r="F2" s="328"/>
      <c r="G2" s="328"/>
      <c r="H2" s="328"/>
      <c r="I2" s="328"/>
      <c r="J2" s="8"/>
    </row>
    <row r="3" spans="1:10" ht="18">
      <c r="A3" s="1233"/>
      <c r="B3" s="1233"/>
      <c r="C3" s="1233"/>
      <c r="D3" s="1233"/>
      <c r="E3" s="1233"/>
      <c r="F3" s="133"/>
      <c r="G3" s="133"/>
      <c r="H3" s="133"/>
      <c r="I3" s="133"/>
      <c r="J3" s="133"/>
    </row>
    <row r="4" spans="1:10" s="2" customFormat="1" ht="15.5">
      <c r="A4" s="96"/>
    </row>
    <row r="5" spans="1:10" s="2" customFormat="1" ht="31">
      <c r="A5" s="99" t="s">
        <v>490</v>
      </c>
      <c r="B5" s="99" t="s">
        <v>482</v>
      </c>
      <c r="C5" s="331" t="s">
        <v>1948</v>
      </c>
      <c r="D5" s="288" t="s">
        <v>2849</v>
      </c>
      <c r="E5" s="288" t="s">
        <v>2850</v>
      </c>
    </row>
    <row r="6" spans="1:10" s="2" customFormat="1" ht="15.5">
      <c r="A6" s="96">
        <v>1</v>
      </c>
      <c r="B6" s="20" t="s">
        <v>1949</v>
      </c>
      <c r="C6" s="332" t="s">
        <v>1950</v>
      </c>
      <c r="D6" s="1056">
        <v>83410832</v>
      </c>
      <c r="E6" s="1056">
        <v>31374040</v>
      </c>
    </row>
    <row r="7" spans="1:10" s="2" customFormat="1" ht="15.5">
      <c r="A7" s="96">
        <v>2</v>
      </c>
      <c r="B7" s="20" t="s">
        <v>1951</v>
      </c>
      <c r="C7" s="332" t="s">
        <v>1952</v>
      </c>
      <c r="D7" s="1056">
        <v>114961721</v>
      </c>
      <c r="E7" s="1056">
        <v>39277539</v>
      </c>
    </row>
    <row r="8" spans="1:10" ht="15.5">
      <c r="A8" s="96">
        <v>3</v>
      </c>
      <c r="B8" s="20" t="s">
        <v>1953</v>
      </c>
      <c r="C8" s="205" t="s">
        <v>1954</v>
      </c>
      <c r="D8" s="1056">
        <v>16677899</v>
      </c>
      <c r="E8" s="1056">
        <v>19085135</v>
      </c>
    </row>
    <row r="9" spans="1:10" ht="15.5">
      <c r="A9" s="96">
        <v>4</v>
      </c>
      <c r="B9" s="20" t="s">
        <v>1955</v>
      </c>
      <c r="C9" s="205" t="s">
        <v>1956</v>
      </c>
      <c r="D9" s="1056">
        <v>14008460</v>
      </c>
      <c r="E9" s="1056">
        <v>15018818</v>
      </c>
      <c r="H9" s="289"/>
    </row>
    <row r="10" spans="1:10" ht="15.5">
      <c r="A10" s="96">
        <v>5</v>
      </c>
      <c r="B10" s="20" t="s">
        <v>1957</v>
      </c>
      <c r="C10" s="205" t="s">
        <v>1958</v>
      </c>
      <c r="D10" s="1056">
        <v>0</v>
      </c>
      <c r="E10" s="1056">
        <v>0</v>
      </c>
      <c r="J10" s="2"/>
    </row>
    <row r="11" spans="1:10" ht="15.5">
      <c r="A11" s="96">
        <v>6</v>
      </c>
      <c r="B11" s="20" t="s">
        <v>1959</v>
      </c>
      <c r="C11" s="205" t="s">
        <v>1960</v>
      </c>
      <c r="D11" s="1056">
        <v>1324985150</v>
      </c>
      <c r="E11" s="1056">
        <v>0</v>
      </c>
      <c r="J11" s="2"/>
    </row>
    <row r="12" spans="1:10" ht="15.5">
      <c r="A12" s="96">
        <v>7</v>
      </c>
      <c r="B12" s="20" t="s">
        <v>1961</v>
      </c>
      <c r="C12" s="205" t="s">
        <v>1962</v>
      </c>
      <c r="D12" s="1056">
        <v>0</v>
      </c>
      <c r="E12" s="1056">
        <v>0</v>
      </c>
      <c r="J12" s="2"/>
    </row>
    <row r="13" spans="1:10" ht="15.5">
      <c r="A13" s="96">
        <v>8</v>
      </c>
      <c r="B13" s="20" t="s">
        <v>1963</v>
      </c>
      <c r="C13" s="96" t="s">
        <v>1964</v>
      </c>
      <c r="D13" s="1056">
        <v>5863186989</v>
      </c>
      <c r="E13" s="1056">
        <v>4093446787</v>
      </c>
      <c r="J13" s="2"/>
    </row>
    <row r="14" spans="1:10" ht="15.5">
      <c r="A14" s="96">
        <v>9</v>
      </c>
      <c r="B14" s="2" t="s">
        <v>1965</v>
      </c>
      <c r="C14" s="96" t="s">
        <v>1966</v>
      </c>
      <c r="D14" s="1056">
        <v>4655500000</v>
      </c>
      <c r="E14" s="1056">
        <v>621440000</v>
      </c>
      <c r="J14" s="2"/>
    </row>
    <row r="15" spans="1:10" ht="15.5">
      <c r="A15" s="96">
        <v>10</v>
      </c>
      <c r="B15" s="2" t="s">
        <v>1967</v>
      </c>
      <c r="C15" s="96" t="s">
        <v>1968</v>
      </c>
      <c r="D15" s="1056">
        <v>0</v>
      </c>
      <c r="E15" s="1056">
        <v>0</v>
      </c>
    </row>
    <row r="16" spans="1:10" ht="15.5">
      <c r="A16" s="96">
        <v>11</v>
      </c>
      <c r="B16" s="2" t="s">
        <v>2313</v>
      </c>
      <c r="C16" s="96" t="s">
        <v>2959</v>
      </c>
      <c r="D16" s="1056">
        <v>0</v>
      </c>
      <c r="E16" s="1056">
        <v>0</v>
      </c>
    </row>
    <row r="17" spans="1:6" ht="15.5">
      <c r="A17" s="96">
        <v>12</v>
      </c>
      <c r="B17" s="2" t="s">
        <v>1969</v>
      </c>
      <c r="C17" s="96" t="s">
        <v>1970</v>
      </c>
      <c r="D17" s="1056">
        <v>0</v>
      </c>
      <c r="E17" s="1056">
        <v>0</v>
      </c>
    </row>
    <row r="18" spans="1:6" ht="15.5">
      <c r="A18" s="96">
        <v>13</v>
      </c>
      <c r="B18" s="2" t="s">
        <v>1971</v>
      </c>
      <c r="C18" s="96" t="s">
        <v>1972</v>
      </c>
      <c r="D18" s="1056">
        <v>5425676</v>
      </c>
      <c r="E18" s="1056">
        <v>0</v>
      </c>
    </row>
    <row r="19" spans="1:6" ht="15.5">
      <c r="A19" s="96">
        <v>14</v>
      </c>
      <c r="B19" s="2" t="s">
        <v>1973</v>
      </c>
      <c r="C19" s="96" t="s">
        <v>1974</v>
      </c>
      <c r="D19" s="1056">
        <v>13502358</v>
      </c>
      <c r="E19" s="1056">
        <v>390713</v>
      </c>
    </row>
    <row r="20" spans="1:6" ht="15.5">
      <c r="A20" s="96">
        <v>15</v>
      </c>
      <c r="B20" s="291" t="s">
        <v>1975</v>
      </c>
      <c r="C20" s="289" t="s">
        <v>1976</v>
      </c>
      <c r="D20" s="1056">
        <v>4647423318</v>
      </c>
      <c r="E20" s="1056">
        <v>621049287</v>
      </c>
    </row>
    <row r="21" spans="1:6" ht="15.5">
      <c r="A21" s="96">
        <v>16</v>
      </c>
      <c r="B21" s="291" t="s">
        <v>1977</v>
      </c>
      <c r="C21" s="289" t="s">
        <v>1978</v>
      </c>
      <c r="D21" s="1056">
        <v>144324623</v>
      </c>
      <c r="E21" s="1056">
        <v>77707709</v>
      </c>
    </row>
    <row r="22" spans="1:6" ht="15.5">
      <c r="A22" s="96">
        <v>17</v>
      </c>
      <c r="B22" s="2" t="s">
        <v>1979</v>
      </c>
      <c r="C22" s="96" t="s">
        <v>1980</v>
      </c>
      <c r="D22" s="1056">
        <v>185065667</v>
      </c>
      <c r="E22" s="1056">
        <v>31453928</v>
      </c>
    </row>
    <row r="23" spans="1:6" ht="15.5">
      <c r="A23" s="96">
        <v>18</v>
      </c>
      <c r="B23" s="2" t="s">
        <v>1981</v>
      </c>
      <c r="C23" s="96" t="s">
        <v>1982</v>
      </c>
      <c r="D23" s="1056">
        <v>5184031</v>
      </c>
      <c r="E23" s="1056">
        <v>266405</v>
      </c>
      <c r="F23" s="333"/>
    </row>
    <row r="24" spans="1:6" ht="15.5">
      <c r="A24" s="96">
        <v>19</v>
      </c>
      <c r="B24" s="2" t="s">
        <v>1983</v>
      </c>
      <c r="C24" s="96" t="s">
        <v>1984</v>
      </c>
      <c r="D24" s="1056">
        <v>3771767</v>
      </c>
      <c r="E24" s="1056">
        <v>854318</v>
      </c>
    </row>
    <row r="25" spans="1:6" ht="15.5">
      <c r="A25" s="96">
        <v>20</v>
      </c>
      <c r="B25" s="2" t="s">
        <v>1985</v>
      </c>
      <c r="C25" s="96" t="s">
        <v>1986</v>
      </c>
      <c r="D25" s="1056">
        <v>49324</v>
      </c>
      <c r="E25" s="1056">
        <v>0</v>
      </c>
      <c r="F25" s="333"/>
    </row>
    <row r="26" spans="1:6" ht="15.5">
      <c r="A26" s="96">
        <v>21</v>
      </c>
      <c r="B26" s="2" t="s">
        <v>1987</v>
      </c>
      <c r="C26" s="96" t="s">
        <v>1988</v>
      </c>
      <c r="D26" s="1056">
        <v>0</v>
      </c>
      <c r="E26" s="1056">
        <v>0</v>
      </c>
    </row>
    <row r="27" spans="1:6" ht="15.5">
      <c r="A27" s="96">
        <v>22</v>
      </c>
      <c r="B27" s="2" t="s">
        <v>2314</v>
      </c>
      <c r="C27" s="96" t="s">
        <v>2960</v>
      </c>
      <c r="D27" s="1056">
        <v>68729</v>
      </c>
      <c r="E27" s="1056">
        <v>2764720</v>
      </c>
    </row>
    <row r="28" spans="1:6" ht="15.5">
      <c r="A28" s="96">
        <v>23</v>
      </c>
      <c r="B28" s="334" t="s">
        <v>2451</v>
      </c>
      <c r="C28" s="96" t="s">
        <v>1989</v>
      </c>
      <c r="D28" s="1056">
        <v>0</v>
      </c>
      <c r="E28" s="1056">
        <v>0</v>
      </c>
    </row>
    <row r="29" spans="1:6" ht="15.5">
      <c r="A29" s="96">
        <v>24</v>
      </c>
      <c r="B29" s="334" t="s">
        <v>1990</v>
      </c>
      <c r="C29" s="96" t="s">
        <v>1991</v>
      </c>
      <c r="D29" s="1056">
        <v>11182598</v>
      </c>
      <c r="E29" s="1056">
        <v>24187064</v>
      </c>
    </row>
    <row r="30" spans="1:6" ht="15.5">
      <c r="A30" s="96">
        <v>25</v>
      </c>
      <c r="B30" s="334" t="s">
        <v>2277</v>
      </c>
      <c r="C30" s="96" t="s">
        <v>2276</v>
      </c>
      <c r="D30" s="1056">
        <v>91992559</v>
      </c>
      <c r="E30" s="1056">
        <v>101012098</v>
      </c>
    </row>
    <row r="31" spans="1:6" ht="15.5">
      <c r="A31" s="96">
        <v>26</v>
      </c>
      <c r="B31" s="2" t="s">
        <v>1992</v>
      </c>
      <c r="C31" s="96" t="s">
        <v>1993</v>
      </c>
      <c r="D31" s="1056">
        <v>2737516872</v>
      </c>
      <c r="E31" s="1056">
        <v>1840224506</v>
      </c>
    </row>
    <row r="32" spans="1:6" ht="15.5">
      <c r="A32" s="96">
        <v>27</v>
      </c>
      <c r="B32" s="2" t="s">
        <v>2281</v>
      </c>
      <c r="C32" s="96" t="s">
        <v>2278</v>
      </c>
      <c r="D32" s="1056">
        <v>0</v>
      </c>
      <c r="E32" s="1056">
        <v>140662510</v>
      </c>
    </row>
    <row r="33" spans="1:5" ht="15.5">
      <c r="A33" s="96">
        <v>28</v>
      </c>
      <c r="B33" s="2" t="s">
        <v>2282</v>
      </c>
      <c r="C33" s="96" t="s">
        <v>2279</v>
      </c>
      <c r="D33" s="1056">
        <v>0</v>
      </c>
      <c r="E33" s="1056">
        <v>0</v>
      </c>
    </row>
    <row r="34" spans="1:5" s="218" customFormat="1" ht="15.5">
      <c r="A34" s="96" t="s">
        <v>3724</v>
      </c>
      <c r="B34" s="2" t="s">
        <v>3727</v>
      </c>
      <c r="C34" s="96" t="s">
        <v>3728</v>
      </c>
      <c r="D34" s="1056">
        <v>0</v>
      </c>
      <c r="E34" s="1056">
        <v>0</v>
      </c>
    </row>
    <row r="35" spans="1:5" s="218" customFormat="1" ht="15.5">
      <c r="A35" s="96" t="s">
        <v>3725</v>
      </c>
      <c r="B35" s="2" t="s">
        <v>3729</v>
      </c>
      <c r="C35" s="96" t="s">
        <v>3730</v>
      </c>
      <c r="D35" s="1056">
        <v>25843065</v>
      </c>
      <c r="E35" s="1056">
        <v>0</v>
      </c>
    </row>
    <row r="36" spans="1:5" s="218" customFormat="1" ht="15.5">
      <c r="A36" s="96" t="s">
        <v>3726</v>
      </c>
      <c r="B36" s="2" t="s">
        <v>3731</v>
      </c>
      <c r="C36" s="96" t="s">
        <v>3732</v>
      </c>
      <c r="D36" s="1056">
        <v>0</v>
      </c>
      <c r="E36" s="1056">
        <v>0</v>
      </c>
    </row>
    <row r="37" spans="1:5" s="218" customFormat="1" ht="15.5">
      <c r="A37" s="96">
        <v>29</v>
      </c>
      <c r="B37" s="2" t="s">
        <v>2283</v>
      </c>
      <c r="C37" s="96" t="s">
        <v>2280</v>
      </c>
      <c r="D37" s="1056">
        <v>0</v>
      </c>
      <c r="E37" s="1056">
        <v>0</v>
      </c>
    </row>
    <row r="38" spans="1:5" s="218" customFormat="1" ht="15.5">
      <c r="A38" s="96">
        <v>30</v>
      </c>
      <c r="B38" s="2" t="s">
        <v>1994</v>
      </c>
      <c r="C38" s="96" t="s">
        <v>1995</v>
      </c>
      <c r="D38" s="1056">
        <v>4470315704</v>
      </c>
      <c r="E38" s="1056">
        <v>4072696883</v>
      </c>
    </row>
    <row r="39" spans="1:5" s="218" customFormat="1" ht="15.5">
      <c r="A39" s="96" t="s">
        <v>3735</v>
      </c>
      <c r="B39" s="2" t="s">
        <v>3733</v>
      </c>
      <c r="C39" s="96" t="s">
        <v>4066</v>
      </c>
      <c r="D39" s="1056">
        <v>0</v>
      </c>
      <c r="E39" s="1056">
        <v>0</v>
      </c>
    </row>
    <row r="40" spans="1:5" s="218" customFormat="1" ht="15.5">
      <c r="A40" s="96" t="s">
        <v>4017</v>
      </c>
      <c r="B40" s="2" t="s">
        <v>4018</v>
      </c>
      <c r="C40" s="96" t="s">
        <v>4065</v>
      </c>
      <c r="D40" s="1056">
        <v>6277487</v>
      </c>
      <c r="E40" s="1056">
        <v>476337</v>
      </c>
    </row>
    <row r="41" spans="1:5" s="218" customFormat="1" ht="15.5">
      <c r="A41" s="96">
        <v>31</v>
      </c>
      <c r="B41" s="2" t="s">
        <v>1996</v>
      </c>
      <c r="C41" s="96" t="s">
        <v>1997</v>
      </c>
      <c r="D41" s="1056">
        <v>722654035</v>
      </c>
      <c r="E41" s="1056">
        <v>193897302</v>
      </c>
    </row>
    <row r="42" spans="1:5" s="218" customFormat="1" ht="15.5">
      <c r="A42" s="96">
        <v>32</v>
      </c>
      <c r="B42" s="2" t="s">
        <v>2285</v>
      </c>
      <c r="C42" s="96" t="s">
        <v>2284</v>
      </c>
      <c r="D42" s="1056">
        <v>0</v>
      </c>
      <c r="E42" s="1056">
        <v>0</v>
      </c>
    </row>
    <row r="43" spans="1:5" s="218" customFormat="1" ht="15.5">
      <c r="A43" s="96">
        <v>33</v>
      </c>
      <c r="B43" s="2" t="s">
        <v>1998</v>
      </c>
      <c r="C43" s="96" t="s">
        <v>1999</v>
      </c>
      <c r="D43" s="1056">
        <v>722654035</v>
      </c>
      <c r="E43" s="1056">
        <v>193897302</v>
      </c>
    </row>
    <row r="44" spans="1:5" s="218" customFormat="1" ht="15.5">
      <c r="A44" s="96">
        <v>34</v>
      </c>
      <c r="B44" s="2" t="s">
        <v>2000</v>
      </c>
      <c r="C44" s="96" t="s">
        <v>2001</v>
      </c>
      <c r="D44" s="1056">
        <v>9939939385</v>
      </c>
      <c r="E44" s="1056">
        <v>8304388564</v>
      </c>
    </row>
    <row r="45" spans="1:5" s="218" customFormat="1" ht="15.5">
      <c r="A45" s="96">
        <v>35</v>
      </c>
      <c r="B45" s="2" t="s">
        <v>2002</v>
      </c>
      <c r="C45" s="96" t="s">
        <v>2003</v>
      </c>
      <c r="D45" s="1056">
        <v>1160980189</v>
      </c>
      <c r="E45" s="1056">
        <v>532028130</v>
      </c>
    </row>
    <row r="46" spans="1:5" s="218" customFormat="1" ht="15.5">
      <c r="A46" s="96">
        <v>36</v>
      </c>
      <c r="B46" s="2" t="s">
        <v>2004</v>
      </c>
      <c r="C46" s="96" t="s">
        <v>2005</v>
      </c>
      <c r="D46" s="1056">
        <v>0</v>
      </c>
      <c r="E46" s="1056">
        <v>1150684575</v>
      </c>
    </row>
    <row r="47" spans="1:5" s="218" customFormat="1" ht="15.5">
      <c r="A47" s="96">
        <v>37</v>
      </c>
      <c r="B47" s="2" t="s">
        <v>2006</v>
      </c>
      <c r="C47" s="96" t="s">
        <v>2007</v>
      </c>
      <c r="D47" s="1056">
        <v>0</v>
      </c>
      <c r="E47" s="1056">
        <v>0</v>
      </c>
    </row>
    <row r="48" spans="1:5" s="218" customFormat="1" ht="15.5">
      <c r="A48" s="96">
        <v>38</v>
      </c>
      <c r="B48" s="2" t="s">
        <v>2008</v>
      </c>
      <c r="C48" s="96" t="s">
        <v>2009</v>
      </c>
      <c r="D48" s="1056">
        <v>0</v>
      </c>
      <c r="E48" s="1056">
        <v>0</v>
      </c>
    </row>
    <row r="49" spans="1:5" s="218" customFormat="1" ht="15.5">
      <c r="A49" s="96" t="s">
        <v>3742</v>
      </c>
      <c r="B49" s="2" t="s">
        <v>3736</v>
      </c>
      <c r="C49" s="96" t="s">
        <v>3737</v>
      </c>
      <c r="D49" s="1056">
        <v>0</v>
      </c>
      <c r="E49" s="1056">
        <v>0</v>
      </c>
    </row>
    <row r="50" spans="1:5" s="218" customFormat="1" ht="15.5">
      <c r="A50" s="96" t="s">
        <v>3743</v>
      </c>
      <c r="B50" s="2" t="s">
        <v>3738</v>
      </c>
      <c r="C50" s="96" t="s">
        <v>3739</v>
      </c>
      <c r="D50" s="1056">
        <v>468766175</v>
      </c>
      <c r="E50" s="1056">
        <v>0</v>
      </c>
    </row>
    <row r="51" spans="1:5" s="218" customFormat="1" ht="15.5">
      <c r="A51" s="96" t="s">
        <v>3744</v>
      </c>
      <c r="B51" s="2" t="s">
        <v>3740</v>
      </c>
      <c r="C51" s="96" t="s">
        <v>3741</v>
      </c>
      <c r="D51" s="1056">
        <v>0</v>
      </c>
      <c r="E51" s="1056">
        <v>0</v>
      </c>
    </row>
    <row r="52" spans="1:5" s="218" customFormat="1" ht="15.5">
      <c r="A52" s="96">
        <v>39</v>
      </c>
      <c r="B52" s="2" t="s">
        <v>2010</v>
      </c>
      <c r="C52" s="96" t="s">
        <v>2011</v>
      </c>
      <c r="D52" s="1056">
        <v>313597081</v>
      </c>
      <c r="E52" s="1056">
        <v>1015244</v>
      </c>
    </row>
    <row r="53" spans="1:5" s="218" customFormat="1" ht="15.5">
      <c r="A53" s="96" t="s">
        <v>4068</v>
      </c>
      <c r="B53" s="2" t="s">
        <v>3775</v>
      </c>
      <c r="C53" s="96" t="s">
        <v>4069</v>
      </c>
      <c r="D53" s="1056">
        <v>719887</v>
      </c>
      <c r="E53" s="1056">
        <v>15732</v>
      </c>
    </row>
    <row r="54" spans="1:5" s="218" customFormat="1" ht="15.5">
      <c r="A54" s="96">
        <v>40</v>
      </c>
      <c r="B54" s="2" t="s">
        <v>2012</v>
      </c>
      <c r="C54" s="96" t="s">
        <v>2013</v>
      </c>
      <c r="D54" s="1056">
        <v>315588196</v>
      </c>
      <c r="E54" s="1056">
        <v>94277536</v>
      </c>
    </row>
    <row r="55" spans="1:5" s="218" customFormat="1" ht="15.5">
      <c r="A55" s="96">
        <v>41</v>
      </c>
      <c r="B55" s="2" t="s">
        <v>2203</v>
      </c>
      <c r="C55" s="96" t="s">
        <v>2204</v>
      </c>
      <c r="D55" s="1056">
        <v>315588196</v>
      </c>
      <c r="E55" s="1056">
        <v>94277536</v>
      </c>
    </row>
    <row r="56" spans="1:5" s="218" customFormat="1" ht="15.5">
      <c r="A56" s="96">
        <v>42</v>
      </c>
      <c r="B56" s="2" t="s">
        <v>2014</v>
      </c>
      <c r="C56" s="96" t="s">
        <v>2015</v>
      </c>
      <c r="D56" s="1056">
        <v>3157704076</v>
      </c>
      <c r="E56" s="1056">
        <v>2637762659</v>
      </c>
    </row>
    <row r="57" spans="1:5" s="218" customFormat="1" ht="15.5">
      <c r="A57" s="96">
        <v>43</v>
      </c>
      <c r="B57" s="2" t="s">
        <v>2016</v>
      </c>
      <c r="C57" s="96" t="s">
        <v>2017</v>
      </c>
      <c r="D57" s="1056">
        <v>83410832</v>
      </c>
      <c r="E57" s="1056">
        <v>31374040</v>
      </c>
    </row>
    <row r="58" spans="1:5" s="218" customFormat="1" ht="15.5">
      <c r="A58" s="96">
        <v>44</v>
      </c>
      <c r="B58" s="2" t="s">
        <v>2018</v>
      </c>
      <c r="C58" s="96" t="s">
        <v>2019</v>
      </c>
      <c r="D58" s="1056">
        <v>88611339</v>
      </c>
      <c r="E58" s="1056">
        <v>106313732</v>
      </c>
    </row>
    <row r="59" spans="1:5" s="218" customFormat="1" ht="15.5">
      <c r="A59" s="96">
        <v>45</v>
      </c>
      <c r="B59" s="2" t="s">
        <v>2020</v>
      </c>
      <c r="C59" s="96" t="s">
        <v>2021</v>
      </c>
      <c r="D59" s="1056">
        <v>87441925</v>
      </c>
      <c r="E59" s="1056">
        <v>106319975</v>
      </c>
    </row>
    <row r="60" spans="1:5" s="218" customFormat="1" ht="15.5">
      <c r="A60" s="96" t="s">
        <v>4085</v>
      </c>
      <c r="B60" s="2" t="s">
        <v>4089</v>
      </c>
      <c r="C60" s="96" t="s">
        <v>4087</v>
      </c>
      <c r="D60" s="1056">
        <v>0</v>
      </c>
      <c r="E60" s="1056">
        <v>0</v>
      </c>
    </row>
    <row r="61" spans="1:5" s="218" customFormat="1" ht="15.5">
      <c r="A61" s="96" t="s">
        <v>4086</v>
      </c>
      <c r="B61" s="2" t="s">
        <v>4090</v>
      </c>
      <c r="C61" s="96" t="s">
        <v>4088</v>
      </c>
      <c r="D61" s="1056">
        <v>0</v>
      </c>
      <c r="E61" s="1056">
        <v>0</v>
      </c>
    </row>
    <row r="62" spans="1:5" s="218" customFormat="1" ht="15.5">
      <c r="A62" s="96">
        <v>46</v>
      </c>
      <c r="B62" s="2" t="s">
        <v>2022</v>
      </c>
      <c r="C62" s="96" t="s">
        <v>2023</v>
      </c>
      <c r="D62" s="1056">
        <v>-132854</v>
      </c>
      <c r="E62" s="1056">
        <v>278498</v>
      </c>
    </row>
    <row r="63" spans="1:5" s="218" customFormat="1" ht="15.5">
      <c r="A63" s="96">
        <v>47</v>
      </c>
      <c r="B63" s="2" t="s">
        <v>2024</v>
      </c>
      <c r="C63" s="96" t="s">
        <v>2025</v>
      </c>
      <c r="D63" s="1056">
        <v>730487</v>
      </c>
      <c r="E63" s="1056">
        <v>-317610</v>
      </c>
    </row>
    <row r="64" spans="1:5" s="218" customFormat="1" ht="15.5">
      <c r="A64" s="96">
        <v>48</v>
      </c>
      <c r="B64" s="290" t="s">
        <v>2026</v>
      </c>
      <c r="C64" s="96" t="s">
        <v>2027</v>
      </c>
      <c r="D64" s="1056">
        <v>504003804</v>
      </c>
      <c r="E64" s="1056">
        <v>317552232</v>
      </c>
    </row>
    <row r="65" spans="1:5" s="218" customFormat="1" ht="15.5">
      <c r="A65" s="96">
        <v>49</v>
      </c>
      <c r="B65" s="2" t="s">
        <v>2028</v>
      </c>
      <c r="C65" s="96" t="s">
        <v>4224</v>
      </c>
      <c r="D65" s="1056">
        <v>1220148</v>
      </c>
      <c r="E65" s="1056">
        <v>25234954</v>
      </c>
    </row>
    <row r="66" spans="1:5" s="218" customFormat="1" ht="15.5">
      <c r="A66" s="96">
        <v>50</v>
      </c>
      <c r="B66" s="2" t="s">
        <v>2029</v>
      </c>
      <c r="C66" s="96" t="s">
        <v>4224</v>
      </c>
      <c r="D66" s="1056">
        <v>6734816</v>
      </c>
      <c r="E66" s="1056">
        <v>5999392</v>
      </c>
    </row>
    <row r="67" spans="1:5" s="218" customFormat="1" ht="15.5">
      <c r="A67" s="96">
        <v>51</v>
      </c>
      <c r="B67" s="2" t="s">
        <v>2030</v>
      </c>
      <c r="C67" s="96" t="s">
        <v>4224</v>
      </c>
      <c r="D67" s="1056">
        <v>85980</v>
      </c>
      <c r="E67" s="1056">
        <v>15422</v>
      </c>
    </row>
    <row r="68" spans="1:5" s="218" customFormat="1" ht="15.5">
      <c r="A68" s="96">
        <v>52</v>
      </c>
      <c r="B68" s="2" t="s">
        <v>2031</v>
      </c>
      <c r="C68" s="96" t="s">
        <v>4224</v>
      </c>
      <c r="D68" s="1056">
        <v>4213786</v>
      </c>
      <c r="E68" s="1056">
        <v>0</v>
      </c>
    </row>
    <row r="69" spans="1:5" s="218" customFormat="1" ht="15.5">
      <c r="A69" s="96">
        <v>53</v>
      </c>
      <c r="B69" s="2" t="s">
        <v>2032</v>
      </c>
      <c r="C69" s="96" t="s">
        <v>4224</v>
      </c>
      <c r="D69" s="1056">
        <v>0</v>
      </c>
      <c r="E69" s="1056">
        <v>0</v>
      </c>
    </row>
    <row r="70" spans="1:5" s="218" customFormat="1" ht="15.5">
      <c r="A70" s="96">
        <v>54</v>
      </c>
      <c r="B70" s="2" t="s">
        <v>2033</v>
      </c>
      <c r="C70" s="96" t="s">
        <v>4224</v>
      </c>
      <c r="D70" s="1056">
        <v>7888</v>
      </c>
      <c r="E70" s="1056">
        <v>1530</v>
      </c>
    </row>
    <row r="71" spans="1:5" s="218" customFormat="1" ht="15.5">
      <c r="A71" s="96">
        <v>55</v>
      </c>
      <c r="B71" s="2" t="s">
        <v>2034</v>
      </c>
      <c r="C71" s="96" t="s">
        <v>4224</v>
      </c>
      <c r="D71" s="1056"/>
      <c r="E71" s="1056">
        <v>0</v>
      </c>
    </row>
    <row r="72" spans="1:5" s="218" customFormat="1" ht="15.5">
      <c r="A72" s="96">
        <v>56</v>
      </c>
      <c r="B72" s="2" t="s">
        <v>2035</v>
      </c>
      <c r="C72" s="96" t="s">
        <v>4224</v>
      </c>
      <c r="D72" s="1056">
        <v>0</v>
      </c>
      <c r="E72" s="1056">
        <v>0</v>
      </c>
    </row>
    <row r="73" spans="1:5" s="218" customFormat="1" ht="15.5">
      <c r="A73" s="96">
        <v>57</v>
      </c>
      <c r="B73" s="2" t="s">
        <v>2036</v>
      </c>
      <c r="C73" s="96" t="s">
        <v>4224</v>
      </c>
      <c r="D73" s="1056">
        <v>0</v>
      </c>
      <c r="E73" s="1056">
        <v>0</v>
      </c>
    </row>
    <row r="74" spans="1:5" s="218" customFormat="1" ht="15.5">
      <c r="A74" s="96">
        <v>58</v>
      </c>
      <c r="B74" s="2" t="s">
        <v>2037</v>
      </c>
      <c r="C74" s="96" t="s">
        <v>4224</v>
      </c>
      <c r="D74" s="1056">
        <v>0</v>
      </c>
      <c r="E74" s="1056">
        <v>0</v>
      </c>
    </row>
    <row r="75" spans="1:5" s="218" customFormat="1" ht="15.5">
      <c r="A75" s="96">
        <v>59</v>
      </c>
      <c r="B75" s="2" t="s">
        <v>2038</v>
      </c>
      <c r="C75" s="96" t="s">
        <v>4224</v>
      </c>
      <c r="D75" s="1056">
        <v>137487261</v>
      </c>
      <c r="E75" s="1056">
        <v>71691081</v>
      </c>
    </row>
    <row r="76" spans="1:5" s="218" customFormat="1" ht="15.5">
      <c r="A76" s="96">
        <v>60</v>
      </c>
      <c r="B76" s="2" t="s">
        <v>2039</v>
      </c>
      <c r="C76" s="96" t="s">
        <v>4224</v>
      </c>
      <c r="D76" s="1056">
        <v>0</v>
      </c>
      <c r="E76" s="1056">
        <v>0</v>
      </c>
    </row>
    <row r="77" spans="1:5" ht="15.5">
      <c r="A77" s="96">
        <v>61</v>
      </c>
      <c r="B77" s="2" t="s">
        <v>2040</v>
      </c>
      <c r="C77" s="96" t="s">
        <v>2041</v>
      </c>
      <c r="D77" s="1056">
        <v>1999273</v>
      </c>
      <c r="E77" s="1056">
        <v>1655822</v>
      </c>
    </row>
    <row r="78" spans="1:5" ht="15.5">
      <c r="A78" s="96">
        <v>62</v>
      </c>
      <c r="B78" s="290" t="s">
        <v>2042</v>
      </c>
      <c r="C78" s="289" t="s">
        <v>2043</v>
      </c>
      <c r="D78" s="1056">
        <v>1249446558</v>
      </c>
      <c r="E78" s="1056">
        <v>883150615</v>
      </c>
    </row>
    <row r="79" spans="1:5" ht="15.5">
      <c r="A79" s="96">
        <v>63</v>
      </c>
      <c r="B79" s="290" t="s">
        <v>2044</v>
      </c>
      <c r="C79" s="289" t="s">
        <v>2045</v>
      </c>
      <c r="D79" s="1056">
        <v>56541721</v>
      </c>
      <c r="E79" s="1056">
        <v>79099199</v>
      </c>
    </row>
    <row r="80" spans="1:5" ht="15.5">
      <c r="A80" s="96">
        <v>64</v>
      </c>
      <c r="B80" s="290" t="s">
        <v>464</v>
      </c>
      <c r="C80" s="289" t="s">
        <v>2046</v>
      </c>
      <c r="D80" s="1056">
        <v>75896127</v>
      </c>
      <c r="E80" s="1056">
        <v>328354</v>
      </c>
    </row>
    <row r="81" spans="1:5" ht="15.5">
      <c r="A81" s="96">
        <v>65</v>
      </c>
      <c r="B81" s="291" t="s">
        <v>2047</v>
      </c>
      <c r="C81" s="289" t="s">
        <v>2048</v>
      </c>
      <c r="D81" s="1056">
        <v>154677661</v>
      </c>
      <c r="E81" s="1056">
        <v>115741397</v>
      </c>
    </row>
    <row r="82" spans="1:5" ht="15.5">
      <c r="A82" s="96">
        <v>66</v>
      </c>
      <c r="B82" s="291" t="s">
        <v>2049</v>
      </c>
      <c r="C82" s="289" t="s">
        <v>2050</v>
      </c>
      <c r="D82" s="1056">
        <v>0</v>
      </c>
      <c r="E82" s="1056">
        <v>0</v>
      </c>
    </row>
    <row r="83" spans="1:5" ht="15.5">
      <c r="A83" s="96">
        <v>67</v>
      </c>
      <c r="B83" s="291" t="s">
        <v>2051</v>
      </c>
      <c r="C83" s="289" t="s">
        <v>2052</v>
      </c>
      <c r="D83" s="1056">
        <v>0</v>
      </c>
      <c r="E83" s="1056">
        <v>0</v>
      </c>
    </row>
    <row r="84" spans="1:5" ht="15.5">
      <c r="A84" s="96">
        <v>68</v>
      </c>
      <c r="B84" s="291" t="s">
        <v>2053</v>
      </c>
      <c r="C84" s="289" t="s">
        <v>2054</v>
      </c>
      <c r="D84" s="1056">
        <v>2637459</v>
      </c>
      <c r="E84" s="1056">
        <v>3077559</v>
      </c>
    </row>
    <row r="85" spans="1:5" ht="15.5">
      <c r="A85" s="96">
        <v>69</v>
      </c>
      <c r="B85" s="291" t="s">
        <v>2055</v>
      </c>
      <c r="C85" s="289" t="s">
        <v>2056</v>
      </c>
      <c r="D85" s="1056">
        <v>16111022</v>
      </c>
      <c r="E85" s="1056">
        <v>8282253</v>
      </c>
    </row>
    <row r="86" spans="1:5" ht="15.5">
      <c r="A86" s="96">
        <v>70</v>
      </c>
      <c r="B86" s="291" t="s">
        <v>2057</v>
      </c>
      <c r="C86" s="289" t="s">
        <v>2058</v>
      </c>
      <c r="D86" s="1056">
        <v>3970080</v>
      </c>
      <c r="E86" s="1056">
        <v>1465136</v>
      </c>
    </row>
    <row r="87" spans="1:5" ht="15.5">
      <c r="A87" s="96">
        <v>71</v>
      </c>
      <c r="B87" s="291" t="s">
        <v>2059</v>
      </c>
      <c r="C87" s="289" t="s">
        <v>2060</v>
      </c>
      <c r="D87" s="1056">
        <v>207867001</v>
      </c>
      <c r="E87" s="1056">
        <v>158033394</v>
      </c>
    </row>
    <row r="88" spans="1:5" ht="15.5">
      <c r="A88" s="96">
        <v>72</v>
      </c>
      <c r="B88" s="291" t="s">
        <v>2061</v>
      </c>
      <c r="C88" s="289" t="s">
        <v>2062</v>
      </c>
      <c r="D88" s="1056">
        <v>0</v>
      </c>
      <c r="E88" s="1056">
        <v>27596164</v>
      </c>
    </row>
    <row r="89" spans="1:5" ht="15.5">
      <c r="A89" s="96">
        <v>73</v>
      </c>
      <c r="B89" s="291" t="s">
        <v>2063</v>
      </c>
      <c r="C89" s="289" t="s">
        <v>2064</v>
      </c>
      <c r="D89" s="1056">
        <v>0</v>
      </c>
      <c r="E89" s="1056">
        <v>0</v>
      </c>
    </row>
    <row r="90" spans="1:5" ht="15.5">
      <c r="A90" s="96">
        <v>74</v>
      </c>
      <c r="B90" s="291" t="s">
        <v>2065</v>
      </c>
      <c r="C90" s="289" t="s">
        <v>2066</v>
      </c>
      <c r="D90" s="1056">
        <v>0</v>
      </c>
      <c r="E90" s="1056">
        <v>0</v>
      </c>
    </row>
    <row r="91" spans="1:5" ht="15.5">
      <c r="A91" s="96">
        <v>75</v>
      </c>
      <c r="B91" s="291" t="s">
        <v>2067</v>
      </c>
      <c r="C91" s="289" t="s">
        <v>2068</v>
      </c>
      <c r="D91" s="1056">
        <v>0</v>
      </c>
      <c r="E91" s="1056">
        <v>4734968</v>
      </c>
    </row>
    <row r="92" spans="1:5" ht="15.5">
      <c r="A92" s="96">
        <v>76</v>
      </c>
      <c r="B92" s="291" t="s">
        <v>2069</v>
      </c>
      <c r="C92" s="289" t="s">
        <v>2070</v>
      </c>
      <c r="D92" s="1056">
        <v>0</v>
      </c>
      <c r="E92" s="1056">
        <v>11150923</v>
      </c>
    </row>
    <row r="93" spans="1:5" ht="15.5">
      <c r="A93" s="96">
        <v>77</v>
      </c>
      <c r="B93" s="291" t="s">
        <v>2071</v>
      </c>
      <c r="C93" s="289" t="s">
        <v>2072</v>
      </c>
      <c r="D93" s="1056">
        <v>0</v>
      </c>
      <c r="E93" s="1056">
        <v>3075089</v>
      </c>
    </row>
    <row r="94" spans="1:5" ht="15.5">
      <c r="A94" s="96">
        <v>78</v>
      </c>
      <c r="B94" s="291" t="s">
        <v>2073</v>
      </c>
      <c r="C94" s="289" t="s">
        <v>2074</v>
      </c>
      <c r="D94" s="1056">
        <v>0</v>
      </c>
      <c r="E94" s="1056">
        <v>94690955</v>
      </c>
    </row>
    <row r="95" spans="1:5" ht="15.5">
      <c r="A95" s="96">
        <v>79</v>
      </c>
      <c r="B95" s="291" t="s">
        <v>2075</v>
      </c>
      <c r="C95" s="289" t="s">
        <v>2076</v>
      </c>
      <c r="D95" s="1056">
        <v>0</v>
      </c>
      <c r="E95" s="1056">
        <v>0</v>
      </c>
    </row>
    <row r="96" spans="1:5" ht="15.5">
      <c r="A96" s="96">
        <v>80</v>
      </c>
      <c r="B96" s="291" t="s">
        <v>2077</v>
      </c>
      <c r="C96" s="289" t="s">
        <v>2078</v>
      </c>
      <c r="D96" s="1056">
        <v>53822767</v>
      </c>
      <c r="E96" s="1056">
        <v>2517</v>
      </c>
    </row>
    <row r="97" spans="1:5" ht="15.5">
      <c r="A97" s="96">
        <v>81</v>
      </c>
      <c r="B97" s="291" t="s">
        <v>2079</v>
      </c>
      <c r="C97" s="289" t="s">
        <v>2080</v>
      </c>
      <c r="D97" s="1056">
        <v>59195102</v>
      </c>
      <c r="E97" s="1056">
        <v>31958</v>
      </c>
    </row>
    <row r="98" spans="1:5" ht="15.5">
      <c r="A98" s="96">
        <v>82</v>
      </c>
      <c r="B98" s="2" t="s">
        <v>2081</v>
      </c>
      <c r="C98" s="335" t="s">
        <v>2082</v>
      </c>
      <c r="D98" s="1056">
        <v>167197387</v>
      </c>
      <c r="E98" s="1056">
        <v>58709593</v>
      </c>
    </row>
    <row r="99" spans="1:5" s="218" customFormat="1" ht="15.5">
      <c r="A99" s="96" t="s">
        <v>3751</v>
      </c>
      <c r="B99" s="2" t="s">
        <v>3745</v>
      </c>
      <c r="C99" s="335" t="s">
        <v>3746</v>
      </c>
      <c r="D99" s="1056">
        <v>6083</v>
      </c>
      <c r="E99" s="1056">
        <v>0</v>
      </c>
    </row>
    <row r="100" spans="1:5" s="218" customFormat="1" ht="15.5">
      <c r="A100" s="96" t="s">
        <v>3752</v>
      </c>
      <c r="B100" s="2" t="s">
        <v>3747</v>
      </c>
      <c r="C100" s="335" t="s">
        <v>3748</v>
      </c>
      <c r="D100" s="1056">
        <v>0</v>
      </c>
      <c r="E100" s="1056">
        <v>0</v>
      </c>
    </row>
    <row r="101" spans="1:5" s="218" customFormat="1" ht="15.5">
      <c r="A101" s="96" t="s">
        <v>3753</v>
      </c>
      <c r="B101" s="2" t="s">
        <v>3749</v>
      </c>
      <c r="C101" s="335" t="s">
        <v>3750</v>
      </c>
      <c r="D101" s="1056">
        <v>0</v>
      </c>
      <c r="E101" s="1056">
        <v>0</v>
      </c>
    </row>
    <row r="102" spans="1:5" s="218" customFormat="1" ht="15.5">
      <c r="A102" s="96">
        <v>83</v>
      </c>
      <c r="B102" s="2" t="s">
        <v>2083</v>
      </c>
      <c r="C102" s="335" t="s">
        <v>2084</v>
      </c>
      <c r="D102" s="1056">
        <v>162121459</v>
      </c>
      <c r="E102" s="1056">
        <v>69429993</v>
      </c>
    </row>
    <row r="103" spans="1:5" s="218" customFormat="1" ht="15.5">
      <c r="A103" s="96" t="s">
        <v>3762</v>
      </c>
      <c r="B103" s="2" t="s">
        <v>3754</v>
      </c>
      <c r="C103" s="335" t="s">
        <v>3755</v>
      </c>
      <c r="D103" s="1056">
        <v>0</v>
      </c>
      <c r="E103" s="1056">
        <v>0</v>
      </c>
    </row>
    <row r="104" spans="1:5" s="218" customFormat="1" ht="15.5">
      <c r="A104" s="96" t="s">
        <v>3763</v>
      </c>
      <c r="B104" s="2" t="s">
        <v>3756</v>
      </c>
      <c r="C104" s="335" t="s">
        <v>3757</v>
      </c>
      <c r="D104" s="1056">
        <v>19848210</v>
      </c>
      <c r="E104" s="1056">
        <v>0</v>
      </c>
    </row>
    <row r="105" spans="1:5" s="218" customFormat="1" ht="15.5">
      <c r="A105" s="96" t="s">
        <v>3764</v>
      </c>
      <c r="B105" s="2" t="s">
        <v>3758</v>
      </c>
      <c r="C105" s="335" t="s">
        <v>3759</v>
      </c>
      <c r="D105" s="1056">
        <v>0</v>
      </c>
      <c r="E105" s="1056">
        <v>0</v>
      </c>
    </row>
    <row r="106" spans="1:5" s="218" customFormat="1" ht="15.5">
      <c r="A106" s="96" t="s">
        <v>3765</v>
      </c>
      <c r="B106" s="2" t="s">
        <v>3760</v>
      </c>
      <c r="C106" s="335" t="s">
        <v>3761</v>
      </c>
      <c r="D106" s="1056">
        <v>0</v>
      </c>
      <c r="E106" s="1056">
        <v>0</v>
      </c>
    </row>
    <row r="107" spans="1:5" s="218" customFormat="1" ht="15.5">
      <c r="A107" s="96">
        <v>84</v>
      </c>
      <c r="B107" s="291" t="s">
        <v>2085</v>
      </c>
      <c r="C107" s="289" t="s">
        <v>2086</v>
      </c>
      <c r="D107" s="1056">
        <v>449031772</v>
      </c>
      <c r="E107" s="1056">
        <v>322186300</v>
      </c>
    </row>
    <row r="108" spans="1:5" s="218" customFormat="1" ht="15.5">
      <c r="A108" s="96">
        <v>85</v>
      </c>
      <c r="B108" s="291" t="s">
        <v>2205</v>
      </c>
      <c r="C108" s="289" t="s">
        <v>2087</v>
      </c>
      <c r="D108" s="1056">
        <v>-357</v>
      </c>
      <c r="E108" s="1056">
        <v>0</v>
      </c>
    </row>
    <row r="109" spans="1:5" s="218" customFormat="1" ht="15.5">
      <c r="A109" s="96" t="s">
        <v>4072</v>
      </c>
      <c r="B109" s="291" t="s">
        <v>4080</v>
      </c>
      <c r="C109" s="289" t="s">
        <v>4081</v>
      </c>
      <c r="D109" s="1056">
        <v>0</v>
      </c>
      <c r="E109" s="1056">
        <v>0</v>
      </c>
    </row>
    <row r="110" spans="1:5" s="218" customFormat="1" ht="15.5">
      <c r="A110" s="96" t="s">
        <v>4079</v>
      </c>
      <c r="B110" s="291" t="s">
        <v>4073</v>
      </c>
      <c r="C110" s="289" t="s">
        <v>4074</v>
      </c>
      <c r="D110" s="1056">
        <v>25354</v>
      </c>
      <c r="E110" s="1056">
        <v>0</v>
      </c>
    </row>
    <row r="111" spans="1:5" s="218" customFormat="1" ht="15.5">
      <c r="A111" s="96">
        <v>86</v>
      </c>
      <c r="B111" s="2" t="s">
        <v>2088</v>
      </c>
      <c r="C111" s="96" t="s">
        <v>2089</v>
      </c>
      <c r="D111" s="1056">
        <v>26536296</v>
      </c>
      <c r="E111" s="1056">
        <v>26291079</v>
      </c>
    </row>
    <row r="112" spans="1:5" ht="15.5">
      <c r="A112" s="96">
        <v>87</v>
      </c>
      <c r="B112" s="2" t="s">
        <v>2090</v>
      </c>
      <c r="C112" s="96" t="s">
        <v>2091</v>
      </c>
      <c r="D112" s="1056">
        <v>2626517</v>
      </c>
      <c r="E112" s="1056">
        <v>4438183</v>
      </c>
    </row>
    <row r="113" spans="1:5" ht="15.5">
      <c r="A113" s="96">
        <v>88</v>
      </c>
      <c r="B113" s="2" t="s">
        <v>2092</v>
      </c>
      <c r="C113" s="96" t="s">
        <v>2093</v>
      </c>
      <c r="D113" s="1056">
        <v>3738825</v>
      </c>
      <c r="E113" s="1056">
        <v>2939891</v>
      </c>
    </row>
    <row r="114" spans="1:5" ht="15.5">
      <c r="A114" s="96">
        <v>89</v>
      </c>
      <c r="B114" s="2" t="s">
        <v>2094</v>
      </c>
      <c r="C114" s="96" t="s">
        <v>2095</v>
      </c>
      <c r="D114" s="1056">
        <v>7291341</v>
      </c>
      <c r="E114" s="1056">
        <v>3997633</v>
      </c>
    </row>
    <row r="115" spans="1:5" ht="15.5">
      <c r="A115" s="96">
        <v>90</v>
      </c>
      <c r="B115" s="2" t="s">
        <v>2096</v>
      </c>
      <c r="C115" s="96" t="s">
        <v>2097</v>
      </c>
      <c r="D115" s="1056">
        <v>307027</v>
      </c>
      <c r="E115" s="1056">
        <v>-973082</v>
      </c>
    </row>
    <row r="116" spans="1:5" ht="15.5">
      <c r="A116" s="96">
        <v>91</v>
      </c>
      <c r="B116" s="2" t="s">
        <v>2098</v>
      </c>
      <c r="C116" s="96" t="s">
        <v>2099</v>
      </c>
      <c r="D116" s="1056">
        <v>4891560</v>
      </c>
      <c r="E116" s="1056">
        <v>3943912</v>
      </c>
    </row>
    <row r="117" spans="1:5" ht="15.5">
      <c r="A117" s="96">
        <v>92</v>
      </c>
      <c r="B117" s="2" t="s">
        <v>2100</v>
      </c>
      <c r="C117" s="96" t="s">
        <v>2101</v>
      </c>
      <c r="D117" s="1056">
        <v>14064656</v>
      </c>
      <c r="E117" s="1056">
        <v>19097560</v>
      </c>
    </row>
    <row r="118" spans="1:5" ht="15.5">
      <c r="A118" s="96">
        <v>93</v>
      </c>
      <c r="B118" s="2" t="s">
        <v>2102</v>
      </c>
      <c r="C118" s="96" t="s">
        <v>2103</v>
      </c>
      <c r="D118" s="1056">
        <v>0</v>
      </c>
      <c r="E118" s="1056">
        <v>0</v>
      </c>
    </row>
    <row r="119" spans="1:5" ht="15.5">
      <c r="A119" s="96">
        <v>94</v>
      </c>
      <c r="B119" s="2" t="s">
        <v>2104</v>
      </c>
      <c r="C119" s="96" t="s">
        <v>2105</v>
      </c>
      <c r="D119" s="1056">
        <v>4368997</v>
      </c>
      <c r="E119" s="1056">
        <v>2960285</v>
      </c>
    </row>
    <row r="120" spans="1:5" ht="15.5">
      <c r="A120" s="96">
        <v>95</v>
      </c>
      <c r="B120" s="2" t="s">
        <v>2106</v>
      </c>
      <c r="C120" s="96" t="s">
        <v>2107</v>
      </c>
      <c r="D120" s="1056">
        <v>177676</v>
      </c>
      <c r="E120" s="1056">
        <v>82633</v>
      </c>
    </row>
    <row r="121" spans="1:5" ht="15.5">
      <c r="A121" s="96">
        <v>96</v>
      </c>
      <c r="B121" s="2" t="s">
        <v>2108</v>
      </c>
      <c r="C121" s="96" t="s">
        <v>2109</v>
      </c>
      <c r="D121" s="1056">
        <v>0</v>
      </c>
      <c r="E121" s="1056">
        <v>0</v>
      </c>
    </row>
    <row r="122" spans="1:5" ht="15.5">
      <c r="A122" s="96">
        <v>97</v>
      </c>
      <c r="B122" s="2" t="s">
        <v>2110</v>
      </c>
      <c r="C122" s="96" t="s">
        <v>2111</v>
      </c>
      <c r="D122" s="1056">
        <v>3766826</v>
      </c>
      <c r="E122" s="1056">
        <v>3030013</v>
      </c>
    </row>
    <row r="123" spans="1:5" ht="15.5">
      <c r="A123" s="96">
        <v>98</v>
      </c>
      <c r="B123" s="2" t="s">
        <v>2112</v>
      </c>
      <c r="C123" s="96" t="s">
        <v>2113</v>
      </c>
      <c r="D123" s="1056">
        <v>2236754</v>
      </c>
      <c r="E123" s="1056">
        <v>925218</v>
      </c>
    </row>
    <row r="124" spans="1:5" ht="15.5">
      <c r="A124" s="96">
        <v>99</v>
      </c>
      <c r="B124" s="2" t="s">
        <v>2114</v>
      </c>
      <c r="C124" s="96" t="s">
        <v>2115</v>
      </c>
      <c r="D124" s="1056">
        <v>130250</v>
      </c>
      <c r="E124" s="1056">
        <v>18370874</v>
      </c>
    </row>
    <row r="125" spans="1:5" ht="15.5">
      <c r="A125" s="96">
        <v>100</v>
      </c>
      <c r="B125" s="291" t="s">
        <v>2116</v>
      </c>
      <c r="C125" s="289" t="s">
        <v>2117</v>
      </c>
      <c r="D125" s="1056">
        <v>69730724</v>
      </c>
      <c r="E125" s="1056">
        <v>85848697</v>
      </c>
    </row>
    <row r="126" spans="1:5" s="218" customFormat="1" ht="15.5">
      <c r="A126" s="96">
        <v>101</v>
      </c>
      <c r="B126" s="2" t="s">
        <v>2118</v>
      </c>
      <c r="C126" s="335" t="s">
        <v>2120</v>
      </c>
      <c r="D126" s="1056">
        <v>25213152</v>
      </c>
      <c r="E126" s="1056">
        <v>0</v>
      </c>
    </row>
    <row r="127" spans="1:5" s="218" customFormat="1" ht="15.5">
      <c r="A127" s="96">
        <v>102</v>
      </c>
      <c r="B127" s="2" t="s">
        <v>2119</v>
      </c>
      <c r="C127" s="335" t="s">
        <v>3766</v>
      </c>
      <c r="D127" s="1056">
        <v>144086005</v>
      </c>
      <c r="E127" s="1056">
        <v>60558754</v>
      </c>
    </row>
    <row r="128" spans="1:5" s="218" customFormat="1" ht="15.5">
      <c r="A128" s="96">
        <v>103</v>
      </c>
      <c r="B128" s="2" t="s">
        <v>1990</v>
      </c>
      <c r="C128" s="335" t="s">
        <v>2121</v>
      </c>
      <c r="D128" s="1056">
        <v>6739959</v>
      </c>
      <c r="E128" s="1056">
        <v>1749988</v>
      </c>
    </row>
    <row r="129" spans="1:5" s="218" customFormat="1" ht="15.5">
      <c r="A129" s="96">
        <v>104</v>
      </c>
      <c r="B129" s="2" t="s">
        <v>2122</v>
      </c>
      <c r="C129" s="289" t="s">
        <v>2123</v>
      </c>
      <c r="D129" s="1056">
        <v>79183149</v>
      </c>
      <c r="E129" s="1056">
        <v>55105590</v>
      </c>
    </row>
    <row r="130" spans="1:5" s="218" customFormat="1" ht="15.5">
      <c r="A130" s="96">
        <v>105</v>
      </c>
      <c r="B130" s="291" t="s">
        <v>2124</v>
      </c>
      <c r="C130" s="289" t="s">
        <v>2125</v>
      </c>
      <c r="D130" s="1056">
        <v>0</v>
      </c>
      <c r="E130" s="1056">
        <v>50847926</v>
      </c>
    </row>
    <row r="131" spans="1:5" s="218" customFormat="1" ht="15.5">
      <c r="A131" s="96">
        <v>106</v>
      </c>
      <c r="B131" s="2" t="s">
        <v>2126</v>
      </c>
      <c r="C131" s="289" t="s">
        <v>2127</v>
      </c>
      <c r="D131" s="1056">
        <v>0</v>
      </c>
      <c r="E131" s="1056">
        <v>0</v>
      </c>
    </row>
    <row r="132" spans="1:5" s="218" customFormat="1" ht="15.5">
      <c r="A132" s="96">
        <v>107</v>
      </c>
      <c r="B132" s="2" t="s">
        <v>2128</v>
      </c>
      <c r="C132" s="289" t="s">
        <v>2129</v>
      </c>
      <c r="D132" s="1056">
        <v>0</v>
      </c>
      <c r="E132" s="1056">
        <v>0</v>
      </c>
    </row>
    <row r="133" spans="1:5" s="218" customFormat="1" ht="15.5">
      <c r="A133" s="96" t="s">
        <v>3770</v>
      </c>
      <c r="B133" s="2" t="s">
        <v>3767</v>
      </c>
      <c r="C133" s="289" t="s">
        <v>4208</v>
      </c>
      <c r="D133" s="1056">
        <v>0</v>
      </c>
      <c r="E133" s="1056">
        <v>0</v>
      </c>
    </row>
    <row r="134" spans="1:5" s="218" customFormat="1" ht="15.5">
      <c r="A134" s="96" t="s">
        <v>3771</v>
      </c>
      <c r="B134" s="2" t="s">
        <v>3768</v>
      </c>
      <c r="C134" s="289" t="s">
        <v>4209</v>
      </c>
      <c r="D134" s="1056">
        <v>46807939</v>
      </c>
      <c r="E134" s="1056">
        <v>0</v>
      </c>
    </row>
    <row r="135" spans="1:5" s="218" customFormat="1" ht="15.5">
      <c r="A135" s="96" t="s">
        <v>3772</v>
      </c>
      <c r="B135" s="2" t="s">
        <v>3769</v>
      </c>
      <c r="C135" s="289" t="s">
        <v>4210</v>
      </c>
      <c r="D135" s="1056">
        <v>0</v>
      </c>
      <c r="E135" s="1056">
        <v>0</v>
      </c>
    </row>
    <row r="136" spans="1:5" s="218" customFormat="1" ht="15.5">
      <c r="A136" s="96">
        <v>108</v>
      </c>
      <c r="B136" s="2" t="s">
        <v>2130</v>
      </c>
      <c r="C136" s="289" t="s">
        <v>2131</v>
      </c>
      <c r="D136" s="1056">
        <v>13168324</v>
      </c>
      <c r="E136" s="1056">
        <v>42838</v>
      </c>
    </row>
    <row r="137" spans="1:5" s="218" customFormat="1" ht="15.5">
      <c r="A137" s="96" t="s">
        <v>3792</v>
      </c>
      <c r="B137" s="2" t="s">
        <v>3779</v>
      </c>
      <c r="C137" s="289" t="s">
        <v>4211</v>
      </c>
      <c r="D137" s="1056">
        <v>7338634</v>
      </c>
      <c r="E137" s="1056">
        <v>15732</v>
      </c>
    </row>
    <row r="138" spans="1:5" s="218" customFormat="1" ht="15.5">
      <c r="A138" s="96">
        <v>109</v>
      </c>
      <c r="B138" s="2" t="s">
        <v>2132</v>
      </c>
      <c r="C138" s="289" t="s">
        <v>2133</v>
      </c>
      <c r="D138" s="1056">
        <v>73071320</v>
      </c>
      <c r="E138" s="1056">
        <v>9060486</v>
      </c>
    </row>
    <row r="139" spans="1:5" s="218" customFormat="1" ht="15.5">
      <c r="A139" s="96">
        <v>110</v>
      </c>
      <c r="B139" s="291" t="s">
        <v>2134</v>
      </c>
      <c r="C139" s="289" t="s">
        <v>2135</v>
      </c>
      <c r="D139" s="1056">
        <v>36804740</v>
      </c>
      <c r="E139" s="1056">
        <v>54756382</v>
      </c>
    </row>
    <row r="140" spans="1:5" s="218" customFormat="1" ht="15.5">
      <c r="A140" s="96">
        <v>111</v>
      </c>
      <c r="B140" s="291" t="s">
        <v>492</v>
      </c>
      <c r="C140" s="289" t="s">
        <v>2136</v>
      </c>
      <c r="D140" s="1056">
        <v>4284067</v>
      </c>
      <c r="E140" s="1056">
        <v>2356062</v>
      </c>
    </row>
    <row r="141" spans="1:5" s="218" customFormat="1" ht="15.5">
      <c r="A141" s="96" t="s">
        <v>3777</v>
      </c>
      <c r="B141" s="291" t="s">
        <v>3773</v>
      </c>
      <c r="C141" s="289" t="s">
        <v>3774</v>
      </c>
      <c r="D141" s="1056">
        <v>0</v>
      </c>
      <c r="E141" s="1056">
        <v>0</v>
      </c>
    </row>
    <row r="142" spans="1:5" s="218" customFormat="1" ht="15.5">
      <c r="A142" s="96" t="s">
        <v>3778</v>
      </c>
      <c r="B142" s="291" t="s">
        <v>3775</v>
      </c>
      <c r="C142" s="289" t="s">
        <v>3776</v>
      </c>
      <c r="D142" s="1056">
        <v>0</v>
      </c>
      <c r="E142" s="1056">
        <v>0</v>
      </c>
    </row>
    <row r="143" spans="1:5" s="218" customFormat="1" ht="15.5">
      <c r="A143" s="96">
        <v>112</v>
      </c>
      <c r="B143" s="291" t="s">
        <v>491</v>
      </c>
      <c r="C143" s="289" t="s">
        <v>2137</v>
      </c>
      <c r="D143" s="1056">
        <v>5961123</v>
      </c>
      <c r="E143" s="1056">
        <v>7257676</v>
      </c>
    </row>
    <row r="144" spans="1:5" ht="15.5">
      <c r="A144" s="96">
        <v>113</v>
      </c>
      <c r="B144" s="291" t="s">
        <v>493</v>
      </c>
      <c r="C144" s="289" t="s">
        <v>2138</v>
      </c>
      <c r="D144" s="1056">
        <v>5448142</v>
      </c>
      <c r="E144" s="1056">
        <v>4926954</v>
      </c>
    </row>
    <row r="145" spans="1:9" ht="15.5">
      <c r="A145" s="96">
        <v>114</v>
      </c>
      <c r="B145" s="291" t="s">
        <v>494</v>
      </c>
      <c r="C145" s="289" t="s">
        <v>2139</v>
      </c>
      <c r="D145" s="1056">
        <v>718055</v>
      </c>
      <c r="E145" s="1056">
        <v>815955</v>
      </c>
    </row>
    <row r="146" spans="1:9" ht="15.5">
      <c r="A146" s="96">
        <v>115</v>
      </c>
      <c r="B146" s="291" t="s">
        <v>495</v>
      </c>
      <c r="C146" s="289" t="s">
        <v>2140</v>
      </c>
      <c r="D146" s="1056">
        <v>697935</v>
      </c>
      <c r="E146" s="1056">
        <v>630929</v>
      </c>
    </row>
    <row r="147" spans="1:9" ht="15.5">
      <c r="A147" s="96">
        <v>116</v>
      </c>
      <c r="B147" s="291" t="s">
        <v>2141</v>
      </c>
      <c r="C147" s="289" t="s">
        <v>2142</v>
      </c>
      <c r="D147" s="1056">
        <v>22778598</v>
      </c>
      <c r="E147" s="1056">
        <v>19033809</v>
      </c>
    </row>
    <row r="148" spans="1:9" ht="15.5">
      <c r="A148" s="96">
        <v>117</v>
      </c>
      <c r="B148" s="291" t="s">
        <v>2143</v>
      </c>
      <c r="C148" s="289" t="s">
        <v>2144</v>
      </c>
      <c r="D148" s="1056">
        <v>76692660</v>
      </c>
      <c r="E148" s="1056">
        <v>89777767</v>
      </c>
    </row>
    <row r="149" spans="1:9" ht="15.5">
      <c r="A149" s="96">
        <v>118</v>
      </c>
      <c r="B149" s="291" t="s">
        <v>2145</v>
      </c>
      <c r="C149" s="289" t="s">
        <v>2146</v>
      </c>
      <c r="D149" s="1056">
        <v>0</v>
      </c>
      <c r="E149" s="1056"/>
    </row>
    <row r="150" spans="1:9" ht="15.5">
      <c r="A150" s="96">
        <v>119</v>
      </c>
      <c r="B150" s="291" t="s">
        <v>2147</v>
      </c>
      <c r="C150" s="289" t="s">
        <v>2148</v>
      </c>
      <c r="D150" s="1056">
        <v>0</v>
      </c>
      <c r="E150" s="1056"/>
    </row>
    <row r="151" spans="1:9" ht="15.5">
      <c r="A151" s="96">
        <v>120</v>
      </c>
      <c r="B151" s="291" t="s">
        <v>2149</v>
      </c>
      <c r="C151" s="289" t="s">
        <v>2150</v>
      </c>
      <c r="D151" s="1056">
        <v>0</v>
      </c>
      <c r="E151" s="1056">
        <v>0</v>
      </c>
    </row>
    <row r="152" spans="1:9" ht="15.5">
      <c r="A152" s="96">
        <v>121</v>
      </c>
      <c r="B152" s="291" t="s">
        <v>2151</v>
      </c>
      <c r="C152" s="289" t="s">
        <v>2152</v>
      </c>
      <c r="D152" s="1056">
        <v>0</v>
      </c>
      <c r="E152" s="1056">
        <v>0</v>
      </c>
    </row>
    <row r="153" spans="1:9" ht="15.5">
      <c r="A153" s="96">
        <v>122</v>
      </c>
      <c r="B153" s="291" t="s">
        <v>2153</v>
      </c>
      <c r="C153" s="289" t="s">
        <v>2154</v>
      </c>
      <c r="D153" s="1056">
        <v>0</v>
      </c>
      <c r="E153" s="1056">
        <v>0</v>
      </c>
    </row>
    <row r="154" spans="1:9" ht="15.5">
      <c r="A154" s="96">
        <v>123</v>
      </c>
      <c r="B154" s="291" t="s">
        <v>2155</v>
      </c>
      <c r="C154" s="289" t="s">
        <v>2156</v>
      </c>
      <c r="D154" s="1057">
        <v>17885220</v>
      </c>
      <c r="E154" s="1057">
        <v>11175431</v>
      </c>
    </row>
    <row r="155" spans="1:9" ht="15.5">
      <c r="A155" s="96">
        <v>124</v>
      </c>
      <c r="B155" s="291" t="s">
        <v>2157</v>
      </c>
      <c r="C155" s="289" t="s">
        <v>2158</v>
      </c>
      <c r="D155" s="1058">
        <v>6030946000</v>
      </c>
      <c r="E155" s="1058">
        <v>1675225000</v>
      </c>
    </row>
    <row r="156" spans="1:9" ht="15.5">
      <c r="A156" s="96">
        <v>125</v>
      </c>
      <c r="B156" s="2" t="s">
        <v>2159</v>
      </c>
      <c r="C156" s="96" t="s">
        <v>2160</v>
      </c>
      <c r="D156" s="1056">
        <v>1490784</v>
      </c>
      <c r="E156" s="1056">
        <v>451727</v>
      </c>
    </row>
    <row r="157" spans="1:9" ht="15.5">
      <c r="A157" s="96">
        <v>126</v>
      </c>
      <c r="B157" s="2" t="s">
        <v>2161</v>
      </c>
      <c r="C157" s="96" t="s">
        <v>2162</v>
      </c>
      <c r="D157" s="1056">
        <v>1984344584</v>
      </c>
      <c r="E157" s="1056">
        <v>566211781</v>
      </c>
    </row>
    <row r="158" spans="1:9" ht="15.5">
      <c r="A158" s="96">
        <v>127</v>
      </c>
      <c r="B158" s="2" t="s">
        <v>2163</v>
      </c>
      <c r="C158" s="96" t="s">
        <v>2164</v>
      </c>
      <c r="D158" s="1056">
        <v>12484619</v>
      </c>
      <c r="E158" s="1056">
        <v>3467957</v>
      </c>
    </row>
    <row r="159" spans="1:9" ht="15.5">
      <c r="A159" s="96">
        <v>128</v>
      </c>
      <c r="B159" s="2" t="s">
        <v>2165</v>
      </c>
      <c r="C159" s="96" t="s">
        <v>2166</v>
      </c>
      <c r="D159" s="1056">
        <v>0</v>
      </c>
      <c r="E159" s="1056">
        <v>0</v>
      </c>
    </row>
    <row r="160" spans="1:9" ht="15.5">
      <c r="A160" s="96">
        <v>129</v>
      </c>
      <c r="B160" s="2" t="s">
        <v>2167</v>
      </c>
      <c r="C160" s="96" t="s">
        <v>2168</v>
      </c>
      <c r="D160" s="1056">
        <v>0</v>
      </c>
      <c r="E160" s="1056">
        <v>0</v>
      </c>
      <c r="G160" s="2"/>
      <c r="H160" s="96"/>
      <c r="I160" s="336"/>
    </row>
    <row r="161" spans="1:9" ht="15.5">
      <c r="A161" s="96">
        <v>130</v>
      </c>
      <c r="B161" s="2" t="s">
        <v>2169</v>
      </c>
      <c r="C161" s="96" t="s">
        <v>2170</v>
      </c>
      <c r="D161" s="1056">
        <v>1201614</v>
      </c>
      <c r="E161" s="1056">
        <v>333782</v>
      </c>
      <c r="G161" s="2"/>
      <c r="H161" s="96"/>
      <c r="I161" s="336"/>
    </row>
    <row r="162" spans="1:9" ht="15.5">
      <c r="A162" s="96">
        <v>131</v>
      </c>
      <c r="B162" s="2" t="s">
        <v>2171</v>
      </c>
      <c r="C162" s="96" t="s">
        <v>2172</v>
      </c>
      <c r="D162" s="1056">
        <v>4586264</v>
      </c>
      <c r="E162" s="1056">
        <v>1278013</v>
      </c>
      <c r="G162" s="2"/>
      <c r="H162" s="96"/>
      <c r="I162" s="336"/>
    </row>
    <row r="163" spans="1:9" ht="15.5">
      <c r="A163" s="96">
        <v>132</v>
      </c>
      <c r="B163" s="2" t="s">
        <v>2173</v>
      </c>
      <c r="C163" s="96" t="s">
        <v>2174</v>
      </c>
      <c r="D163" s="1056">
        <v>632</v>
      </c>
      <c r="E163" s="1056">
        <v>175</v>
      </c>
      <c r="G163" s="2"/>
      <c r="H163" s="96"/>
    </row>
    <row r="164" spans="1:9" ht="15.5">
      <c r="A164" s="96">
        <v>133</v>
      </c>
      <c r="B164" s="2" t="s">
        <v>2175</v>
      </c>
      <c r="C164" s="96" t="s">
        <v>2176</v>
      </c>
      <c r="D164" s="1056">
        <v>0</v>
      </c>
      <c r="E164" s="1056">
        <v>0</v>
      </c>
      <c r="G164" s="2"/>
      <c r="H164" s="96"/>
    </row>
    <row r="165" spans="1:9" ht="15.5">
      <c r="A165" s="96">
        <v>134</v>
      </c>
      <c r="B165" s="2" t="s">
        <v>2177</v>
      </c>
      <c r="C165" s="96" t="s">
        <v>2178</v>
      </c>
      <c r="D165" s="1056">
        <v>2062428</v>
      </c>
      <c r="E165" s="1056">
        <v>572897</v>
      </c>
      <c r="G165" s="2"/>
      <c r="H165" s="96"/>
    </row>
    <row r="166" spans="1:9" ht="15.5">
      <c r="A166" s="96">
        <v>135</v>
      </c>
      <c r="B166" s="2" t="s">
        <v>2179</v>
      </c>
      <c r="C166" s="96" t="s">
        <v>2180</v>
      </c>
      <c r="D166" s="1056">
        <v>2046600</v>
      </c>
      <c r="E166" s="1056">
        <v>568500</v>
      </c>
      <c r="G166" s="2"/>
      <c r="H166" s="96"/>
    </row>
    <row r="167" spans="1:9" ht="15.5">
      <c r="A167" s="96">
        <v>136</v>
      </c>
      <c r="B167" s="2" t="s">
        <v>2181</v>
      </c>
      <c r="C167" s="96" t="s">
        <v>2182</v>
      </c>
      <c r="D167" s="1056">
        <v>12981177</v>
      </c>
      <c r="E167" s="1056">
        <v>3600859</v>
      </c>
      <c r="G167" s="2"/>
      <c r="H167" s="96"/>
    </row>
    <row r="168" spans="1:9" ht="15.5">
      <c r="A168" s="96">
        <v>137</v>
      </c>
      <c r="B168" s="2" t="s">
        <v>2183</v>
      </c>
      <c r="C168" s="96" t="s">
        <v>2184</v>
      </c>
      <c r="D168" s="1056">
        <v>3332555</v>
      </c>
      <c r="E168" s="1056">
        <v>969766</v>
      </c>
      <c r="G168" s="2"/>
      <c r="H168" s="96"/>
    </row>
    <row r="169" spans="1:9" ht="15.5">
      <c r="A169" s="96">
        <v>138</v>
      </c>
      <c r="B169" s="2" t="s">
        <v>2185</v>
      </c>
      <c r="C169" s="96" t="s">
        <v>2186</v>
      </c>
      <c r="D169" s="1056">
        <v>860338</v>
      </c>
      <c r="E169" s="1056">
        <v>228746</v>
      </c>
      <c r="G169" s="2"/>
      <c r="H169" s="96"/>
    </row>
    <row r="170" spans="1:9" ht="15.5">
      <c r="A170" s="96"/>
      <c r="B170" s="2"/>
      <c r="C170" s="96"/>
      <c r="D170" s="441"/>
      <c r="E170" s="431"/>
      <c r="H170" s="96"/>
    </row>
    <row r="171" spans="1:9" ht="15.5">
      <c r="A171" s="96"/>
      <c r="B171" s="268" t="s">
        <v>2187</v>
      </c>
      <c r="C171" s="96"/>
      <c r="D171" s="441"/>
      <c r="E171" s="431"/>
      <c r="H171" s="96"/>
    </row>
    <row r="172" spans="1:9" ht="15.5">
      <c r="A172" s="96">
        <v>139</v>
      </c>
      <c r="B172" s="2" t="s">
        <v>2188</v>
      </c>
      <c r="C172" s="96" t="s">
        <v>2189</v>
      </c>
      <c r="D172" s="1059"/>
      <c r="E172" s="431"/>
      <c r="H172" s="96"/>
    </row>
    <row r="173" spans="1:9" ht="15.5">
      <c r="A173" s="96">
        <v>140</v>
      </c>
      <c r="B173" s="2" t="s">
        <v>2190</v>
      </c>
      <c r="C173" s="96" t="s">
        <v>2189</v>
      </c>
      <c r="D173" s="1059"/>
      <c r="E173" s="431"/>
      <c r="H173" s="96"/>
    </row>
    <row r="174" spans="1:9" ht="15.5">
      <c r="A174" s="96">
        <v>141</v>
      </c>
      <c r="B174" s="2" t="s">
        <v>2191</v>
      </c>
      <c r="C174" s="96" t="s">
        <v>2189</v>
      </c>
      <c r="D174" s="1059">
        <v>516.84</v>
      </c>
      <c r="E174" s="431"/>
      <c r="H174" s="96"/>
    </row>
    <row r="175" spans="1:9" ht="15.5">
      <c r="A175" s="96">
        <v>142</v>
      </c>
      <c r="B175" s="2" t="s">
        <v>2192</v>
      </c>
      <c r="C175" s="96" t="s">
        <v>2189</v>
      </c>
      <c r="D175" s="1059">
        <v>2.75</v>
      </c>
      <c r="E175" s="431"/>
      <c r="H175" s="96"/>
    </row>
    <row r="176" spans="1:9" ht="15.5">
      <c r="A176" s="96">
        <v>143</v>
      </c>
      <c r="B176" s="2" t="s">
        <v>2193</v>
      </c>
      <c r="C176" s="96" t="s">
        <v>2189</v>
      </c>
      <c r="D176" s="1059">
        <v>323.10000000000002</v>
      </c>
      <c r="E176" s="431"/>
      <c r="H176" s="96"/>
    </row>
    <row r="177" spans="1:8" ht="15.5">
      <c r="A177" s="96">
        <v>144</v>
      </c>
      <c r="B177" s="2" t="s">
        <v>2194</v>
      </c>
      <c r="C177" s="96" t="s">
        <v>2189</v>
      </c>
      <c r="D177" s="1059">
        <v>375.02</v>
      </c>
      <c r="E177" s="862"/>
      <c r="H177" s="96"/>
    </row>
    <row r="178" spans="1:8" ht="15.5">
      <c r="A178" s="96">
        <v>145</v>
      </c>
      <c r="B178" s="2" t="s">
        <v>2195</v>
      </c>
      <c r="C178" s="96" t="s">
        <v>2189</v>
      </c>
      <c r="D178" s="1059">
        <v>346.12</v>
      </c>
      <c r="E178" s="431"/>
      <c r="H178" s="96"/>
    </row>
    <row r="179" spans="1:8" ht="15.5">
      <c r="A179" s="96">
        <v>146</v>
      </c>
      <c r="B179" s="2" t="s">
        <v>2196</v>
      </c>
      <c r="C179" s="96" t="s">
        <v>2189</v>
      </c>
      <c r="D179" s="1059"/>
      <c r="E179" s="431"/>
      <c r="H179" s="96"/>
    </row>
    <row r="180" spans="1:8" ht="15.5">
      <c r="A180" s="96">
        <v>147</v>
      </c>
      <c r="B180" s="2" t="s">
        <v>2197</v>
      </c>
      <c r="C180" s="96" t="s">
        <v>2189</v>
      </c>
      <c r="D180" s="1059">
        <v>1555.2</v>
      </c>
      <c r="E180" s="1059">
        <v>432</v>
      </c>
      <c r="H180" s="96"/>
    </row>
    <row r="181" spans="1:8" ht="15.5">
      <c r="A181" s="96">
        <v>148</v>
      </c>
      <c r="B181" s="2" t="s">
        <v>2198</v>
      </c>
      <c r="C181" s="96" t="s">
        <v>2189</v>
      </c>
      <c r="D181" s="1059">
        <v>730.34</v>
      </c>
      <c r="E181" s="431"/>
      <c r="H181" s="96"/>
    </row>
    <row r="182" spans="1:8" ht="15.5">
      <c r="A182" s="96">
        <v>149</v>
      </c>
      <c r="B182" s="2" t="s">
        <v>2199</v>
      </c>
      <c r="C182" s="96" t="s">
        <v>2189</v>
      </c>
      <c r="D182" s="1059">
        <v>50</v>
      </c>
      <c r="E182" s="431"/>
      <c r="H182" s="96"/>
    </row>
    <row r="183" spans="1:8" ht="15.5">
      <c r="A183" s="96">
        <v>150</v>
      </c>
      <c r="B183" s="2" t="s">
        <v>2200</v>
      </c>
      <c r="C183" s="96" t="s">
        <v>2189</v>
      </c>
      <c r="D183" s="1060">
        <v>99</v>
      </c>
      <c r="E183" s="431"/>
      <c r="H183" s="96"/>
    </row>
    <row r="184" spans="1:8" ht="15.5">
      <c r="A184" s="96">
        <v>151</v>
      </c>
      <c r="B184" s="2" t="s">
        <v>2201</v>
      </c>
      <c r="C184" s="96"/>
      <c r="D184" s="442">
        <f>SUM(D172:D183)</f>
        <v>3998.37</v>
      </c>
      <c r="E184" s="443"/>
      <c r="H184" s="96"/>
    </row>
    <row r="185" spans="1:8" ht="15.5">
      <c r="B185" s="2"/>
      <c r="H185" s="96"/>
    </row>
    <row r="186" spans="1:8" ht="15.5">
      <c r="B186" s="2"/>
      <c r="H186" s="96"/>
    </row>
    <row r="187" spans="1:8" ht="15.5">
      <c r="B187" s="2"/>
      <c r="H187" s="96"/>
    </row>
    <row r="188" spans="1:8" ht="15.5">
      <c r="B188" s="2"/>
      <c r="H188" s="96"/>
    </row>
    <row r="189" spans="1:8" ht="15.5">
      <c r="B189" s="2"/>
    </row>
    <row r="190" spans="1:8" ht="15.5">
      <c r="B190" s="2"/>
    </row>
    <row r="191" spans="1:8" ht="15.5">
      <c r="B191" s="2"/>
    </row>
    <row r="192" spans="1:8" ht="15.5">
      <c r="B192" s="2"/>
    </row>
    <row r="193" spans="2:2" ht="15.5">
      <c r="B193" s="2"/>
    </row>
    <row r="194" spans="2:2" ht="15.5">
      <c r="B194" s="2"/>
    </row>
    <row r="195" spans="2:2" ht="15.5">
      <c r="B195" s="2"/>
    </row>
    <row r="196" spans="2:2" ht="15.5">
      <c r="B196" s="2"/>
    </row>
    <row r="197" spans="2:2" ht="15.5">
      <c r="B197" s="2"/>
    </row>
    <row r="198" spans="2:2" ht="15.5">
      <c r="B198" s="2"/>
    </row>
    <row r="199" spans="2:2" ht="15.5">
      <c r="B199" s="2"/>
    </row>
    <row r="200" spans="2:2" ht="15.5">
      <c r="B200" s="2"/>
    </row>
    <row r="201" spans="2:2" ht="15.5">
      <c r="B201" s="2"/>
    </row>
    <row r="202" spans="2:2" ht="15.5">
      <c r="B202" s="2"/>
    </row>
    <row r="203" spans="2:2" ht="15.5">
      <c r="B203" s="2"/>
    </row>
    <row r="204" spans="2:2" ht="15.5">
      <c r="B204" s="2"/>
    </row>
    <row r="205" spans="2:2" ht="15.5">
      <c r="B205" s="2"/>
    </row>
    <row r="206" spans="2:2" ht="15.5">
      <c r="B206" s="2"/>
    </row>
    <row r="207" spans="2:2" ht="15.5">
      <c r="B207" s="2"/>
    </row>
    <row r="208" spans="2:2" ht="15.5">
      <c r="B208" s="2"/>
    </row>
    <row r="209" spans="2:2" ht="15.5">
      <c r="B209" s="2"/>
    </row>
    <row r="210" spans="2:2" ht="15.5">
      <c r="B210" s="2"/>
    </row>
    <row r="211" spans="2:2" ht="15.5">
      <c r="B211" s="2"/>
    </row>
    <row r="212" spans="2:2" ht="15.5">
      <c r="B212" s="2"/>
    </row>
    <row r="213" spans="2:2" ht="15.5">
      <c r="B213" s="2"/>
    </row>
    <row r="214" spans="2:2" ht="15.5">
      <c r="B214" s="2"/>
    </row>
    <row r="215" spans="2:2" ht="15.5">
      <c r="B215" s="2"/>
    </row>
    <row r="216" spans="2:2" ht="15.5">
      <c r="B216" s="2"/>
    </row>
    <row r="217" spans="2:2" ht="15.5">
      <c r="B217" s="2"/>
    </row>
    <row r="218" spans="2:2" ht="15.5">
      <c r="B218" s="2"/>
    </row>
    <row r="219" spans="2:2" ht="15.5">
      <c r="B219" s="2"/>
    </row>
    <row r="220" spans="2:2" ht="15.5">
      <c r="B220" s="2"/>
    </row>
    <row r="221" spans="2:2" ht="15.5">
      <c r="B221" s="2"/>
    </row>
    <row r="222" spans="2:2" ht="15.5">
      <c r="B222" s="2"/>
    </row>
    <row r="223" spans="2:2" ht="15.5">
      <c r="B223" s="2"/>
    </row>
    <row r="224" spans="2:2" ht="15.5">
      <c r="B224" s="2"/>
    </row>
    <row r="225" spans="2:2" ht="15.5">
      <c r="B225" s="2"/>
    </row>
    <row r="226" spans="2:2" ht="15.5">
      <c r="B226" s="2"/>
    </row>
    <row r="227" spans="2:2" ht="15.5">
      <c r="B227" s="2"/>
    </row>
    <row r="228" spans="2:2" ht="15.5">
      <c r="B228" s="2"/>
    </row>
    <row r="229" spans="2:2" ht="15.5">
      <c r="B229" s="2"/>
    </row>
    <row r="230" spans="2:2" ht="15.5">
      <c r="B230" s="2"/>
    </row>
    <row r="231" spans="2:2" ht="15.5">
      <c r="B231" s="2"/>
    </row>
    <row r="232" spans="2:2" ht="15.5">
      <c r="B232" s="2"/>
    </row>
    <row r="233" spans="2:2" ht="15.5">
      <c r="B233" s="2"/>
    </row>
    <row r="234" spans="2:2" ht="15.5">
      <c r="B234" s="2"/>
    </row>
    <row r="235" spans="2:2" ht="15.5">
      <c r="B235" s="2"/>
    </row>
    <row r="236" spans="2:2" ht="15.5">
      <c r="B236" s="2"/>
    </row>
    <row r="237" spans="2:2" ht="15.5">
      <c r="B237" s="2"/>
    </row>
    <row r="238" spans="2:2" ht="15.5">
      <c r="B238" s="2"/>
    </row>
    <row r="239" spans="2:2" ht="15.5">
      <c r="B239" s="2"/>
    </row>
    <row r="240" spans="2:2" ht="15.5">
      <c r="B240" s="2"/>
    </row>
    <row r="241" spans="2:2" ht="15.5">
      <c r="B241" s="2"/>
    </row>
    <row r="242" spans="2:2" ht="15.5">
      <c r="B242" s="2"/>
    </row>
    <row r="243" spans="2:2" ht="15.5">
      <c r="B243" s="2"/>
    </row>
    <row r="244" spans="2:2" ht="15.5">
      <c r="B244" s="2"/>
    </row>
    <row r="245" spans="2:2" ht="15.5">
      <c r="B245" s="2"/>
    </row>
    <row r="246" spans="2:2" ht="15.5">
      <c r="B246" s="2"/>
    </row>
    <row r="247" spans="2:2" ht="15.5">
      <c r="B247" s="2"/>
    </row>
    <row r="248" spans="2:2" ht="15.5">
      <c r="B248" s="2"/>
    </row>
    <row r="249" spans="2:2" ht="15.5">
      <c r="B249" s="2"/>
    </row>
    <row r="250" spans="2:2" ht="15.5">
      <c r="B250" s="2"/>
    </row>
    <row r="251" spans="2:2" ht="15.5">
      <c r="B251" s="2"/>
    </row>
    <row r="252" spans="2:2" ht="15.5">
      <c r="B252" s="2"/>
    </row>
    <row r="253" spans="2:2" ht="15.5">
      <c r="B253" s="2"/>
    </row>
    <row r="254" spans="2:2" ht="15.5">
      <c r="B254" s="2"/>
    </row>
    <row r="255" spans="2:2" ht="15.5">
      <c r="B255" s="2"/>
    </row>
    <row r="256" spans="2:2" ht="15.5">
      <c r="B256" s="2"/>
    </row>
    <row r="257" spans="2:2" ht="15.5">
      <c r="B257" s="2"/>
    </row>
    <row r="258" spans="2:2" ht="15.5">
      <c r="B258" s="2"/>
    </row>
    <row r="259" spans="2:2" ht="15.5">
      <c r="B259" s="2"/>
    </row>
    <row r="260" spans="2:2" ht="15.5">
      <c r="B260" s="2"/>
    </row>
    <row r="261" spans="2:2" ht="15.5">
      <c r="B261" s="2"/>
    </row>
    <row r="262" spans="2:2" ht="15.5">
      <c r="B262" s="2"/>
    </row>
    <row r="263" spans="2:2" ht="15.5">
      <c r="B263" s="2"/>
    </row>
    <row r="264" spans="2:2" ht="15.5">
      <c r="B264" s="2"/>
    </row>
    <row r="265" spans="2:2" ht="15.5">
      <c r="B265" s="2"/>
    </row>
    <row r="266" spans="2:2" ht="15.5">
      <c r="B266" s="2"/>
    </row>
    <row r="267" spans="2:2" ht="15.5">
      <c r="B267" s="2"/>
    </row>
    <row r="268" spans="2:2" ht="15.5">
      <c r="B268" s="2"/>
    </row>
    <row r="269" spans="2:2" ht="15.5">
      <c r="B269" s="2"/>
    </row>
    <row r="270" spans="2:2" ht="15.5">
      <c r="B270" s="2"/>
    </row>
    <row r="271" spans="2:2" ht="15.5">
      <c r="B271" s="2"/>
    </row>
    <row r="272" spans="2:2" ht="15.5">
      <c r="B272" s="2"/>
    </row>
    <row r="273" spans="2:2" ht="15.5">
      <c r="B273" s="2"/>
    </row>
    <row r="274" spans="2:2" ht="15.5">
      <c r="B274" s="2"/>
    </row>
    <row r="275" spans="2:2" ht="15.5">
      <c r="B275" s="2"/>
    </row>
    <row r="276" spans="2:2" ht="15.5">
      <c r="B276" s="2"/>
    </row>
    <row r="277" spans="2:2" ht="15.5">
      <c r="B277" s="2"/>
    </row>
    <row r="278" spans="2:2" ht="15.5">
      <c r="B278" s="2"/>
    </row>
    <row r="279" spans="2:2" ht="15.5">
      <c r="B279" s="2"/>
    </row>
    <row r="280" spans="2:2" ht="15.5">
      <c r="B280" s="2"/>
    </row>
    <row r="281" spans="2:2" ht="15.5">
      <c r="B281" s="2"/>
    </row>
    <row r="282" spans="2:2" ht="15.5">
      <c r="B282" s="2"/>
    </row>
    <row r="283" spans="2:2" ht="15.5">
      <c r="B283" s="2"/>
    </row>
    <row r="284" spans="2:2" ht="15.5">
      <c r="B284" s="2"/>
    </row>
    <row r="285" spans="2:2" ht="15.5">
      <c r="B285" s="2"/>
    </row>
    <row r="286" spans="2:2" ht="15.5">
      <c r="B286" s="2"/>
    </row>
    <row r="287" spans="2:2" ht="15.5">
      <c r="B287" s="2"/>
    </row>
    <row r="288" spans="2:2" ht="15.5">
      <c r="B288" s="2"/>
    </row>
    <row r="289" spans="2:2" ht="15.5">
      <c r="B289" s="2"/>
    </row>
    <row r="290" spans="2:2" ht="15.5">
      <c r="B290" s="2"/>
    </row>
    <row r="291" spans="2:2" ht="15.5">
      <c r="B291" s="2"/>
    </row>
  </sheetData>
  <sheetProtection sheet="1" objects="1" scenarios="1"/>
  <mergeCells count="3">
    <mergeCell ref="A1:E1"/>
    <mergeCell ref="A2:E2"/>
    <mergeCell ref="A3:E3"/>
  </mergeCells>
  <pageMargins left="0.7" right="0.7" top="0.75" bottom="0.75" header="0.3" footer="0.3"/>
  <pageSetup scale="64" fitToHeight="0" orientation="portrait" r:id="rId1"/>
  <headerFooter>
    <oddHeader>&amp;C&amp;"Times New Roman,Bold"&amp;14ATTACHMENT D, Page &amp;P of &amp;N
EVERGY</oddHeader>
    <oddFooter>&amp;R&amp;1#&amp;"Calibri"&amp;10&amp;KA80000Internal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522"/>
  <sheetViews>
    <sheetView view="pageBreakPreview" zoomScaleNormal="75" zoomScaleSheetLayoutView="100" workbookViewId="0">
      <pane xSplit="3" ySplit="10" topLeftCell="D138" activePane="bottomRight" state="frozen"/>
      <selection activeCell="M16" sqref="M16"/>
      <selection pane="topRight" activeCell="M16" sqref="M16"/>
      <selection pane="bottomLeft" activeCell="M16" sqref="M16"/>
      <selection pane="bottomRight" activeCell="E350" sqref="E350"/>
    </sheetView>
  </sheetViews>
  <sheetFormatPr defaultColWidth="9.1796875" defaultRowHeight="13"/>
  <cols>
    <col min="1" max="1" width="7.81640625" style="33" customWidth="1"/>
    <col min="2" max="2" width="8.1796875" style="33" customWidth="1"/>
    <col min="3" max="4" width="20.81640625" style="9" customWidth="1"/>
    <col min="5" max="5" width="23" style="9" customWidth="1"/>
    <col min="6" max="6" width="50.54296875" style="9" customWidth="1"/>
    <col min="7" max="7" width="59.81640625" style="9" customWidth="1"/>
    <col min="8" max="16384" width="9.1796875" style="9"/>
  </cols>
  <sheetData>
    <row r="1" spans="1:7" ht="20">
      <c r="A1" s="1268" t="s">
        <v>2984</v>
      </c>
      <c r="B1" s="1268"/>
      <c r="C1" s="1268"/>
      <c r="D1" s="1268"/>
      <c r="E1" s="1268"/>
      <c r="F1" s="1268"/>
      <c r="G1" s="1248"/>
    </row>
    <row r="2" spans="1:7" ht="19">
      <c r="A2" s="1269" t="str">
        <f>' Net Monthly Bill'!A2:B2</f>
        <v>For Contract Year Beginning June 1, 2026, Based on 2025 Data</v>
      </c>
      <c r="B2" s="1221"/>
      <c r="C2" s="1221"/>
      <c r="D2" s="1221"/>
      <c r="E2" s="1221"/>
      <c r="F2" s="1221"/>
      <c r="G2" s="1221"/>
    </row>
    <row r="3" spans="1:7">
      <c r="G3" s="26"/>
    </row>
    <row r="4" spans="1:7" ht="13.5">
      <c r="C4" s="304"/>
      <c r="D4" s="298" t="s">
        <v>476</v>
      </c>
      <c r="E4" s="298" t="s">
        <v>477</v>
      </c>
      <c r="F4" s="298" t="s">
        <v>478</v>
      </c>
      <c r="G4" s="298" t="s">
        <v>479</v>
      </c>
    </row>
    <row r="5" spans="1:7">
      <c r="E5" s="305" t="s">
        <v>1565</v>
      </c>
      <c r="F5" s="298" t="s">
        <v>472</v>
      </c>
      <c r="G5" s="26"/>
    </row>
    <row r="6" spans="1:7" ht="15">
      <c r="D6" s="298" t="s">
        <v>472</v>
      </c>
      <c r="E6" s="298" t="s">
        <v>1559</v>
      </c>
      <c r="F6" s="298" t="s">
        <v>2247</v>
      </c>
      <c r="G6" s="298" t="s">
        <v>482</v>
      </c>
    </row>
    <row r="7" spans="1:7">
      <c r="D7" s="298" t="s">
        <v>483</v>
      </c>
      <c r="E7" s="298" t="s">
        <v>1568</v>
      </c>
      <c r="F7" s="298"/>
      <c r="G7" s="298" t="s">
        <v>297</v>
      </c>
    </row>
    <row r="8" spans="1:7">
      <c r="D8" s="298"/>
      <c r="E8" s="298" t="s">
        <v>1569</v>
      </c>
      <c r="F8" s="298"/>
      <c r="G8" s="26"/>
    </row>
    <row r="9" spans="1:7" ht="16">
      <c r="A9" s="10" t="s">
        <v>526</v>
      </c>
      <c r="B9" s="33" t="s">
        <v>1068</v>
      </c>
      <c r="C9" s="9" t="s">
        <v>2246</v>
      </c>
      <c r="D9" s="300"/>
      <c r="E9" s="300"/>
      <c r="F9" s="300"/>
      <c r="G9" s="26"/>
    </row>
    <row r="10" spans="1:7" ht="13.5">
      <c r="D10" s="300"/>
      <c r="E10" s="300"/>
      <c r="F10" s="300"/>
      <c r="G10" s="26"/>
    </row>
    <row r="11" spans="1:7" ht="148.4" customHeight="1">
      <c r="A11" s="200">
        <v>1</v>
      </c>
      <c r="B11" s="28" t="s">
        <v>1149</v>
      </c>
      <c r="C11" s="26" t="s">
        <v>884</v>
      </c>
      <c r="D11" s="376">
        <v>0</v>
      </c>
      <c r="E11" s="115" t="s">
        <v>1523</v>
      </c>
      <c r="F11" s="199" t="s">
        <v>117</v>
      </c>
      <c r="G11" s="29" t="s">
        <v>1367</v>
      </c>
    </row>
    <row r="12" spans="1:7" ht="12.75" customHeight="1">
      <c r="A12" s="200">
        <f>A11+1</f>
        <v>2</v>
      </c>
      <c r="B12" s="28" t="s">
        <v>1149</v>
      </c>
      <c r="C12" s="26" t="s">
        <v>885</v>
      </c>
      <c r="D12" s="376">
        <v>0</v>
      </c>
      <c r="E12" s="115" t="s">
        <v>1523</v>
      </c>
      <c r="F12" s="199" t="s">
        <v>118</v>
      </c>
      <c r="G12" s="29" t="s">
        <v>73</v>
      </c>
    </row>
    <row r="13" spans="1:7" ht="56.15" customHeight="1">
      <c r="A13" s="200">
        <f>A12+1</f>
        <v>3</v>
      </c>
      <c r="B13" s="28" t="s">
        <v>1149</v>
      </c>
      <c r="C13" s="30" t="s">
        <v>886</v>
      </c>
      <c r="D13" s="379">
        <v>0</v>
      </c>
      <c r="E13" s="115" t="s">
        <v>1523</v>
      </c>
      <c r="F13" s="29" t="s">
        <v>119</v>
      </c>
      <c r="G13" s="29" t="s">
        <v>1368</v>
      </c>
    </row>
    <row r="14" spans="1:7" ht="26">
      <c r="A14" s="200">
        <f t="shared" ref="A14:A77" si="0">A13+1</f>
        <v>4</v>
      </c>
      <c r="B14" s="28" t="s">
        <v>1149</v>
      </c>
      <c r="C14" s="30" t="s">
        <v>489</v>
      </c>
      <c r="D14" s="379">
        <v>0</v>
      </c>
      <c r="E14" s="115" t="s">
        <v>1523</v>
      </c>
      <c r="F14" s="26" t="s">
        <v>120</v>
      </c>
      <c r="G14" s="29" t="s">
        <v>226</v>
      </c>
    </row>
    <row r="15" spans="1:7">
      <c r="A15" s="200">
        <f t="shared" si="0"/>
        <v>5</v>
      </c>
      <c r="B15" s="28" t="s">
        <v>1149</v>
      </c>
      <c r="C15" s="30" t="s">
        <v>227</v>
      </c>
      <c r="D15" s="379">
        <v>0</v>
      </c>
      <c r="E15" s="115" t="s">
        <v>1572</v>
      </c>
      <c r="F15" s="26" t="s">
        <v>228</v>
      </c>
      <c r="G15" s="26" t="s">
        <v>229</v>
      </c>
    </row>
    <row r="16" spans="1:7" ht="69" customHeight="1">
      <c r="A16" s="200">
        <f t="shared" si="0"/>
        <v>6</v>
      </c>
      <c r="B16" s="28" t="s">
        <v>1149</v>
      </c>
      <c r="C16" s="30" t="s">
        <v>791</v>
      </c>
      <c r="D16" s="379">
        <v>0</v>
      </c>
      <c r="E16" s="115" t="s">
        <v>1523</v>
      </c>
      <c r="F16" s="26" t="s">
        <v>121</v>
      </c>
      <c r="G16" s="29" t="s">
        <v>880</v>
      </c>
    </row>
    <row r="17" spans="1:7" ht="39">
      <c r="A17" s="200">
        <f t="shared" si="0"/>
        <v>7</v>
      </c>
      <c r="B17" s="28" t="s">
        <v>1149</v>
      </c>
      <c r="C17" s="30" t="s">
        <v>792</v>
      </c>
      <c r="D17" s="379">
        <v>0</v>
      </c>
      <c r="E17" s="115" t="s">
        <v>1523</v>
      </c>
      <c r="F17" s="26" t="s">
        <v>122</v>
      </c>
      <c r="G17" s="29" t="s">
        <v>786</v>
      </c>
    </row>
    <row r="18" spans="1:7" ht="39">
      <c r="A18" s="200">
        <f t="shared" si="0"/>
        <v>8</v>
      </c>
      <c r="B18" s="28" t="s">
        <v>1149</v>
      </c>
      <c r="C18" s="30" t="s">
        <v>793</v>
      </c>
      <c r="D18" s="379">
        <v>0</v>
      </c>
      <c r="E18" s="115" t="s">
        <v>1523</v>
      </c>
      <c r="F18" s="26" t="s">
        <v>123</v>
      </c>
      <c r="G18" s="29" t="s">
        <v>161</v>
      </c>
    </row>
    <row r="19" spans="1:7" ht="107.5" customHeight="1">
      <c r="A19" s="200">
        <f t="shared" si="0"/>
        <v>9</v>
      </c>
      <c r="B19" s="28" t="s">
        <v>1149</v>
      </c>
      <c r="C19" s="30" t="s">
        <v>795</v>
      </c>
      <c r="D19" s="379">
        <v>0</v>
      </c>
      <c r="E19" s="115" t="s">
        <v>1572</v>
      </c>
      <c r="F19" s="26" t="s">
        <v>124</v>
      </c>
      <c r="G19" s="29" t="s">
        <v>127</v>
      </c>
    </row>
    <row r="20" spans="1:7" ht="43.4" customHeight="1">
      <c r="A20" s="200">
        <f t="shared" si="0"/>
        <v>10</v>
      </c>
      <c r="B20" s="28" t="s">
        <v>1149</v>
      </c>
      <c r="C20" s="433" t="s">
        <v>125</v>
      </c>
      <c r="D20" s="379">
        <v>0</v>
      </c>
      <c r="E20" s="115" t="s">
        <v>1572</v>
      </c>
      <c r="F20" s="26" t="s">
        <v>231</v>
      </c>
      <c r="G20" s="29" t="s">
        <v>232</v>
      </c>
    </row>
    <row r="21" spans="1:7" ht="54.65" customHeight="1">
      <c r="A21" s="200">
        <f t="shared" si="0"/>
        <v>11</v>
      </c>
      <c r="B21" s="28" t="s">
        <v>1149</v>
      </c>
      <c r="C21" s="433" t="s">
        <v>233</v>
      </c>
      <c r="D21" s="379">
        <v>0</v>
      </c>
      <c r="E21" s="115" t="s">
        <v>1572</v>
      </c>
      <c r="F21" s="26" t="s">
        <v>234</v>
      </c>
      <c r="G21" s="29" t="s">
        <v>235</v>
      </c>
    </row>
    <row r="22" spans="1:7" ht="149.15" customHeight="1">
      <c r="A22" s="200">
        <f t="shared" si="0"/>
        <v>12</v>
      </c>
      <c r="B22" s="28" t="s">
        <v>1149</v>
      </c>
      <c r="C22" s="433" t="s">
        <v>796</v>
      </c>
      <c r="D22" s="379">
        <v>0</v>
      </c>
      <c r="E22" s="115" t="s">
        <v>1572</v>
      </c>
      <c r="F22" s="26" t="s">
        <v>126</v>
      </c>
      <c r="G22" s="29" t="s">
        <v>377</v>
      </c>
    </row>
    <row r="23" spans="1:7" ht="83.15" customHeight="1">
      <c r="A23" s="200">
        <f t="shared" si="0"/>
        <v>13</v>
      </c>
      <c r="B23" s="28" t="s">
        <v>1149</v>
      </c>
      <c r="C23" s="433" t="s">
        <v>236</v>
      </c>
      <c r="D23" s="379">
        <v>0</v>
      </c>
      <c r="E23" s="115" t="s">
        <v>1572</v>
      </c>
      <c r="F23" s="26" t="s">
        <v>237</v>
      </c>
      <c r="G23" s="29" t="s">
        <v>287</v>
      </c>
    </row>
    <row r="24" spans="1:7" ht="94.4" customHeight="1">
      <c r="A24" s="200">
        <f t="shared" si="0"/>
        <v>14</v>
      </c>
      <c r="B24" s="28" t="s">
        <v>1149</v>
      </c>
      <c r="C24" s="30" t="s">
        <v>794</v>
      </c>
      <c r="D24" s="379">
        <v>0</v>
      </c>
      <c r="E24" s="115" t="s">
        <v>1523</v>
      </c>
      <c r="F24" s="26" t="s">
        <v>52</v>
      </c>
      <c r="G24" s="29" t="s">
        <v>261</v>
      </c>
    </row>
    <row r="25" spans="1:7" ht="107.5" customHeight="1">
      <c r="A25" s="200">
        <f t="shared" si="0"/>
        <v>15</v>
      </c>
      <c r="B25" s="28" t="s">
        <v>1149</v>
      </c>
      <c r="C25" s="30" t="s">
        <v>797</v>
      </c>
      <c r="D25" s="379">
        <v>0</v>
      </c>
      <c r="E25" s="115" t="s">
        <v>1572</v>
      </c>
      <c r="F25" s="26" t="s">
        <v>53</v>
      </c>
      <c r="G25" s="29" t="s">
        <v>1145</v>
      </c>
    </row>
    <row r="26" spans="1:7" ht="96" customHeight="1">
      <c r="A26" s="200">
        <f t="shared" si="0"/>
        <v>16</v>
      </c>
      <c r="B26" s="28" t="s">
        <v>1149</v>
      </c>
      <c r="C26" s="30" t="s">
        <v>288</v>
      </c>
      <c r="D26" s="379">
        <v>0</v>
      </c>
      <c r="E26" s="115" t="s">
        <v>1572</v>
      </c>
      <c r="F26" s="26" t="s">
        <v>54</v>
      </c>
      <c r="G26" s="29" t="s">
        <v>145</v>
      </c>
    </row>
    <row r="27" spans="1:7" ht="82.4" customHeight="1">
      <c r="A27" s="200">
        <f t="shared" si="0"/>
        <v>17</v>
      </c>
      <c r="B27" s="28" t="s">
        <v>1149</v>
      </c>
      <c r="C27" s="30" t="s">
        <v>798</v>
      </c>
      <c r="D27" s="379">
        <v>0</v>
      </c>
      <c r="E27" s="115" t="s">
        <v>1572</v>
      </c>
      <c r="F27" s="26" t="s">
        <v>55</v>
      </c>
      <c r="G27" s="29" t="s">
        <v>840</v>
      </c>
    </row>
    <row r="28" spans="1:7" ht="68.150000000000006" customHeight="1">
      <c r="A28" s="200">
        <f t="shared" si="0"/>
        <v>18</v>
      </c>
      <c r="B28" s="28" t="s">
        <v>1149</v>
      </c>
      <c r="C28" s="30" t="s">
        <v>149</v>
      </c>
      <c r="D28" s="379">
        <v>0</v>
      </c>
      <c r="E28" s="115" t="s">
        <v>1572</v>
      </c>
      <c r="F28" s="26" t="s">
        <v>56</v>
      </c>
      <c r="G28" s="29" t="s">
        <v>57</v>
      </c>
    </row>
    <row r="29" spans="1:7" ht="122.15" customHeight="1">
      <c r="A29" s="200">
        <f t="shared" si="0"/>
        <v>19</v>
      </c>
      <c r="B29" s="28" t="s">
        <v>1149</v>
      </c>
      <c r="C29" s="30" t="s">
        <v>976</v>
      </c>
      <c r="D29" s="379">
        <v>0</v>
      </c>
      <c r="E29" s="115" t="s">
        <v>1572</v>
      </c>
      <c r="F29" s="26" t="s">
        <v>977</v>
      </c>
      <c r="G29" s="29" t="s">
        <v>978</v>
      </c>
    </row>
    <row r="30" spans="1:7" ht="27" customHeight="1">
      <c r="A30" s="200">
        <f t="shared" si="0"/>
        <v>20</v>
      </c>
      <c r="B30" s="28" t="s">
        <v>1149</v>
      </c>
      <c r="C30" s="30" t="s">
        <v>979</v>
      </c>
      <c r="D30" s="379">
        <v>0</v>
      </c>
      <c r="E30" s="115" t="s">
        <v>1572</v>
      </c>
      <c r="F30" s="26" t="s">
        <v>980</v>
      </c>
      <c r="G30" s="29" t="s">
        <v>406</v>
      </c>
    </row>
    <row r="31" spans="1:7" ht="27.65" customHeight="1">
      <c r="A31" s="200">
        <f t="shared" si="0"/>
        <v>21</v>
      </c>
      <c r="B31" s="28" t="s">
        <v>1149</v>
      </c>
      <c r="C31" s="30" t="s">
        <v>981</v>
      </c>
      <c r="D31" s="379">
        <v>0</v>
      </c>
      <c r="E31" s="115" t="s">
        <v>1572</v>
      </c>
      <c r="F31" s="26" t="s">
        <v>982</v>
      </c>
      <c r="G31" s="29" t="s">
        <v>983</v>
      </c>
    </row>
    <row r="32" spans="1:7" ht="42" customHeight="1">
      <c r="A32" s="200">
        <f t="shared" si="0"/>
        <v>22</v>
      </c>
      <c r="B32" s="28" t="s">
        <v>1149</v>
      </c>
      <c r="C32" s="30" t="s">
        <v>984</v>
      </c>
      <c r="D32" s="379">
        <v>0</v>
      </c>
      <c r="E32" s="115" t="s">
        <v>1572</v>
      </c>
      <c r="F32" s="26" t="s">
        <v>109</v>
      </c>
      <c r="G32" s="29" t="s">
        <v>151</v>
      </c>
    </row>
    <row r="33" spans="1:7" ht="111" customHeight="1">
      <c r="A33" s="200">
        <f t="shared" si="0"/>
        <v>23</v>
      </c>
      <c r="B33" s="28" t="s">
        <v>1149</v>
      </c>
      <c r="C33" s="433" t="s">
        <v>152</v>
      </c>
      <c r="D33" s="379">
        <v>0</v>
      </c>
      <c r="E33" s="115" t="s">
        <v>1523</v>
      </c>
      <c r="F33" s="26" t="s">
        <v>153</v>
      </c>
      <c r="G33" s="29" t="s">
        <v>154</v>
      </c>
    </row>
    <row r="34" spans="1:7" ht="29.5" customHeight="1">
      <c r="A34" s="200">
        <f t="shared" si="0"/>
        <v>24</v>
      </c>
      <c r="B34" s="28" t="s">
        <v>1149</v>
      </c>
      <c r="C34" s="433" t="s">
        <v>910</v>
      </c>
      <c r="D34" s="379">
        <v>0</v>
      </c>
      <c r="E34" s="115" t="s">
        <v>1572</v>
      </c>
      <c r="F34" s="26" t="s">
        <v>407</v>
      </c>
      <c r="G34" s="29" t="s">
        <v>912</v>
      </c>
    </row>
    <row r="35" spans="1:7" ht="26">
      <c r="A35" s="200">
        <f t="shared" si="0"/>
        <v>25</v>
      </c>
      <c r="B35" s="28" t="s">
        <v>1149</v>
      </c>
      <c r="C35" s="433" t="s">
        <v>913</v>
      </c>
      <c r="D35" s="379">
        <v>0</v>
      </c>
      <c r="E35" s="115" t="s">
        <v>1572</v>
      </c>
      <c r="F35" s="26" t="s">
        <v>408</v>
      </c>
      <c r="G35" s="29" t="s">
        <v>995</v>
      </c>
    </row>
    <row r="36" spans="1:7" ht="26">
      <c r="A36" s="200">
        <f t="shared" si="0"/>
        <v>26</v>
      </c>
      <c r="B36" s="28" t="s">
        <v>1149</v>
      </c>
      <c r="C36" s="433" t="s">
        <v>996</v>
      </c>
      <c r="D36" s="379">
        <v>0</v>
      </c>
      <c r="E36" s="115" t="s">
        <v>1523</v>
      </c>
      <c r="F36" s="26" t="s">
        <v>997</v>
      </c>
      <c r="G36" s="29" t="s">
        <v>128</v>
      </c>
    </row>
    <row r="37" spans="1:7" ht="42" customHeight="1">
      <c r="A37" s="200">
        <f t="shared" si="0"/>
        <v>27</v>
      </c>
      <c r="B37" s="28" t="s">
        <v>1149</v>
      </c>
      <c r="C37" s="433" t="s">
        <v>1518</v>
      </c>
      <c r="D37" s="379">
        <v>0</v>
      </c>
      <c r="E37" s="115" t="s">
        <v>1523</v>
      </c>
      <c r="F37" s="26" t="s">
        <v>409</v>
      </c>
      <c r="G37" s="29" t="s">
        <v>410</v>
      </c>
    </row>
    <row r="38" spans="1:7" ht="81" customHeight="1">
      <c r="A38" s="200">
        <f t="shared" si="0"/>
        <v>28</v>
      </c>
      <c r="B38" s="28" t="s">
        <v>1149</v>
      </c>
      <c r="C38" s="433" t="s">
        <v>1519</v>
      </c>
      <c r="D38" s="379">
        <v>0</v>
      </c>
      <c r="E38" s="115" t="s">
        <v>1572</v>
      </c>
      <c r="F38" s="29" t="s">
        <v>411</v>
      </c>
      <c r="G38" s="29" t="s">
        <v>1370</v>
      </c>
    </row>
    <row r="39" spans="1:7" ht="29.5" customHeight="1">
      <c r="A39" s="200">
        <f t="shared" si="0"/>
        <v>29</v>
      </c>
      <c r="B39" s="28" t="s">
        <v>1149</v>
      </c>
      <c r="C39" s="433" t="s">
        <v>262</v>
      </c>
      <c r="D39" s="379">
        <v>0</v>
      </c>
      <c r="E39" s="115" t="s">
        <v>1572</v>
      </c>
      <c r="F39" s="26" t="s">
        <v>412</v>
      </c>
      <c r="G39" s="29" t="s">
        <v>264</v>
      </c>
    </row>
    <row r="40" spans="1:7" ht="54" customHeight="1">
      <c r="A40" s="200">
        <f t="shared" si="0"/>
        <v>30</v>
      </c>
      <c r="B40" s="28" t="s">
        <v>1149</v>
      </c>
      <c r="C40" s="433" t="s">
        <v>265</v>
      </c>
      <c r="D40" s="379">
        <v>0</v>
      </c>
      <c r="E40" s="115" t="s">
        <v>1572</v>
      </c>
      <c r="F40" s="26" t="s">
        <v>266</v>
      </c>
      <c r="G40" s="29" t="s">
        <v>267</v>
      </c>
    </row>
    <row r="41" spans="1:7" ht="54" customHeight="1">
      <c r="A41" s="200">
        <f t="shared" si="0"/>
        <v>31</v>
      </c>
      <c r="B41" s="28" t="s">
        <v>1149</v>
      </c>
      <c r="C41" s="433" t="s">
        <v>1520</v>
      </c>
      <c r="D41" s="379">
        <v>0</v>
      </c>
      <c r="E41" s="115" t="s">
        <v>1523</v>
      </c>
      <c r="F41" s="26" t="s">
        <v>409</v>
      </c>
      <c r="G41" s="29" t="s">
        <v>362</v>
      </c>
    </row>
    <row r="42" spans="1:7" ht="15.65" customHeight="1">
      <c r="A42" s="200">
        <f t="shared" si="0"/>
        <v>32</v>
      </c>
      <c r="B42" s="28" t="s">
        <v>1149</v>
      </c>
      <c r="C42" s="30" t="s">
        <v>363</v>
      </c>
      <c r="D42" s="379">
        <v>0</v>
      </c>
      <c r="E42" s="115" t="s">
        <v>1572</v>
      </c>
      <c r="F42" s="26" t="s">
        <v>364</v>
      </c>
      <c r="G42" s="29" t="s">
        <v>365</v>
      </c>
    </row>
    <row r="43" spans="1:7" ht="14.15" customHeight="1">
      <c r="A43" s="200">
        <f t="shared" si="0"/>
        <v>33</v>
      </c>
      <c r="B43" s="28" t="s">
        <v>1149</v>
      </c>
      <c r="C43" s="30" t="s">
        <v>366</v>
      </c>
      <c r="D43" s="379">
        <v>0</v>
      </c>
      <c r="E43" s="115" t="s">
        <v>1572</v>
      </c>
      <c r="F43" s="26" t="s">
        <v>413</v>
      </c>
      <c r="G43" s="29" t="s">
        <v>368</v>
      </c>
    </row>
    <row r="44" spans="1:7" ht="28.4" customHeight="1">
      <c r="A44" s="200">
        <f t="shared" si="0"/>
        <v>34</v>
      </c>
      <c r="B44" s="28" t="s">
        <v>1149</v>
      </c>
      <c r="C44" s="30" t="s">
        <v>369</v>
      </c>
      <c r="D44" s="379">
        <v>0</v>
      </c>
      <c r="E44" s="115" t="s">
        <v>1572</v>
      </c>
      <c r="F44" s="26" t="s">
        <v>414</v>
      </c>
      <c r="G44" s="29" t="s">
        <v>371</v>
      </c>
    </row>
    <row r="45" spans="1:7" ht="54.65" customHeight="1">
      <c r="A45" s="200">
        <f t="shared" si="0"/>
        <v>35</v>
      </c>
      <c r="B45" s="28" t="s">
        <v>1149</v>
      </c>
      <c r="C45" s="30" t="s">
        <v>372</v>
      </c>
      <c r="D45" s="379">
        <v>0</v>
      </c>
      <c r="E45" s="115" t="s">
        <v>1572</v>
      </c>
      <c r="F45" s="26" t="s">
        <v>415</v>
      </c>
      <c r="G45" s="29" t="s">
        <v>26</v>
      </c>
    </row>
    <row r="46" spans="1:7" ht="81" customHeight="1">
      <c r="A46" s="200">
        <f t="shared" si="0"/>
        <v>36</v>
      </c>
      <c r="B46" s="28" t="s">
        <v>1149</v>
      </c>
      <c r="C46" s="30" t="s">
        <v>27</v>
      </c>
      <c r="D46" s="379">
        <v>0</v>
      </c>
      <c r="E46" s="115" t="s">
        <v>1572</v>
      </c>
      <c r="F46" s="26" t="s">
        <v>28</v>
      </c>
      <c r="G46" s="29" t="s">
        <v>914</v>
      </c>
    </row>
    <row r="47" spans="1:7" ht="121.4" customHeight="1">
      <c r="A47" s="200">
        <f t="shared" si="0"/>
        <v>37</v>
      </c>
      <c r="B47" s="28" t="s">
        <v>1149</v>
      </c>
      <c r="C47" s="433" t="s">
        <v>915</v>
      </c>
      <c r="D47" s="379">
        <v>0</v>
      </c>
      <c r="E47" s="115" t="s">
        <v>1523</v>
      </c>
      <c r="F47" s="26" t="s">
        <v>416</v>
      </c>
      <c r="G47" s="29" t="s">
        <v>1371</v>
      </c>
    </row>
    <row r="48" spans="1:7" ht="81" customHeight="1">
      <c r="A48" s="200">
        <f t="shared" si="0"/>
        <v>38</v>
      </c>
      <c r="B48" s="28" t="s">
        <v>1149</v>
      </c>
      <c r="C48" s="433" t="s">
        <v>379</v>
      </c>
      <c r="D48" s="379">
        <v>0</v>
      </c>
      <c r="E48" s="115" t="s">
        <v>1572</v>
      </c>
      <c r="F48" s="26" t="s">
        <v>380</v>
      </c>
      <c r="G48" s="29" t="s">
        <v>1201</v>
      </c>
    </row>
    <row r="49" spans="1:7" ht="29.15" customHeight="1">
      <c r="A49" s="200">
        <f t="shared" si="0"/>
        <v>39</v>
      </c>
      <c r="B49" s="28" t="s">
        <v>1149</v>
      </c>
      <c r="C49" s="433" t="s">
        <v>1202</v>
      </c>
      <c r="D49" s="379">
        <v>0</v>
      </c>
      <c r="E49" s="115" t="s">
        <v>1572</v>
      </c>
      <c r="F49" s="26" t="s">
        <v>1203</v>
      </c>
      <c r="G49" s="29" t="s">
        <v>1204</v>
      </c>
    </row>
    <row r="50" spans="1:7" ht="44.5" customHeight="1">
      <c r="A50" s="200">
        <f t="shared" si="0"/>
        <v>40</v>
      </c>
      <c r="B50" s="28" t="s">
        <v>1149</v>
      </c>
      <c r="C50" s="433" t="s">
        <v>1205</v>
      </c>
      <c r="D50" s="379">
        <v>0</v>
      </c>
      <c r="E50" s="115" t="s">
        <v>1572</v>
      </c>
      <c r="F50" s="26" t="s">
        <v>1206</v>
      </c>
      <c r="G50" s="29" t="s">
        <v>1207</v>
      </c>
    </row>
    <row r="51" spans="1:7" ht="68.5" customHeight="1">
      <c r="A51" s="200">
        <f t="shared" si="0"/>
        <v>41</v>
      </c>
      <c r="B51" s="28" t="s">
        <v>1149</v>
      </c>
      <c r="C51" s="433" t="s">
        <v>1208</v>
      </c>
      <c r="D51" s="379">
        <v>0</v>
      </c>
      <c r="E51" s="115" t="s">
        <v>1523</v>
      </c>
      <c r="F51" s="26" t="s">
        <v>1209</v>
      </c>
      <c r="G51" s="29" t="s">
        <v>1210</v>
      </c>
    </row>
    <row r="52" spans="1:7" ht="54.65" customHeight="1">
      <c r="A52" s="200">
        <f t="shared" si="0"/>
        <v>42</v>
      </c>
      <c r="B52" s="28" t="s">
        <v>1149</v>
      </c>
      <c r="C52" s="433" t="s">
        <v>1211</v>
      </c>
      <c r="D52" s="379">
        <v>0</v>
      </c>
      <c r="E52" s="115" t="s">
        <v>1523</v>
      </c>
      <c r="F52" s="26" t="s">
        <v>1212</v>
      </c>
      <c r="G52" s="29" t="s">
        <v>60</v>
      </c>
    </row>
    <row r="53" spans="1:7" ht="42.65" customHeight="1">
      <c r="A53" s="200">
        <f t="shared" si="0"/>
        <v>43</v>
      </c>
      <c r="B53" s="28" t="s">
        <v>1149</v>
      </c>
      <c r="C53" s="433" t="s">
        <v>1521</v>
      </c>
      <c r="D53" s="379">
        <v>0</v>
      </c>
      <c r="E53" s="115" t="s">
        <v>1523</v>
      </c>
      <c r="F53" s="26" t="s">
        <v>1212</v>
      </c>
      <c r="G53" s="29" t="s">
        <v>61</v>
      </c>
    </row>
    <row r="54" spans="1:7" ht="121.4" customHeight="1">
      <c r="A54" s="200">
        <f t="shared" si="0"/>
        <v>44</v>
      </c>
      <c r="B54" s="28" t="s">
        <v>1149</v>
      </c>
      <c r="C54" s="433" t="s">
        <v>62</v>
      </c>
      <c r="D54" s="379">
        <v>0</v>
      </c>
      <c r="E54" s="115" t="s">
        <v>1523</v>
      </c>
      <c r="F54" s="26" t="s">
        <v>1209</v>
      </c>
      <c r="G54" s="29" t="s">
        <v>63</v>
      </c>
    </row>
    <row r="55" spans="1:7" ht="27.65" customHeight="1">
      <c r="A55" s="200">
        <f t="shared" si="0"/>
        <v>45</v>
      </c>
      <c r="B55" s="28" t="s">
        <v>1149</v>
      </c>
      <c r="C55" s="433" t="s">
        <v>64</v>
      </c>
      <c r="D55" s="379">
        <v>0</v>
      </c>
      <c r="E55" s="115" t="s">
        <v>1572</v>
      </c>
      <c r="F55" s="26" t="s">
        <v>417</v>
      </c>
      <c r="G55" s="29" t="s">
        <v>66</v>
      </c>
    </row>
    <row r="56" spans="1:7" ht="42" customHeight="1">
      <c r="A56" s="200">
        <f t="shared" si="0"/>
        <v>46</v>
      </c>
      <c r="B56" s="28" t="s">
        <v>1149</v>
      </c>
      <c r="C56" s="433" t="s">
        <v>418</v>
      </c>
      <c r="D56" s="379">
        <v>0</v>
      </c>
      <c r="E56" s="115" t="s">
        <v>1523</v>
      </c>
      <c r="F56" s="26" t="s">
        <v>419</v>
      </c>
      <c r="G56" s="29" t="s">
        <v>401</v>
      </c>
    </row>
    <row r="57" spans="1:7" ht="52">
      <c r="A57" s="200">
        <f t="shared" si="0"/>
        <v>47</v>
      </c>
      <c r="B57" s="28" t="s">
        <v>1149</v>
      </c>
      <c r="C57" s="433" t="s">
        <v>420</v>
      </c>
      <c r="D57" s="379">
        <v>0</v>
      </c>
      <c r="E57" s="115" t="s">
        <v>1572</v>
      </c>
      <c r="F57" s="26" t="s">
        <v>421</v>
      </c>
      <c r="G57" s="29" t="s">
        <v>385</v>
      </c>
    </row>
    <row r="58" spans="1:7" ht="52">
      <c r="A58" s="200">
        <f t="shared" si="0"/>
        <v>48</v>
      </c>
      <c r="B58" s="28" t="s">
        <v>1149</v>
      </c>
      <c r="C58" s="433" t="s">
        <v>386</v>
      </c>
      <c r="D58" s="379">
        <v>0</v>
      </c>
      <c r="E58" s="115" t="s">
        <v>1572</v>
      </c>
      <c r="F58" s="26" t="s">
        <v>421</v>
      </c>
      <c r="G58" s="29" t="s">
        <v>387</v>
      </c>
    </row>
    <row r="59" spans="1:7" ht="26">
      <c r="A59" s="200">
        <f t="shared" si="0"/>
        <v>49</v>
      </c>
      <c r="B59" s="28" t="s">
        <v>1149</v>
      </c>
      <c r="C59" s="433" t="s">
        <v>388</v>
      </c>
      <c r="D59" s="379">
        <v>0</v>
      </c>
      <c r="E59" s="115" t="s">
        <v>1572</v>
      </c>
      <c r="F59" s="26" t="s">
        <v>389</v>
      </c>
      <c r="G59" s="29" t="s">
        <v>390</v>
      </c>
    </row>
    <row r="60" spans="1:7" ht="65">
      <c r="A60" s="200">
        <f t="shared" si="0"/>
        <v>50</v>
      </c>
      <c r="B60" s="28" t="s">
        <v>1149</v>
      </c>
      <c r="C60" s="30" t="s">
        <v>1266</v>
      </c>
      <c r="D60" s="379">
        <v>0</v>
      </c>
      <c r="E60" s="115" t="s">
        <v>1572</v>
      </c>
      <c r="F60" s="26" t="s">
        <v>391</v>
      </c>
      <c r="G60" s="29" t="s">
        <v>1399</v>
      </c>
    </row>
    <row r="61" spans="1:7" ht="104">
      <c r="A61" s="200">
        <f t="shared" si="0"/>
        <v>51</v>
      </c>
      <c r="B61" s="28" t="s">
        <v>1149</v>
      </c>
      <c r="C61" s="30" t="s">
        <v>392</v>
      </c>
      <c r="D61" s="379">
        <v>0</v>
      </c>
      <c r="E61" s="115" t="s">
        <v>1572</v>
      </c>
      <c r="F61" s="26" t="s">
        <v>393</v>
      </c>
      <c r="G61" s="29" t="s">
        <v>1372</v>
      </c>
    </row>
    <row r="62" spans="1:7" ht="52">
      <c r="A62" s="200">
        <f t="shared" si="0"/>
        <v>52</v>
      </c>
      <c r="B62" s="28" t="s">
        <v>1149</v>
      </c>
      <c r="C62" s="30" t="s">
        <v>291</v>
      </c>
      <c r="D62" s="379">
        <v>0</v>
      </c>
      <c r="E62" s="115" t="s">
        <v>1572</v>
      </c>
      <c r="F62" s="26" t="s">
        <v>292</v>
      </c>
      <c r="G62" s="29" t="s">
        <v>1270</v>
      </c>
    </row>
    <row r="63" spans="1:7" ht="95.5" customHeight="1">
      <c r="A63" s="200">
        <f t="shared" si="0"/>
        <v>53</v>
      </c>
      <c r="B63" s="28" t="s">
        <v>1149</v>
      </c>
      <c r="C63" s="30" t="s">
        <v>1271</v>
      </c>
      <c r="D63" s="379">
        <v>0</v>
      </c>
      <c r="E63" s="115" t="s">
        <v>1572</v>
      </c>
      <c r="F63" s="26" t="s">
        <v>1272</v>
      </c>
      <c r="G63" s="29" t="s">
        <v>1002</v>
      </c>
    </row>
    <row r="64" spans="1:7" ht="94.4" customHeight="1">
      <c r="A64" s="200">
        <f t="shared" si="0"/>
        <v>54</v>
      </c>
      <c r="B64" s="28" t="s">
        <v>1149</v>
      </c>
      <c r="C64" s="30" t="s">
        <v>1003</v>
      </c>
      <c r="D64" s="379">
        <v>0</v>
      </c>
      <c r="E64" s="115" t="s">
        <v>1572</v>
      </c>
      <c r="F64" s="26" t="s">
        <v>1033</v>
      </c>
      <c r="G64" s="29" t="s">
        <v>1034</v>
      </c>
    </row>
    <row r="65" spans="1:7" ht="39">
      <c r="A65" s="200">
        <f t="shared" si="0"/>
        <v>55</v>
      </c>
      <c r="B65" s="28" t="s">
        <v>1149</v>
      </c>
      <c r="C65" s="30" t="s">
        <v>1035</v>
      </c>
      <c r="D65" s="379">
        <v>0</v>
      </c>
      <c r="E65" s="115" t="s">
        <v>1572</v>
      </c>
      <c r="F65" s="26" t="s">
        <v>1036</v>
      </c>
      <c r="G65" s="29" t="s">
        <v>1037</v>
      </c>
    </row>
    <row r="66" spans="1:7" ht="52">
      <c r="A66" s="200">
        <f t="shared" si="0"/>
        <v>56</v>
      </c>
      <c r="B66" s="28" t="s">
        <v>1149</v>
      </c>
      <c r="C66" s="30" t="s">
        <v>1038</v>
      </c>
      <c r="D66" s="379">
        <v>0</v>
      </c>
      <c r="E66" s="115" t="s">
        <v>1572</v>
      </c>
      <c r="F66" s="26" t="s">
        <v>1039</v>
      </c>
      <c r="G66" s="29" t="s">
        <v>590</v>
      </c>
    </row>
    <row r="67" spans="1:7" ht="39">
      <c r="A67" s="200">
        <f t="shared" si="0"/>
        <v>57</v>
      </c>
      <c r="B67" s="28" t="s">
        <v>1149</v>
      </c>
      <c r="C67" s="30" t="s">
        <v>591</v>
      </c>
      <c r="D67" s="379">
        <v>0</v>
      </c>
      <c r="E67" s="115" t="s">
        <v>1572</v>
      </c>
      <c r="F67" s="26" t="s">
        <v>592</v>
      </c>
      <c r="G67" s="29" t="s">
        <v>593</v>
      </c>
    </row>
    <row r="68" spans="1:7" ht="52">
      <c r="A68" s="200">
        <f t="shared" si="0"/>
        <v>58</v>
      </c>
      <c r="B68" s="28" t="s">
        <v>1149</v>
      </c>
      <c r="C68" s="30" t="s">
        <v>594</v>
      </c>
      <c r="D68" s="379">
        <v>0</v>
      </c>
      <c r="E68" s="115" t="s">
        <v>1572</v>
      </c>
      <c r="F68" s="26" t="s">
        <v>157</v>
      </c>
      <c r="G68" s="29" t="s">
        <v>158</v>
      </c>
    </row>
    <row r="69" spans="1:7" ht="78">
      <c r="A69" s="200">
        <f t="shared" si="0"/>
        <v>59</v>
      </c>
      <c r="B69" s="28" t="s">
        <v>1149</v>
      </c>
      <c r="C69" s="30" t="s">
        <v>159</v>
      </c>
      <c r="D69" s="379">
        <v>0</v>
      </c>
      <c r="E69" s="115" t="s">
        <v>1572</v>
      </c>
      <c r="F69" s="29" t="s">
        <v>160</v>
      </c>
      <c r="G69" s="29" t="s">
        <v>1373</v>
      </c>
    </row>
    <row r="70" spans="1:7" ht="39">
      <c r="A70" s="200">
        <f t="shared" si="0"/>
        <v>60</v>
      </c>
      <c r="B70" s="28" t="s">
        <v>1149</v>
      </c>
      <c r="C70" s="30" t="s">
        <v>1578</v>
      </c>
      <c r="D70" s="379">
        <v>0</v>
      </c>
      <c r="E70" s="115" t="s">
        <v>1523</v>
      </c>
      <c r="F70" s="26" t="s">
        <v>142</v>
      </c>
      <c r="G70" s="29" t="s">
        <v>1579</v>
      </c>
    </row>
    <row r="71" spans="1:7" ht="39">
      <c r="A71" s="200">
        <f t="shared" si="0"/>
        <v>61</v>
      </c>
      <c r="B71" s="28" t="s">
        <v>1149</v>
      </c>
      <c r="C71" s="30" t="s">
        <v>1580</v>
      </c>
      <c r="D71" s="379">
        <v>0</v>
      </c>
      <c r="E71" s="115" t="s">
        <v>1572</v>
      </c>
      <c r="F71" s="26" t="s">
        <v>1581</v>
      </c>
      <c r="G71" s="29" t="s">
        <v>193</v>
      </c>
    </row>
    <row r="72" spans="1:7" ht="26">
      <c r="A72" s="200">
        <f t="shared" si="0"/>
        <v>62</v>
      </c>
      <c r="B72" s="28" t="s">
        <v>1149</v>
      </c>
      <c r="C72" s="30" t="s">
        <v>1071</v>
      </c>
      <c r="D72" s="379">
        <v>0</v>
      </c>
      <c r="E72" s="115" t="s">
        <v>1572</v>
      </c>
      <c r="F72" s="26" t="s">
        <v>1110</v>
      </c>
      <c r="G72" s="29" t="s">
        <v>1111</v>
      </c>
    </row>
    <row r="73" spans="1:7">
      <c r="A73" s="200">
        <f t="shared" si="0"/>
        <v>63</v>
      </c>
      <c r="B73" s="28" t="s">
        <v>1149</v>
      </c>
      <c r="C73" s="30" t="s">
        <v>1112</v>
      </c>
      <c r="D73" s="379">
        <v>0</v>
      </c>
      <c r="E73" s="115" t="s">
        <v>1572</v>
      </c>
      <c r="F73" s="26" t="s">
        <v>1113</v>
      </c>
      <c r="G73" s="29" t="s">
        <v>1114</v>
      </c>
    </row>
    <row r="74" spans="1:7" ht="39">
      <c r="A74" s="200">
        <f t="shared" si="0"/>
        <v>64</v>
      </c>
      <c r="B74" s="28" t="s">
        <v>1149</v>
      </c>
      <c r="C74" s="30" t="s">
        <v>1115</v>
      </c>
      <c r="D74" s="379">
        <v>0</v>
      </c>
      <c r="E74" s="115" t="s">
        <v>1523</v>
      </c>
      <c r="F74" s="26" t="s">
        <v>1116</v>
      </c>
      <c r="G74" s="29" t="s">
        <v>1117</v>
      </c>
    </row>
    <row r="75" spans="1:7" ht="39">
      <c r="A75" s="200">
        <f t="shared" si="0"/>
        <v>65</v>
      </c>
      <c r="B75" s="28" t="s">
        <v>1149</v>
      </c>
      <c r="C75" s="30" t="s">
        <v>1118</v>
      </c>
      <c r="D75" s="379">
        <v>0</v>
      </c>
      <c r="E75" s="115" t="s">
        <v>1523</v>
      </c>
      <c r="F75" s="26" t="s">
        <v>1119</v>
      </c>
      <c r="G75" s="29" t="s">
        <v>1120</v>
      </c>
    </row>
    <row r="76" spans="1:7" ht="69" customHeight="1">
      <c r="A76" s="200">
        <f t="shared" si="0"/>
        <v>66</v>
      </c>
      <c r="B76" s="28" t="s">
        <v>1149</v>
      </c>
      <c r="C76" s="30" t="s">
        <v>1121</v>
      </c>
      <c r="D76" s="379">
        <v>0</v>
      </c>
      <c r="E76" s="115" t="s">
        <v>1572</v>
      </c>
      <c r="F76" s="26" t="s">
        <v>1122</v>
      </c>
      <c r="G76" s="29" t="s">
        <v>1123</v>
      </c>
    </row>
    <row r="77" spans="1:7" ht="26">
      <c r="A77" s="200">
        <f t="shared" si="0"/>
        <v>67</v>
      </c>
      <c r="B77" s="28" t="s">
        <v>1149</v>
      </c>
      <c r="C77" s="30" t="s">
        <v>1124</v>
      </c>
      <c r="D77" s="379">
        <v>0</v>
      </c>
      <c r="E77" s="115" t="s">
        <v>1572</v>
      </c>
      <c r="F77" s="26" t="s">
        <v>1125</v>
      </c>
      <c r="G77" s="29" t="s">
        <v>1158</v>
      </c>
    </row>
    <row r="78" spans="1:7" ht="39">
      <c r="A78" s="200">
        <f t="shared" ref="A78:A141" si="1">A77+1</f>
        <v>68</v>
      </c>
      <c r="B78" s="28" t="s">
        <v>1149</v>
      </c>
      <c r="C78" s="30" t="s">
        <v>1159</v>
      </c>
      <c r="D78" s="379">
        <v>0</v>
      </c>
      <c r="E78" s="115" t="s">
        <v>1572</v>
      </c>
      <c r="F78" s="26" t="s">
        <v>1113</v>
      </c>
      <c r="G78" s="29" t="s">
        <v>1160</v>
      </c>
    </row>
    <row r="79" spans="1:7" ht="78">
      <c r="A79" s="200">
        <f t="shared" si="1"/>
        <v>69</v>
      </c>
      <c r="B79" s="28" t="s">
        <v>1149</v>
      </c>
      <c r="C79" s="30" t="s">
        <v>1161</v>
      </c>
      <c r="D79" s="379">
        <v>0</v>
      </c>
      <c r="E79" s="115" t="s">
        <v>1572</v>
      </c>
      <c r="F79" s="26" t="s">
        <v>1162</v>
      </c>
      <c r="G79" s="29" t="s">
        <v>1245</v>
      </c>
    </row>
    <row r="80" spans="1:7" ht="26">
      <c r="A80" s="200">
        <f t="shared" si="1"/>
        <v>70</v>
      </c>
      <c r="B80" s="28" t="s">
        <v>1149</v>
      </c>
      <c r="C80" s="30" t="s">
        <v>1246</v>
      </c>
      <c r="D80" s="379">
        <v>0</v>
      </c>
      <c r="E80" s="115" t="s">
        <v>1523</v>
      </c>
      <c r="F80" s="26" t="s">
        <v>1247</v>
      </c>
      <c r="G80" s="29" t="s">
        <v>1146</v>
      </c>
    </row>
    <row r="81" spans="1:7" ht="39">
      <c r="A81" s="200">
        <f t="shared" si="1"/>
        <v>71</v>
      </c>
      <c r="B81" s="28" t="s">
        <v>1149</v>
      </c>
      <c r="C81" s="30" t="s">
        <v>1147</v>
      </c>
      <c r="D81" s="379">
        <v>0</v>
      </c>
      <c r="E81" s="115" t="s">
        <v>1523</v>
      </c>
      <c r="F81" s="26" t="s">
        <v>1148</v>
      </c>
      <c r="G81" s="29" t="s">
        <v>1273</v>
      </c>
    </row>
    <row r="82" spans="1:7" ht="39">
      <c r="A82" s="200">
        <f t="shared" si="1"/>
        <v>72</v>
      </c>
      <c r="B82" s="28" t="s">
        <v>1149</v>
      </c>
      <c r="C82" s="30" t="s">
        <v>1274</v>
      </c>
      <c r="D82" s="379">
        <v>0</v>
      </c>
      <c r="E82" s="115" t="s">
        <v>1523</v>
      </c>
      <c r="F82" s="26" t="s">
        <v>1275</v>
      </c>
      <c r="G82" s="29" t="s">
        <v>1276</v>
      </c>
    </row>
    <row r="83" spans="1:7" ht="32.15" customHeight="1">
      <c r="A83" s="200">
        <f t="shared" si="1"/>
        <v>73</v>
      </c>
      <c r="B83" s="28" t="s">
        <v>1149</v>
      </c>
      <c r="C83" s="30" t="s">
        <v>1277</v>
      </c>
      <c r="D83" s="379">
        <v>0</v>
      </c>
      <c r="E83" s="115" t="s">
        <v>1572</v>
      </c>
      <c r="F83" s="26" t="s">
        <v>1278</v>
      </c>
      <c r="G83" s="29" t="s">
        <v>1279</v>
      </c>
    </row>
    <row r="84" spans="1:7">
      <c r="A84" s="200">
        <f t="shared" si="1"/>
        <v>74</v>
      </c>
      <c r="B84" s="28" t="s">
        <v>1149</v>
      </c>
      <c r="C84" s="30" t="s">
        <v>1280</v>
      </c>
      <c r="D84" s="379">
        <v>0</v>
      </c>
      <c r="E84" s="115" t="s">
        <v>1572</v>
      </c>
      <c r="F84" s="26" t="s">
        <v>1281</v>
      </c>
      <c r="G84" s="29" t="s">
        <v>1282</v>
      </c>
    </row>
    <row r="85" spans="1:7" ht="26">
      <c r="A85" s="200">
        <f t="shared" si="1"/>
        <v>75</v>
      </c>
      <c r="B85" s="28" t="s">
        <v>1149</v>
      </c>
      <c r="C85" s="30" t="s">
        <v>1283</v>
      </c>
      <c r="D85" s="379">
        <v>0</v>
      </c>
      <c r="E85" s="115" t="s">
        <v>1572</v>
      </c>
      <c r="F85" s="26" t="s">
        <v>30</v>
      </c>
      <c r="G85" s="29" t="s">
        <v>31</v>
      </c>
    </row>
    <row r="86" spans="1:7" ht="26">
      <c r="A86" s="200">
        <f t="shared" si="1"/>
        <v>76</v>
      </c>
      <c r="B86" s="28" t="s">
        <v>1149</v>
      </c>
      <c r="C86" s="30" t="s">
        <v>32</v>
      </c>
      <c r="D86" s="379">
        <v>0</v>
      </c>
      <c r="E86" s="115" t="s">
        <v>1572</v>
      </c>
      <c r="F86" s="26" t="s">
        <v>33</v>
      </c>
      <c r="G86" s="29" t="s">
        <v>34</v>
      </c>
    </row>
    <row r="87" spans="1:7">
      <c r="A87" s="200">
        <f t="shared" si="1"/>
        <v>77</v>
      </c>
      <c r="B87" s="28" t="s">
        <v>1149</v>
      </c>
      <c r="C87" s="30" t="s">
        <v>35</v>
      </c>
      <c r="D87" s="379">
        <v>0</v>
      </c>
      <c r="E87" s="115" t="s">
        <v>1572</v>
      </c>
      <c r="F87" s="26" t="s">
        <v>36</v>
      </c>
      <c r="G87" s="29" t="s">
        <v>37</v>
      </c>
    </row>
    <row r="88" spans="1:7" ht="26">
      <c r="A88" s="200">
        <f t="shared" si="1"/>
        <v>78</v>
      </c>
      <c r="B88" s="28" t="s">
        <v>1149</v>
      </c>
      <c r="C88" s="30" t="s">
        <v>38</v>
      </c>
      <c r="D88" s="379">
        <v>0</v>
      </c>
      <c r="E88" s="115" t="s">
        <v>1572</v>
      </c>
      <c r="F88" s="26" t="s">
        <v>39</v>
      </c>
      <c r="G88" s="29" t="s">
        <v>887</v>
      </c>
    </row>
    <row r="89" spans="1:7">
      <c r="A89" s="200">
        <f t="shared" si="1"/>
        <v>79</v>
      </c>
      <c r="B89" s="28" t="s">
        <v>1149</v>
      </c>
      <c r="C89" s="30" t="s">
        <v>888</v>
      </c>
      <c r="D89" s="379">
        <v>0</v>
      </c>
      <c r="E89" s="115" t="s">
        <v>1572</v>
      </c>
      <c r="F89" s="26" t="s">
        <v>889</v>
      </c>
      <c r="G89" s="29" t="s">
        <v>890</v>
      </c>
    </row>
    <row r="90" spans="1:7" ht="26">
      <c r="A90" s="200">
        <f t="shared" si="1"/>
        <v>80</v>
      </c>
      <c r="B90" s="28" t="s">
        <v>1149</v>
      </c>
      <c r="C90" s="30" t="s">
        <v>891</v>
      </c>
      <c r="D90" s="379">
        <v>0</v>
      </c>
      <c r="E90" s="115" t="s">
        <v>1523</v>
      </c>
      <c r="F90" s="26" t="s">
        <v>892</v>
      </c>
      <c r="G90" s="29" t="s">
        <v>893</v>
      </c>
    </row>
    <row r="91" spans="1:7">
      <c r="A91" s="200">
        <f t="shared" si="1"/>
        <v>81</v>
      </c>
      <c r="B91" s="28" t="s">
        <v>1149</v>
      </c>
      <c r="C91" s="30" t="s">
        <v>894</v>
      </c>
      <c r="D91" s="379">
        <v>0</v>
      </c>
      <c r="E91" s="115" t="s">
        <v>1572</v>
      </c>
      <c r="F91" s="26" t="s">
        <v>895</v>
      </c>
      <c r="G91" s="29" t="s">
        <v>129</v>
      </c>
    </row>
    <row r="92" spans="1:7">
      <c r="A92" s="200">
        <f t="shared" si="1"/>
        <v>82</v>
      </c>
      <c r="B92" s="28" t="s">
        <v>1149</v>
      </c>
      <c r="C92" s="30" t="s">
        <v>896</v>
      </c>
      <c r="D92" s="379">
        <v>0</v>
      </c>
      <c r="E92" s="115" t="s">
        <v>1572</v>
      </c>
      <c r="F92" s="26" t="s">
        <v>897</v>
      </c>
      <c r="G92" s="29" t="s">
        <v>898</v>
      </c>
    </row>
    <row r="93" spans="1:7">
      <c r="A93" s="200">
        <f t="shared" si="1"/>
        <v>83</v>
      </c>
      <c r="B93" s="28" t="s">
        <v>1149</v>
      </c>
      <c r="C93" s="30" t="s">
        <v>899</v>
      </c>
      <c r="D93" s="379">
        <v>0</v>
      </c>
      <c r="E93" s="115" t="s">
        <v>1572</v>
      </c>
      <c r="F93" s="26" t="s">
        <v>900</v>
      </c>
      <c r="G93" s="29" t="s">
        <v>901</v>
      </c>
    </row>
    <row r="94" spans="1:7">
      <c r="A94" s="200">
        <f t="shared" si="1"/>
        <v>84</v>
      </c>
      <c r="B94" s="28" t="s">
        <v>1149</v>
      </c>
      <c r="C94" s="30" t="s">
        <v>902</v>
      </c>
      <c r="D94" s="379">
        <v>0</v>
      </c>
      <c r="E94" s="115" t="s">
        <v>1572</v>
      </c>
      <c r="F94" s="26" t="s">
        <v>903</v>
      </c>
      <c r="G94" s="29" t="s">
        <v>904</v>
      </c>
    </row>
    <row r="95" spans="1:7">
      <c r="A95" s="200">
        <f t="shared" si="1"/>
        <v>85</v>
      </c>
      <c r="B95" s="28" t="s">
        <v>1149</v>
      </c>
      <c r="C95" s="30" t="s">
        <v>905</v>
      </c>
      <c r="D95" s="379">
        <v>0</v>
      </c>
      <c r="E95" s="115" t="s">
        <v>1523</v>
      </c>
      <c r="F95" s="26" t="s">
        <v>906</v>
      </c>
      <c r="G95" s="29" t="s">
        <v>907</v>
      </c>
    </row>
    <row r="96" spans="1:7">
      <c r="A96" s="200">
        <f t="shared" si="1"/>
        <v>86</v>
      </c>
      <c r="B96" s="28" t="s">
        <v>1149</v>
      </c>
      <c r="C96" s="30" t="s">
        <v>908</v>
      </c>
      <c r="D96" s="379">
        <v>0</v>
      </c>
      <c r="E96" s="115" t="s">
        <v>1572</v>
      </c>
      <c r="F96" s="26" t="s">
        <v>909</v>
      </c>
      <c r="G96" s="29" t="s">
        <v>612</v>
      </c>
    </row>
    <row r="97" spans="1:7" ht="26">
      <c r="A97" s="200">
        <f t="shared" si="1"/>
        <v>87</v>
      </c>
      <c r="B97" s="28" t="s">
        <v>1149</v>
      </c>
      <c r="C97" s="30" t="s">
        <v>613</v>
      </c>
      <c r="D97" s="379">
        <v>0</v>
      </c>
      <c r="E97" s="115" t="s">
        <v>1572</v>
      </c>
      <c r="F97" s="26" t="s">
        <v>614</v>
      </c>
      <c r="G97" s="29" t="s">
        <v>919</v>
      </c>
    </row>
    <row r="98" spans="1:7" ht="26">
      <c r="A98" s="200">
        <f t="shared" si="1"/>
        <v>88</v>
      </c>
      <c r="B98" s="28" t="s">
        <v>1149</v>
      </c>
      <c r="C98" s="30" t="s">
        <v>920</v>
      </c>
      <c r="D98" s="379">
        <v>0</v>
      </c>
      <c r="E98" s="115" t="s">
        <v>1523</v>
      </c>
      <c r="F98" s="26" t="s">
        <v>921</v>
      </c>
      <c r="G98" s="29" t="s">
        <v>922</v>
      </c>
    </row>
    <row r="99" spans="1:7">
      <c r="A99" s="200">
        <f t="shared" si="1"/>
        <v>89</v>
      </c>
      <c r="B99" s="28" t="s">
        <v>1149</v>
      </c>
      <c r="C99" s="30" t="s">
        <v>923</v>
      </c>
      <c r="D99" s="379">
        <v>0</v>
      </c>
      <c r="E99" s="115" t="s">
        <v>1523</v>
      </c>
      <c r="F99" s="26" t="s">
        <v>924</v>
      </c>
      <c r="G99" s="29" t="s">
        <v>925</v>
      </c>
    </row>
    <row r="100" spans="1:7">
      <c r="A100" s="200">
        <f t="shared" si="1"/>
        <v>90</v>
      </c>
      <c r="B100" s="28" t="s">
        <v>1149</v>
      </c>
      <c r="C100" s="30" t="s">
        <v>926</v>
      </c>
      <c r="D100" s="379">
        <v>0</v>
      </c>
      <c r="E100" s="115" t="s">
        <v>1523</v>
      </c>
      <c r="F100" s="26" t="s">
        <v>273</v>
      </c>
      <c r="G100" s="29" t="s">
        <v>274</v>
      </c>
    </row>
    <row r="101" spans="1:7" ht="26">
      <c r="A101" s="200">
        <f t="shared" si="1"/>
        <v>91</v>
      </c>
      <c r="B101" s="28" t="s">
        <v>1149</v>
      </c>
      <c r="C101" s="30" t="s">
        <v>275</v>
      </c>
      <c r="D101" s="379">
        <v>0</v>
      </c>
      <c r="E101" s="115" t="s">
        <v>1572</v>
      </c>
      <c r="F101" s="26" t="s">
        <v>276</v>
      </c>
      <c r="G101" s="29" t="s">
        <v>277</v>
      </c>
    </row>
    <row r="102" spans="1:7" ht="26">
      <c r="A102" s="200">
        <f t="shared" si="1"/>
        <v>92</v>
      </c>
      <c r="B102" s="28" t="s">
        <v>1149</v>
      </c>
      <c r="C102" s="30" t="s">
        <v>278</v>
      </c>
      <c r="D102" s="379">
        <v>0</v>
      </c>
      <c r="E102" s="115" t="s">
        <v>1523</v>
      </c>
      <c r="F102" s="26" t="s">
        <v>279</v>
      </c>
      <c r="G102" s="29" t="s">
        <v>280</v>
      </c>
    </row>
    <row r="103" spans="1:7">
      <c r="A103" s="200">
        <f t="shared" si="1"/>
        <v>93</v>
      </c>
      <c r="B103" s="28" t="s">
        <v>1149</v>
      </c>
      <c r="C103" s="30" t="s">
        <v>281</v>
      </c>
      <c r="D103" s="379">
        <v>0</v>
      </c>
      <c r="E103" s="115" t="s">
        <v>1572</v>
      </c>
      <c r="F103" s="26" t="s">
        <v>282</v>
      </c>
      <c r="G103" s="29" t="s">
        <v>283</v>
      </c>
    </row>
    <row r="104" spans="1:7" ht="26">
      <c r="A104" s="200">
        <f t="shared" si="1"/>
        <v>94</v>
      </c>
      <c r="B104" s="28" t="s">
        <v>1149</v>
      </c>
      <c r="C104" s="30" t="s">
        <v>284</v>
      </c>
      <c r="D104" s="379">
        <v>0</v>
      </c>
      <c r="E104" s="115" t="s">
        <v>1572</v>
      </c>
      <c r="F104" s="26" t="s">
        <v>285</v>
      </c>
      <c r="G104" s="29" t="s">
        <v>143</v>
      </c>
    </row>
    <row r="105" spans="1:7" ht="26">
      <c r="A105" s="200">
        <f t="shared" si="1"/>
        <v>95</v>
      </c>
      <c r="B105" s="28" t="s">
        <v>1149</v>
      </c>
      <c r="C105" s="30" t="s">
        <v>144</v>
      </c>
      <c r="D105" s="379">
        <v>0</v>
      </c>
      <c r="E105" s="115" t="s">
        <v>1572</v>
      </c>
      <c r="F105" s="26" t="s">
        <v>137</v>
      </c>
      <c r="G105" s="29" t="s">
        <v>138</v>
      </c>
    </row>
    <row r="106" spans="1:7" ht="26">
      <c r="A106" s="200">
        <f t="shared" si="1"/>
        <v>96</v>
      </c>
      <c r="B106" s="28" t="s">
        <v>1149</v>
      </c>
      <c r="C106" s="30" t="s">
        <v>139</v>
      </c>
      <c r="D106" s="379">
        <v>0</v>
      </c>
      <c r="E106" s="115" t="s">
        <v>1572</v>
      </c>
      <c r="F106" s="26" t="s">
        <v>140</v>
      </c>
      <c r="G106" s="29" t="s">
        <v>1284</v>
      </c>
    </row>
    <row r="107" spans="1:7" ht="39">
      <c r="A107" s="200">
        <f t="shared" si="1"/>
        <v>97</v>
      </c>
      <c r="B107" s="28" t="s">
        <v>1149</v>
      </c>
      <c r="C107" s="30" t="s">
        <v>1285</v>
      </c>
      <c r="D107" s="379">
        <v>0</v>
      </c>
      <c r="E107" s="115" t="s">
        <v>1572</v>
      </c>
      <c r="F107" s="26" t="s">
        <v>1286</v>
      </c>
      <c r="G107" s="29" t="s">
        <v>1287</v>
      </c>
    </row>
    <row r="108" spans="1:7" ht="26">
      <c r="A108" s="200">
        <f t="shared" si="1"/>
        <v>98</v>
      </c>
      <c r="B108" s="28" t="s">
        <v>1149</v>
      </c>
      <c r="C108" s="30" t="s">
        <v>1288</v>
      </c>
      <c r="D108" s="379">
        <v>0</v>
      </c>
      <c r="E108" s="115" t="s">
        <v>1523</v>
      </c>
      <c r="F108" s="26" t="s">
        <v>1289</v>
      </c>
      <c r="G108" s="29" t="s">
        <v>1290</v>
      </c>
    </row>
    <row r="109" spans="1:7" ht="26">
      <c r="A109" s="200">
        <f t="shared" si="1"/>
        <v>99</v>
      </c>
      <c r="B109" s="28" t="s">
        <v>1149</v>
      </c>
      <c r="C109" s="30" t="s">
        <v>1291</v>
      </c>
      <c r="D109" s="379">
        <v>0</v>
      </c>
      <c r="E109" s="115" t="s">
        <v>1523</v>
      </c>
      <c r="F109" s="26" t="s">
        <v>1292</v>
      </c>
      <c r="G109" s="29" t="s">
        <v>1293</v>
      </c>
    </row>
    <row r="110" spans="1:7" ht="14.5" customHeight="1">
      <c r="A110" s="200">
        <f t="shared" si="1"/>
        <v>100</v>
      </c>
      <c r="B110" s="28" t="s">
        <v>1149</v>
      </c>
      <c r="C110" s="30" t="s">
        <v>1294</v>
      </c>
      <c r="D110" s="379">
        <v>0</v>
      </c>
      <c r="E110" s="115" t="s">
        <v>1572</v>
      </c>
      <c r="F110" s="26" t="s">
        <v>1295</v>
      </c>
      <c r="G110" s="29" t="s">
        <v>1296</v>
      </c>
    </row>
    <row r="111" spans="1:7" ht="39">
      <c r="A111" s="200">
        <f t="shared" si="1"/>
        <v>101</v>
      </c>
      <c r="B111" s="28" t="s">
        <v>1149</v>
      </c>
      <c r="C111" s="30" t="s">
        <v>1297</v>
      </c>
      <c r="D111" s="379">
        <v>0</v>
      </c>
      <c r="E111" s="115" t="s">
        <v>1572</v>
      </c>
      <c r="F111" s="26" t="s">
        <v>1298</v>
      </c>
      <c r="G111" s="29" t="s">
        <v>1299</v>
      </c>
    </row>
    <row r="112" spans="1:7" ht="26">
      <c r="A112" s="200">
        <f t="shared" si="1"/>
        <v>102</v>
      </c>
      <c r="B112" s="28" t="s">
        <v>1149</v>
      </c>
      <c r="C112" s="30" t="s">
        <v>1300</v>
      </c>
      <c r="D112" s="379">
        <v>0</v>
      </c>
      <c r="E112" s="115" t="s">
        <v>1572</v>
      </c>
      <c r="F112" s="26" t="s">
        <v>1301</v>
      </c>
      <c r="G112" s="29" t="s">
        <v>1302</v>
      </c>
    </row>
    <row r="113" spans="1:7">
      <c r="A113" s="200">
        <f t="shared" si="1"/>
        <v>103</v>
      </c>
      <c r="B113" s="28" t="s">
        <v>1149</v>
      </c>
      <c r="C113" s="30" t="s">
        <v>1303</v>
      </c>
      <c r="D113" s="379">
        <v>0</v>
      </c>
      <c r="E113" s="115" t="s">
        <v>1523</v>
      </c>
      <c r="F113" s="26" t="s">
        <v>1304</v>
      </c>
      <c r="G113" s="29" t="s">
        <v>1305</v>
      </c>
    </row>
    <row r="114" spans="1:7">
      <c r="A114" s="200">
        <f t="shared" si="1"/>
        <v>104</v>
      </c>
      <c r="B114" s="28" t="s">
        <v>1149</v>
      </c>
      <c r="C114" s="30" t="s">
        <v>1306</v>
      </c>
      <c r="D114" s="379">
        <v>0</v>
      </c>
      <c r="E114" s="115" t="s">
        <v>1572</v>
      </c>
      <c r="F114" s="26" t="s">
        <v>1307</v>
      </c>
      <c r="G114" s="29" t="s">
        <v>1308</v>
      </c>
    </row>
    <row r="115" spans="1:7" ht="26">
      <c r="A115" s="200">
        <f t="shared" si="1"/>
        <v>105</v>
      </c>
      <c r="B115" s="28" t="s">
        <v>1149</v>
      </c>
      <c r="C115" s="30" t="s">
        <v>1309</v>
      </c>
      <c r="D115" s="379">
        <v>0</v>
      </c>
      <c r="E115" s="115" t="s">
        <v>1572</v>
      </c>
      <c r="F115" s="26" t="s">
        <v>1310</v>
      </c>
      <c r="G115" s="29" t="s">
        <v>1311</v>
      </c>
    </row>
    <row r="116" spans="1:7" ht="15" customHeight="1">
      <c r="A116" s="200">
        <f t="shared" si="1"/>
        <v>106</v>
      </c>
      <c r="B116" s="28" t="s">
        <v>1149</v>
      </c>
      <c r="C116" s="30" t="s">
        <v>1312</v>
      </c>
      <c r="D116" s="379">
        <v>0</v>
      </c>
      <c r="E116" s="115" t="s">
        <v>1523</v>
      </c>
      <c r="F116" s="26" t="s">
        <v>1313</v>
      </c>
      <c r="G116" s="29" t="s">
        <v>1314</v>
      </c>
    </row>
    <row r="117" spans="1:7">
      <c r="A117" s="200">
        <f t="shared" si="1"/>
        <v>107</v>
      </c>
      <c r="B117" s="28" t="s">
        <v>1149</v>
      </c>
      <c r="C117" s="30" t="s">
        <v>1315</v>
      </c>
      <c r="D117" s="379">
        <v>0</v>
      </c>
      <c r="E117" s="115" t="s">
        <v>1572</v>
      </c>
      <c r="F117" s="26" t="s">
        <v>1316</v>
      </c>
      <c r="G117" s="29" t="s">
        <v>1317</v>
      </c>
    </row>
    <row r="118" spans="1:7">
      <c r="A118" s="200">
        <f t="shared" si="1"/>
        <v>108</v>
      </c>
      <c r="B118" s="28" t="s">
        <v>1149</v>
      </c>
      <c r="C118" s="30" t="s">
        <v>1318</v>
      </c>
      <c r="D118" s="379">
        <v>0</v>
      </c>
      <c r="E118" s="115" t="s">
        <v>1572</v>
      </c>
      <c r="F118" s="26" t="s">
        <v>1319</v>
      </c>
      <c r="G118" s="29" t="s">
        <v>1320</v>
      </c>
    </row>
    <row r="119" spans="1:7">
      <c r="A119" s="200">
        <f t="shared" si="1"/>
        <v>109</v>
      </c>
      <c r="B119" s="28" t="s">
        <v>1149</v>
      </c>
      <c r="C119" s="30" t="s">
        <v>1321</v>
      </c>
      <c r="D119" s="379">
        <v>0</v>
      </c>
      <c r="E119" s="115" t="s">
        <v>1572</v>
      </c>
      <c r="F119" s="26" t="s">
        <v>1322</v>
      </c>
      <c r="G119" s="29" t="s">
        <v>1323</v>
      </c>
    </row>
    <row r="120" spans="1:7">
      <c r="A120" s="200">
        <f t="shared" si="1"/>
        <v>110</v>
      </c>
      <c r="B120" s="28" t="s">
        <v>1149</v>
      </c>
      <c r="C120" s="30" t="s">
        <v>1324</v>
      </c>
      <c r="D120" s="379">
        <v>0</v>
      </c>
      <c r="E120" s="115" t="s">
        <v>1572</v>
      </c>
      <c r="F120" s="26" t="s">
        <v>1325</v>
      </c>
      <c r="G120" s="29" t="s">
        <v>1326</v>
      </c>
    </row>
    <row r="121" spans="1:7">
      <c r="A121" s="200">
        <f t="shared" si="1"/>
        <v>111</v>
      </c>
      <c r="B121" s="28" t="s">
        <v>1149</v>
      </c>
      <c r="C121" s="30" t="s">
        <v>1327</v>
      </c>
      <c r="D121" s="379">
        <v>0</v>
      </c>
      <c r="E121" s="115" t="s">
        <v>1572</v>
      </c>
      <c r="F121" s="26" t="s">
        <v>1328</v>
      </c>
      <c r="G121" s="29" t="s">
        <v>1329</v>
      </c>
    </row>
    <row r="122" spans="1:7">
      <c r="A122" s="200">
        <f t="shared" si="1"/>
        <v>112</v>
      </c>
      <c r="B122" s="28" t="s">
        <v>1149</v>
      </c>
      <c r="C122" s="30" t="s">
        <v>1330</v>
      </c>
      <c r="D122" s="379">
        <v>0</v>
      </c>
      <c r="E122" s="115" t="s">
        <v>1572</v>
      </c>
      <c r="F122" s="26" t="s">
        <v>1331</v>
      </c>
      <c r="G122" s="29" t="s">
        <v>1332</v>
      </c>
    </row>
    <row r="123" spans="1:7" ht="26">
      <c r="A123" s="200">
        <f t="shared" si="1"/>
        <v>113</v>
      </c>
      <c r="B123" s="28" t="s">
        <v>1149</v>
      </c>
      <c r="C123" s="30" t="s">
        <v>1333</v>
      </c>
      <c r="D123" s="379">
        <v>0</v>
      </c>
      <c r="E123" s="115" t="s">
        <v>1523</v>
      </c>
      <c r="F123" s="26" t="s">
        <v>1334</v>
      </c>
      <c r="G123" s="29" t="s">
        <v>1335</v>
      </c>
    </row>
    <row r="124" spans="1:7" ht="15" customHeight="1">
      <c r="A124" s="200">
        <f t="shared" si="1"/>
        <v>114</v>
      </c>
      <c r="B124" s="28" t="s">
        <v>1149</v>
      </c>
      <c r="C124" s="30" t="s">
        <v>1336</v>
      </c>
      <c r="D124" s="379">
        <v>0</v>
      </c>
      <c r="E124" s="115" t="s">
        <v>1523</v>
      </c>
      <c r="F124" s="26" t="s">
        <v>1337</v>
      </c>
      <c r="G124" s="29" t="s">
        <v>1338</v>
      </c>
    </row>
    <row r="125" spans="1:7">
      <c r="A125" s="200">
        <f t="shared" si="1"/>
        <v>115</v>
      </c>
      <c r="B125" s="28" t="s">
        <v>1149</v>
      </c>
      <c r="C125" s="30" t="s">
        <v>1339</v>
      </c>
      <c r="D125" s="379">
        <v>0</v>
      </c>
      <c r="E125" s="115" t="s">
        <v>1523</v>
      </c>
      <c r="F125" s="26" t="s">
        <v>1340</v>
      </c>
      <c r="G125" s="29" t="s">
        <v>1341</v>
      </c>
    </row>
    <row r="126" spans="1:7" ht="26">
      <c r="A126" s="200">
        <f t="shared" si="1"/>
        <v>116</v>
      </c>
      <c r="B126" s="28" t="s">
        <v>1149</v>
      </c>
      <c r="C126" s="30" t="s">
        <v>1342</v>
      </c>
      <c r="D126" s="379">
        <v>0</v>
      </c>
      <c r="E126" s="115" t="s">
        <v>1572</v>
      </c>
      <c r="F126" s="26" t="s">
        <v>1343</v>
      </c>
      <c r="G126" s="29" t="s">
        <v>1344</v>
      </c>
    </row>
    <row r="127" spans="1:7" ht="14.5" customHeight="1">
      <c r="A127" s="200">
        <f t="shared" si="1"/>
        <v>117</v>
      </c>
      <c r="B127" s="28" t="s">
        <v>1149</v>
      </c>
      <c r="C127" s="30" t="s">
        <v>1345</v>
      </c>
      <c r="D127" s="379">
        <v>0</v>
      </c>
      <c r="E127" s="115" t="s">
        <v>1572</v>
      </c>
      <c r="F127" s="26" t="s">
        <v>1346</v>
      </c>
      <c r="G127" s="29" t="s">
        <v>1347</v>
      </c>
    </row>
    <row r="128" spans="1:7">
      <c r="A128" s="200">
        <f t="shared" si="1"/>
        <v>118</v>
      </c>
      <c r="B128" s="28" t="s">
        <v>1149</v>
      </c>
      <c r="C128" s="30" t="s">
        <v>1348</v>
      </c>
      <c r="D128" s="379">
        <v>0</v>
      </c>
      <c r="E128" s="115" t="s">
        <v>1572</v>
      </c>
      <c r="F128" s="26" t="s">
        <v>1349</v>
      </c>
      <c r="G128" s="29" t="s">
        <v>1350</v>
      </c>
    </row>
    <row r="129" spans="1:7">
      <c r="A129" s="200">
        <f t="shared" si="1"/>
        <v>119</v>
      </c>
      <c r="B129" s="28" t="s">
        <v>1149</v>
      </c>
      <c r="C129" s="30" t="s">
        <v>1351</v>
      </c>
      <c r="D129" s="379">
        <v>0</v>
      </c>
      <c r="E129" s="115" t="s">
        <v>1572</v>
      </c>
      <c r="F129" s="26" t="s">
        <v>1352</v>
      </c>
      <c r="G129" s="29" t="s">
        <v>1353</v>
      </c>
    </row>
    <row r="130" spans="1:7">
      <c r="A130" s="200">
        <f t="shared" si="1"/>
        <v>120</v>
      </c>
      <c r="B130" s="28" t="s">
        <v>1149</v>
      </c>
      <c r="C130" s="30" t="s">
        <v>1354</v>
      </c>
      <c r="D130" s="379">
        <v>0</v>
      </c>
      <c r="E130" s="115" t="s">
        <v>1523</v>
      </c>
      <c r="F130" s="26" t="s">
        <v>1355</v>
      </c>
      <c r="G130" s="29" t="s">
        <v>1356</v>
      </c>
    </row>
    <row r="131" spans="1:7" ht="26">
      <c r="A131" s="200">
        <f t="shared" si="1"/>
        <v>121</v>
      </c>
      <c r="B131" s="28" t="s">
        <v>1149</v>
      </c>
      <c r="C131" s="30" t="s">
        <v>1357</v>
      </c>
      <c r="D131" s="379">
        <v>0</v>
      </c>
      <c r="E131" s="115" t="s">
        <v>1523</v>
      </c>
      <c r="F131" s="26" t="s">
        <v>1358</v>
      </c>
      <c r="G131" s="29" t="s">
        <v>1375</v>
      </c>
    </row>
    <row r="132" spans="1:7">
      <c r="A132" s="200">
        <f t="shared" si="1"/>
        <v>122</v>
      </c>
      <c r="B132" s="28" t="s">
        <v>1149</v>
      </c>
      <c r="C132" s="30" t="s">
        <v>1359</v>
      </c>
      <c r="D132" s="379">
        <v>0</v>
      </c>
      <c r="E132" s="115" t="s">
        <v>1572</v>
      </c>
      <c r="F132" s="26" t="s">
        <v>1360</v>
      </c>
      <c r="G132" s="29" t="s">
        <v>1361</v>
      </c>
    </row>
    <row r="133" spans="1:7" ht="26">
      <c r="A133" s="200">
        <f t="shared" si="1"/>
        <v>123</v>
      </c>
      <c r="B133" s="28" t="s">
        <v>1149</v>
      </c>
      <c r="C133" s="30" t="s">
        <v>1362</v>
      </c>
      <c r="D133" s="379">
        <v>0</v>
      </c>
      <c r="E133" s="115" t="s">
        <v>1523</v>
      </c>
      <c r="F133" s="26" t="s">
        <v>1363</v>
      </c>
      <c r="G133" s="29" t="s">
        <v>1364</v>
      </c>
    </row>
    <row r="134" spans="1:7" ht="26">
      <c r="A134" s="200">
        <f t="shared" si="1"/>
        <v>124</v>
      </c>
      <c r="B134" s="28" t="s">
        <v>1149</v>
      </c>
      <c r="C134" s="30" t="s">
        <v>1365</v>
      </c>
      <c r="D134" s="379">
        <v>0</v>
      </c>
      <c r="E134" s="115" t="s">
        <v>1572</v>
      </c>
      <c r="F134" s="26" t="s">
        <v>1366</v>
      </c>
      <c r="G134" s="29" t="s">
        <v>1001</v>
      </c>
    </row>
    <row r="135" spans="1:7">
      <c r="A135" s="200">
        <f t="shared" si="1"/>
        <v>125</v>
      </c>
      <c r="B135" s="28" t="s">
        <v>1149</v>
      </c>
      <c r="C135" s="30" t="s">
        <v>449</v>
      </c>
      <c r="D135" s="379">
        <v>0</v>
      </c>
      <c r="E135" s="115" t="s">
        <v>1523</v>
      </c>
      <c r="F135" s="26" t="s">
        <v>1363</v>
      </c>
      <c r="G135" s="29" t="s">
        <v>1374</v>
      </c>
    </row>
    <row r="136" spans="1:7" ht="26">
      <c r="A136" s="200">
        <f t="shared" si="1"/>
        <v>126</v>
      </c>
      <c r="B136" s="28" t="s">
        <v>1149</v>
      </c>
      <c r="C136" s="30" t="s">
        <v>450</v>
      </c>
      <c r="D136" s="379">
        <v>0</v>
      </c>
      <c r="E136" s="115" t="s">
        <v>1523</v>
      </c>
      <c r="F136" s="26" t="s">
        <v>451</v>
      </c>
      <c r="G136" s="29" t="s">
        <v>667</v>
      </c>
    </row>
    <row r="137" spans="1:7" ht="26">
      <c r="A137" s="200">
        <f t="shared" si="1"/>
        <v>127</v>
      </c>
      <c r="B137" s="28" t="s">
        <v>1149</v>
      </c>
      <c r="C137" s="30" t="s">
        <v>668</v>
      </c>
      <c r="D137" s="379">
        <v>0</v>
      </c>
      <c r="E137" s="115" t="s">
        <v>1572</v>
      </c>
      <c r="F137" s="26" t="s">
        <v>669</v>
      </c>
      <c r="G137" s="29" t="s">
        <v>1456</v>
      </c>
    </row>
    <row r="138" spans="1:7">
      <c r="A138" s="200">
        <f t="shared" si="1"/>
        <v>128</v>
      </c>
      <c r="B138" s="28" t="s">
        <v>1149</v>
      </c>
      <c r="C138" s="30" t="s">
        <v>1457</v>
      </c>
      <c r="D138" s="379">
        <v>0</v>
      </c>
      <c r="E138" s="115" t="s">
        <v>1572</v>
      </c>
      <c r="F138" s="26" t="s">
        <v>1458</v>
      </c>
      <c r="G138" s="29" t="s">
        <v>1459</v>
      </c>
    </row>
    <row r="139" spans="1:7">
      <c r="A139" s="200">
        <f t="shared" si="1"/>
        <v>129</v>
      </c>
      <c r="B139" s="28" t="s">
        <v>1149</v>
      </c>
      <c r="C139" s="30" t="s">
        <v>1460</v>
      </c>
      <c r="D139" s="379">
        <v>0</v>
      </c>
      <c r="E139" s="115" t="s">
        <v>1523</v>
      </c>
      <c r="F139" s="26" t="s">
        <v>1461</v>
      </c>
      <c r="G139" s="29" t="s">
        <v>1462</v>
      </c>
    </row>
    <row r="140" spans="1:7">
      <c r="A140" s="200">
        <f t="shared" si="1"/>
        <v>130</v>
      </c>
      <c r="B140" s="28" t="s">
        <v>1149</v>
      </c>
      <c r="C140" s="30" t="s">
        <v>1463</v>
      </c>
      <c r="D140" s="379">
        <v>0</v>
      </c>
      <c r="E140" s="115" t="s">
        <v>1572</v>
      </c>
      <c r="F140" s="26" t="s">
        <v>1464</v>
      </c>
      <c r="G140" s="29" t="s">
        <v>1465</v>
      </c>
    </row>
    <row r="141" spans="1:7">
      <c r="A141" s="200">
        <f t="shared" si="1"/>
        <v>131</v>
      </c>
      <c r="B141" s="28" t="s">
        <v>1149</v>
      </c>
      <c r="C141" s="30" t="s">
        <v>1466</v>
      </c>
      <c r="D141" s="379">
        <v>0</v>
      </c>
      <c r="E141" s="115" t="s">
        <v>1572</v>
      </c>
      <c r="F141" s="26" t="s">
        <v>1467</v>
      </c>
      <c r="G141" s="29" t="s">
        <v>1468</v>
      </c>
    </row>
    <row r="142" spans="1:7">
      <c r="A142" s="200">
        <f t="shared" ref="A142:A205" si="2">A141+1</f>
        <v>132</v>
      </c>
      <c r="B142" s="28" t="s">
        <v>1149</v>
      </c>
      <c r="C142" s="30" t="s">
        <v>1469</v>
      </c>
      <c r="D142" s="379">
        <v>0</v>
      </c>
      <c r="E142" s="115" t="s">
        <v>1572</v>
      </c>
      <c r="F142" s="26" t="s">
        <v>1470</v>
      </c>
      <c r="G142" s="29" t="s">
        <v>1471</v>
      </c>
    </row>
    <row r="143" spans="1:7">
      <c r="A143" s="200">
        <f t="shared" si="2"/>
        <v>133</v>
      </c>
      <c r="B143" s="28" t="s">
        <v>1149</v>
      </c>
      <c r="C143" s="30" t="s">
        <v>1472</v>
      </c>
      <c r="D143" s="379">
        <v>0</v>
      </c>
      <c r="E143" s="115" t="s">
        <v>1523</v>
      </c>
      <c r="F143" s="26" t="s">
        <v>1473</v>
      </c>
      <c r="G143" s="29" t="s">
        <v>1474</v>
      </c>
    </row>
    <row r="144" spans="1:7">
      <c r="A144" s="200">
        <f t="shared" si="2"/>
        <v>134</v>
      </c>
      <c r="B144" s="28" t="s">
        <v>1149</v>
      </c>
      <c r="C144" s="30" t="s">
        <v>1475</v>
      </c>
      <c r="D144" s="379">
        <v>0</v>
      </c>
      <c r="E144" s="115" t="s">
        <v>1523</v>
      </c>
      <c r="F144" s="26" t="s">
        <v>1476</v>
      </c>
      <c r="G144" s="29" t="s">
        <v>1477</v>
      </c>
    </row>
    <row r="145" spans="1:7">
      <c r="A145" s="200">
        <f t="shared" si="2"/>
        <v>135</v>
      </c>
      <c r="B145" s="28" t="s">
        <v>1149</v>
      </c>
      <c r="C145" s="30" t="s">
        <v>1478</v>
      </c>
      <c r="D145" s="379">
        <v>0</v>
      </c>
      <c r="E145" s="115" t="s">
        <v>1572</v>
      </c>
      <c r="F145" s="26" t="s">
        <v>1479</v>
      </c>
      <c r="G145" s="29" t="s">
        <v>1480</v>
      </c>
    </row>
    <row r="146" spans="1:7" ht="26">
      <c r="A146" s="200">
        <f t="shared" si="2"/>
        <v>136</v>
      </c>
      <c r="B146" s="28" t="s">
        <v>1149</v>
      </c>
      <c r="C146" s="30" t="s">
        <v>1481</v>
      </c>
      <c r="D146" s="379">
        <v>0</v>
      </c>
      <c r="E146" s="115" t="s">
        <v>1572</v>
      </c>
      <c r="F146" s="26" t="s">
        <v>1482</v>
      </c>
      <c r="G146" s="29" t="s">
        <v>1483</v>
      </c>
    </row>
    <row r="147" spans="1:7" ht="26">
      <c r="A147" s="200">
        <f t="shared" si="2"/>
        <v>137</v>
      </c>
      <c r="B147" s="28" t="s">
        <v>1149</v>
      </c>
      <c r="C147" s="30" t="s">
        <v>1484</v>
      </c>
      <c r="D147" s="379">
        <v>0</v>
      </c>
      <c r="E147" s="115" t="s">
        <v>1572</v>
      </c>
      <c r="F147" s="26" t="s">
        <v>1485</v>
      </c>
      <c r="G147" s="29" t="s">
        <v>1486</v>
      </c>
    </row>
    <row r="148" spans="1:7">
      <c r="A148" s="200">
        <f t="shared" si="2"/>
        <v>138</v>
      </c>
      <c r="B148" s="28" t="s">
        <v>1149</v>
      </c>
      <c r="C148" s="30" t="s">
        <v>1487</v>
      </c>
      <c r="D148" s="379">
        <v>0</v>
      </c>
      <c r="E148" s="115" t="s">
        <v>1572</v>
      </c>
      <c r="F148" s="26" t="s">
        <v>1488</v>
      </c>
      <c r="G148" s="29" t="s">
        <v>1489</v>
      </c>
    </row>
    <row r="149" spans="1:7">
      <c r="A149" s="200">
        <f t="shared" si="2"/>
        <v>139</v>
      </c>
      <c r="B149" s="28" t="s">
        <v>1149</v>
      </c>
      <c r="C149" s="30" t="s">
        <v>1490</v>
      </c>
      <c r="D149" s="379">
        <v>0</v>
      </c>
      <c r="E149" s="115" t="s">
        <v>1523</v>
      </c>
      <c r="F149" s="26" t="s">
        <v>1491</v>
      </c>
      <c r="G149" s="29" t="s">
        <v>1492</v>
      </c>
    </row>
    <row r="150" spans="1:7">
      <c r="A150" s="200">
        <f t="shared" si="2"/>
        <v>140</v>
      </c>
      <c r="B150" s="28" t="s">
        <v>1149</v>
      </c>
      <c r="C150" s="30" t="s">
        <v>1493</v>
      </c>
      <c r="D150" s="379">
        <v>0</v>
      </c>
      <c r="E150" s="115" t="s">
        <v>1572</v>
      </c>
      <c r="F150" s="26" t="s">
        <v>1494</v>
      </c>
      <c r="G150" s="29" t="s">
        <v>1495</v>
      </c>
    </row>
    <row r="151" spans="1:7">
      <c r="A151" s="200">
        <f t="shared" si="2"/>
        <v>141</v>
      </c>
      <c r="B151" s="28" t="s">
        <v>1149</v>
      </c>
      <c r="C151" s="30" t="s">
        <v>1496</v>
      </c>
      <c r="D151" s="379">
        <v>0</v>
      </c>
      <c r="E151" s="115" t="s">
        <v>1572</v>
      </c>
      <c r="F151" s="26" t="s">
        <v>1497</v>
      </c>
      <c r="G151" s="29" t="s">
        <v>1498</v>
      </c>
    </row>
    <row r="152" spans="1:7">
      <c r="A152" s="200">
        <f t="shared" si="2"/>
        <v>142</v>
      </c>
      <c r="B152" s="28" t="s">
        <v>1149</v>
      </c>
      <c r="C152" s="30" t="s">
        <v>1499</v>
      </c>
      <c r="D152" s="379">
        <v>0</v>
      </c>
      <c r="E152" s="115" t="s">
        <v>1572</v>
      </c>
      <c r="F152" s="26" t="s">
        <v>1500</v>
      </c>
      <c r="G152" s="29" t="s">
        <v>1501</v>
      </c>
    </row>
    <row r="153" spans="1:7">
      <c r="A153" s="200">
        <f t="shared" si="2"/>
        <v>143</v>
      </c>
      <c r="B153" s="28" t="s">
        <v>1149</v>
      </c>
      <c r="C153" s="30" t="s">
        <v>1502</v>
      </c>
      <c r="D153" s="379">
        <v>0</v>
      </c>
      <c r="E153" s="115" t="s">
        <v>1572</v>
      </c>
      <c r="F153" s="26" t="s">
        <v>1503</v>
      </c>
      <c r="G153" s="29" t="s">
        <v>1504</v>
      </c>
    </row>
    <row r="154" spans="1:7">
      <c r="A154" s="200">
        <f t="shared" si="2"/>
        <v>144</v>
      </c>
      <c r="B154" s="28" t="s">
        <v>1149</v>
      </c>
      <c r="C154" s="30" t="s">
        <v>1505</v>
      </c>
      <c r="D154" s="379">
        <v>0</v>
      </c>
      <c r="E154" s="115" t="s">
        <v>1572</v>
      </c>
      <c r="F154" s="26" t="s">
        <v>1506</v>
      </c>
      <c r="G154" s="29" t="s">
        <v>1507</v>
      </c>
    </row>
    <row r="155" spans="1:7" ht="26">
      <c r="A155" s="200">
        <f t="shared" si="2"/>
        <v>145</v>
      </c>
      <c r="B155" s="28" t="s">
        <v>1149</v>
      </c>
      <c r="C155" s="30" t="s">
        <v>1508</v>
      </c>
      <c r="D155" s="379">
        <v>0</v>
      </c>
      <c r="E155" s="115" t="s">
        <v>1523</v>
      </c>
      <c r="F155" s="26" t="s">
        <v>1509</v>
      </c>
      <c r="G155" s="29" t="s">
        <v>1455</v>
      </c>
    </row>
    <row r="156" spans="1:7">
      <c r="A156" s="200">
        <f t="shared" si="2"/>
        <v>146</v>
      </c>
      <c r="B156" s="303">
        <v>1070004</v>
      </c>
      <c r="C156" s="30" t="s">
        <v>445</v>
      </c>
      <c r="D156" s="379">
        <v>0</v>
      </c>
      <c r="E156" s="115" t="s">
        <v>1572</v>
      </c>
      <c r="F156" s="26" t="s">
        <v>83</v>
      </c>
      <c r="G156" s="29" t="s">
        <v>166</v>
      </c>
    </row>
    <row r="157" spans="1:7">
      <c r="A157" s="200">
        <f t="shared" si="2"/>
        <v>147</v>
      </c>
      <c r="B157" s="28">
        <v>1070004</v>
      </c>
      <c r="C157" s="30" t="s">
        <v>446</v>
      </c>
      <c r="D157" s="379">
        <v>0</v>
      </c>
      <c r="E157" s="115" t="s">
        <v>1572</v>
      </c>
      <c r="F157" s="26" t="s">
        <v>164</v>
      </c>
      <c r="G157" s="29" t="s">
        <v>165</v>
      </c>
    </row>
    <row r="158" spans="1:7">
      <c r="A158" s="200">
        <f t="shared" si="2"/>
        <v>148</v>
      </c>
      <c r="B158" s="28">
        <v>1070004</v>
      </c>
      <c r="C158" s="30" t="s">
        <v>447</v>
      </c>
      <c r="D158" s="379">
        <v>0</v>
      </c>
      <c r="E158" s="115" t="s">
        <v>1572</v>
      </c>
      <c r="F158" s="26" t="s">
        <v>167</v>
      </c>
      <c r="G158" s="29" t="s">
        <v>168</v>
      </c>
    </row>
    <row r="159" spans="1:7">
      <c r="A159" s="200">
        <f t="shared" si="2"/>
        <v>149</v>
      </c>
      <c r="B159" s="28">
        <v>1070004</v>
      </c>
      <c r="C159" s="30" t="s">
        <v>448</v>
      </c>
      <c r="D159" s="379">
        <v>0</v>
      </c>
      <c r="E159" s="115" t="s">
        <v>1572</v>
      </c>
      <c r="F159" s="26" t="s">
        <v>169</v>
      </c>
      <c r="G159" s="29" t="s">
        <v>170</v>
      </c>
    </row>
    <row r="160" spans="1:7">
      <c r="A160" s="200">
        <f t="shared" si="2"/>
        <v>150</v>
      </c>
      <c r="B160" s="28">
        <v>1070004</v>
      </c>
      <c r="C160" s="30" t="s">
        <v>1163</v>
      </c>
      <c r="D160" s="379">
        <v>0</v>
      </c>
      <c r="E160" s="115" t="s">
        <v>1572</v>
      </c>
      <c r="F160" s="26" t="s">
        <v>171</v>
      </c>
      <c r="G160" s="29" t="s">
        <v>172</v>
      </c>
    </row>
    <row r="161" spans="1:7">
      <c r="A161" s="200">
        <f t="shared" si="2"/>
        <v>151</v>
      </c>
      <c r="B161" s="28">
        <v>1070004</v>
      </c>
      <c r="C161" s="30" t="s">
        <v>1164</v>
      </c>
      <c r="D161" s="379">
        <v>0</v>
      </c>
      <c r="E161" s="115" t="s">
        <v>1572</v>
      </c>
      <c r="F161" s="26" t="s">
        <v>173</v>
      </c>
      <c r="G161" s="29" t="s">
        <v>927</v>
      </c>
    </row>
    <row r="162" spans="1:7">
      <c r="A162" s="200">
        <f t="shared" si="2"/>
        <v>152</v>
      </c>
      <c r="B162" s="28">
        <v>1070004</v>
      </c>
      <c r="C162" s="30" t="s">
        <v>1165</v>
      </c>
      <c r="D162" s="379">
        <v>0</v>
      </c>
      <c r="E162" s="115" t="s">
        <v>1572</v>
      </c>
      <c r="F162" s="26" t="s">
        <v>174</v>
      </c>
      <c r="G162" s="29" t="s">
        <v>928</v>
      </c>
    </row>
    <row r="163" spans="1:7">
      <c r="A163" s="200">
        <f t="shared" si="2"/>
        <v>153</v>
      </c>
      <c r="B163" s="28">
        <v>1070004</v>
      </c>
      <c r="C163" s="30" t="s">
        <v>1166</v>
      </c>
      <c r="D163" s="379">
        <v>0</v>
      </c>
      <c r="E163" s="115" t="s">
        <v>1572</v>
      </c>
      <c r="F163" s="26" t="s">
        <v>175</v>
      </c>
      <c r="G163" s="29" t="s">
        <v>929</v>
      </c>
    </row>
    <row r="164" spans="1:7" ht="26">
      <c r="A164" s="200">
        <f t="shared" si="2"/>
        <v>154</v>
      </c>
      <c r="B164" s="28">
        <v>1070004</v>
      </c>
      <c r="C164" s="30" t="s">
        <v>1167</v>
      </c>
      <c r="D164" s="379">
        <v>0</v>
      </c>
      <c r="E164" s="115" t="s">
        <v>1572</v>
      </c>
      <c r="F164" s="26" t="s">
        <v>176</v>
      </c>
      <c r="G164" s="29" t="s">
        <v>602</v>
      </c>
    </row>
    <row r="165" spans="1:7" ht="26">
      <c r="A165" s="200">
        <f t="shared" si="2"/>
        <v>155</v>
      </c>
      <c r="B165" s="28">
        <v>1070004</v>
      </c>
      <c r="C165" s="30" t="s">
        <v>1168</v>
      </c>
      <c r="D165" s="379">
        <v>0</v>
      </c>
      <c r="E165" s="115" t="s">
        <v>1572</v>
      </c>
      <c r="F165" s="26" t="s">
        <v>177</v>
      </c>
      <c r="G165" s="29" t="s">
        <v>930</v>
      </c>
    </row>
    <row r="166" spans="1:7" ht="52">
      <c r="A166" s="200">
        <f t="shared" si="2"/>
        <v>156</v>
      </c>
      <c r="B166" s="28">
        <v>1070004</v>
      </c>
      <c r="C166" s="30" t="s">
        <v>1169</v>
      </c>
      <c r="D166" s="379">
        <v>0</v>
      </c>
      <c r="E166" s="115" t="s">
        <v>1572</v>
      </c>
      <c r="F166" s="29" t="s">
        <v>2842</v>
      </c>
      <c r="G166" s="29" t="s">
        <v>2843</v>
      </c>
    </row>
    <row r="167" spans="1:7">
      <c r="A167" s="200">
        <f t="shared" si="2"/>
        <v>157</v>
      </c>
      <c r="B167" s="28">
        <v>1070004</v>
      </c>
      <c r="C167" s="30" t="s">
        <v>1170</v>
      </c>
      <c r="D167" s="871">
        <v>0</v>
      </c>
      <c r="E167" s="115" t="s">
        <v>1572</v>
      </c>
      <c r="F167" s="26" t="s">
        <v>1428</v>
      </c>
      <c r="G167" s="29" t="s">
        <v>1429</v>
      </c>
    </row>
    <row r="168" spans="1:7">
      <c r="A168" s="200">
        <f t="shared" si="2"/>
        <v>158</v>
      </c>
      <c r="B168" s="28">
        <v>1070004</v>
      </c>
      <c r="C168" s="30" t="s">
        <v>1171</v>
      </c>
      <c r="D168" s="871">
        <v>0</v>
      </c>
      <c r="E168" s="115" t="s">
        <v>1572</v>
      </c>
      <c r="F168" s="26" t="s">
        <v>178</v>
      </c>
      <c r="G168" s="29" t="s">
        <v>931</v>
      </c>
    </row>
    <row r="169" spans="1:7">
      <c r="A169" s="200">
        <f t="shared" si="2"/>
        <v>159</v>
      </c>
      <c r="B169" s="28">
        <v>1070004</v>
      </c>
      <c r="C169" s="30" t="s">
        <v>1172</v>
      </c>
      <c r="D169" s="871">
        <v>0</v>
      </c>
      <c r="E169" s="115" t="s">
        <v>1572</v>
      </c>
      <c r="F169" s="26" t="s">
        <v>1537</v>
      </c>
      <c r="G169" s="29" t="s">
        <v>1538</v>
      </c>
    </row>
    <row r="170" spans="1:7">
      <c r="A170" s="200">
        <f t="shared" si="2"/>
        <v>160</v>
      </c>
      <c r="B170" s="28">
        <v>1070004</v>
      </c>
      <c r="C170" s="30" t="s">
        <v>1173</v>
      </c>
      <c r="D170" s="871">
        <v>0</v>
      </c>
      <c r="E170" s="115" t="s">
        <v>1572</v>
      </c>
      <c r="F170" s="26" t="s">
        <v>1539</v>
      </c>
      <c r="G170" s="29" t="s">
        <v>607</v>
      </c>
    </row>
    <row r="171" spans="1:7">
      <c r="A171" s="200">
        <f t="shared" si="2"/>
        <v>161</v>
      </c>
      <c r="B171" s="28">
        <v>1070004</v>
      </c>
      <c r="C171" s="30" t="s">
        <v>1174</v>
      </c>
      <c r="D171" s="871">
        <v>0</v>
      </c>
      <c r="E171" s="115" t="s">
        <v>1572</v>
      </c>
      <c r="F171" s="26" t="s">
        <v>1540</v>
      </c>
      <c r="G171" s="29" t="s">
        <v>182</v>
      </c>
    </row>
    <row r="172" spans="1:7">
      <c r="A172" s="200">
        <f t="shared" si="2"/>
        <v>162</v>
      </c>
      <c r="B172" s="28">
        <v>1070004</v>
      </c>
      <c r="C172" s="30" t="s">
        <v>1175</v>
      </c>
      <c r="D172" s="871">
        <v>0</v>
      </c>
      <c r="E172" s="115" t="s">
        <v>1572</v>
      </c>
      <c r="F172" s="26" t="s">
        <v>1541</v>
      </c>
      <c r="G172" s="29" t="s">
        <v>608</v>
      </c>
    </row>
    <row r="173" spans="1:7">
      <c r="A173" s="200">
        <f t="shared" si="2"/>
        <v>163</v>
      </c>
      <c r="B173" s="28">
        <v>1070004</v>
      </c>
      <c r="C173" s="30" t="s">
        <v>1176</v>
      </c>
      <c r="D173" s="871">
        <v>0</v>
      </c>
      <c r="E173" s="115" t="s">
        <v>1572</v>
      </c>
      <c r="F173" s="26" t="s">
        <v>1542</v>
      </c>
      <c r="G173" s="29" t="s">
        <v>752</v>
      </c>
    </row>
    <row r="174" spans="1:7" ht="26">
      <c r="A174" s="200">
        <f t="shared" si="2"/>
        <v>164</v>
      </c>
      <c r="B174" s="28">
        <v>1070004</v>
      </c>
      <c r="C174" s="30" t="s">
        <v>1177</v>
      </c>
      <c r="D174" s="871">
        <v>0</v>
      </c>
      <c r="E174" s="115" t="s">
        <v>1572</v>
      </c>
      <c r="F174" s="26" t="s">
        <v>1543</v>
      </c>
      <c r="G174" s="29" t="s">
        <v>932</v>
      </c>
    </row>
    <row r="175" spans="1:7">
      <c r="A175" s="200">
        <f t="shared" si="2"/>
        <v>165</v>
      </c>
      <c r="B175" s="28">
        <v>1070004</v>
      </c>
      <c r="C175" s="30" t="s">
        <v>1178</v>
      </c>
      <c r="D175" s="871">
        <v>0</v>
      </c>
      <c r="E175" s="115" t="s">
        <v>1572</v>
      </c>
      <c r="F175" s="26" t="s">
        <v>1544</v>
      </c>
      <c r="G175" s="29" t="s">
        <v>933</v>
      </c>
    </row>
    <row r="176" spans="1:7" ht="26">
      <c r="A176" s="200">
        <f t="shared" si="2"/>
        <v>166</v>
      </c>
      <c r="B176" s="28">
        <v>1070004</v>
      </c>
      <c r="C176" s="30" t="s">
        <v>1179</v>
      </c>
      <c r="D176" s="871">
        <v>0</v>
      </c>
      <c r="E176" s="115" t="s">
        <v>1572</v>
      </c>
      <c r="F176" s="26" t="s">
        <v>1545</v>
      </c>
      <c r="G176" s="29" t="s">
        <v>183</v>
      </c>
    </row>
    <row r="177" spans="1:9" ht="26">
      <c r="A177" s="200">
        <f t="shared" si="2"/>
        <v>167</v>
      </c>
      <c r="B177" s="28">
        <v>1070004</v>
      </c>
      <c r="C177" s="30" t="s">
        <v>1180</v>
      </c>
      <c r="D177" s="871">
        <v>0</v>
      </c>
      <c r="E177" s="115" t="s">
        <v>1572</v>
      </c>
      <c r="F177" s="26" t="s">
        <v>1546</v>
      </c>
      <c r="G177" s="29" t="s">
        <v>1547</v>
      </c>
    </row>
    <row r="178" spans="1:9" ht="26">
      <c r="A178" s="200">
        <f t="shared" si="2"/>
        <v>168</v>
      </c>
      <c r="B178" s="28">
        <v>1070004</v>
      </c>
      <c r="C178" s="30" t="s">
        <v>1181</v>
      </c>
      <c r="D178" s="871">
        <v>0</v>
      </c>
      <c r="E178" s="115" t="s">
        <v>1572</v>
      </c>
      <c r="F178" s="26" t="s">
        <v>1548</v>
      </c>
      <c r="G178" s="29" t="s">
        <v>598</v>
      </c>
    </row>
    <row r="179" spans="1:9">
      <c r="A179" s="200">
        <f t="shared" si="2"/>
        <v>169</v>
      </c>
      <c r="B179" s="28">
        <v>1070004</v>
      </c>
      <c r="C179" s="30" t="s">
        <v>1182</v>
      </c>
      <c r="D179" s="379">
        <v>0</v>
      </c>
      <c r="E179" s="115" t="s">
        <v>1572</v>
      </c>
      <c r="F179" s="26" t="s">
        <v>1549</v>
      </c>
      <c r="G179" s="29" t="s">
        <v>327</v>
      </c>
    </row>
    <row r="180" spans="1:9">
      <c r="A180" s="200">
        <f t="shared" si="2"/>
        <v>170</v>
      </c>
      <c r="B180" s="28">
        <v>1070004</v>
      </c>
      <c r="C180" s="30" t="s">
        <v>1183</v>
      </c>
      <c r="D180" s="379">
        <v>0</v>
      </c>
      <c r="E180" s="115" t="s">
        <v>1572</v>
      </c>
      <c r="F180" s="26" t="s">
        <v>1550</v>
      </c>
      <c r="G180" s="29" t="s">
        <v>595</v>
      </c>
    </row>
    <row r="181" spans="1:9" ht="26">
      <c r="A181" s="200">
        <f t="shared" si="2"/>
        <v>171</v>
      </c>
      <c r="B181" s="28">
        <v>1070004</v>
      </c>
      <c r="C181" s="30" t="s">
        <v>1184</v>
      </c>
      <c r="D181" s="379">
        <v>0</v>
      </c>
      <c r="E181" s="115" t="s">
        <v>1572</v>
      </c>
      <c r="F181" s="26" t="s">
        <v>1551</v>
      </c>
      <c r="G181" s="29" t="s">
        <v>184</v>
      </c>
    </row>
    <row r="182" spans="1:9">
      <c r="A182" s="200">
        <f t="shared" si="2"/>
        <v>172</v>
      </c>
      <c r="B182" s="28">
        <v>1070004</v>
      </c>
      <c r="C182" s="30" t="s">
        <v>1185</v>
      </c>
      <c r="D182" s="379">
        <v>0</v>
      </c>
      <c r="E182" s="115" t="s">
        <v>1572</v>
      </c>
      <c r="F182" s="26" t="s">
        <v>1552</v>
      </c>
      <c r="G182" s="29" t="s">
        <v>609</v>
      </c>
    </row>
    <row r="183" spans="1:9" ht="26">
      <c r="A183" s="200">
        <f t="shared" si="2"/>
        <v>173</v>
      </c>
      <c r="B183" s="28">
        <v>1070004</v>
      </c>
      <c r="C183" s="30" t="s">
        <v>1186</v>
      </c>
      <c r="D183" s="379">
        <v>0</v>
      </c>
      <c r="E183" s="115" t="s">
        <v>1572</v>
      </c>
      <c r="F183" s="26" t="s">
        <v>1553</v>
      </c>
      <c r="G183" s="29" t="s">
        <v>610</v>
      </c>
      <c r="I183" s="9" t="s">
        <v>472</v>
      </c>
    </row>
    <row r="184" spans="1:9">
      <c r="A184" s="200">
        <f t="shared" si="2"/>
        <v>174</v>
      </c>
      <c r="B184" s="28">
        <v>1070004</v>
      </c>
      <c r="C184" s="30" t="s">
        <v>808</v>
      </c>
      <c r="D184" s="379">
        <v>0</v>
      </c>
      <c r="E184" s="115" t="s">
        <v>1572</v>
      </c>
      <c r="F184" s="26" t="s">
        <v>324</v>
      </c>
      <c r="G184" s="29" t="s">
        <v>185</v>
      </c>
    </row>
    <row r="185" spans="1:9" ht="26">
      <c r="A185" s="200">
        <f t="shared" si="2"/>
        <v>175</v>
      </c>
      <c r="B185" s="28">
        <v>1070004</v>
      </c>
      <c r="C185" s="30" t="s">
        <v>809</v>
      </c>
      <c r="D185" s="379">
        <v>0</v>
      </c>
      <c r="E185" s="115" t="s">
        <v>1572</v>
      </c>
      <c r="F185" s="26" t="s">
        <v>325</v>
      </c>
      <c r="G185" s="29" t="s">
        <v>328</v>
      </c>
    </row>
    <row r="186" spans="1:9">
      <c r="A186" s="200">
        <f t="shared" si="2"/>
        <v>176</v>
      </c>
      <c r="B186" s="28">
        <v>1070004</v>
      </c>
      <c r="C186" s="30" t="s">
        <v>810</v>
      </c>
      <c r="D186" s="379">
        <v>0</v>
      </c>
      <c r="E186" s="115" t="s">
        <v>1572</v>
      </c>
      <c r="F186" s="26" t="s">
        <v>326</v>
      </c>
      <c r="G186" s="29" t="s">
        <v>596</v>
      </c>
    </row>
    <row r="187" spans="1:9">
      <c r="A187" s="200">
        <f t="shared" si="2"/>
        <v>177</v>
      </c>
      <c r="B187" s="28">
        <v>1070004</v>
      </c>
      <c r="C187" s="30" t="s">
        <v>811</v>
      </c>
      <c r="D187" s="379">
        <v>0</v>
      </c>
      <c r="E187" s="115" t="s">
        <v>1572</v>
      </c>
      <c r="F187" s="26" t="s">
        <v>1431</v>
      </c>
      <c r="G187" s="29" t="s">
        <v>1432</v>
      </c>
    </row>
    <row r="188" spans="1:9">
      <c r="A188" s="200">
        <f t="shared" si="2"/>
        <v>178</v>
      </c>
      <c r="B188" s="28">
        <v>1070004</v>
      </c>
      <c r="C188" s="30" t="s">
        <v>812</v>
      </c>
      <c r="D188" s="379">
        <v>0</v>
      </c>
      <c r="E188" s="115" t="s">
        <v>1572</v>
      </c>
      <c r="F188" s="26" t="s">
        <v>329</v>
      </c>
      <c r="G188" s="29" t="s">
        <v>603</v>
      </c>
    </row>
    <row r="189" spans="1:9">
      <c r="A189" s="200">
        <f t="shared" si="2"/>
        <v>179</v>
      </c>
      <c r="B189" s="28">
        <v>1070004</v>
      </c>
      <c r="C189" s="30" t="s">
        <v>813</v>
      </c>
      <c r="D189" s="379">
        <v>0</v>
      </c>
      <c r="E189" s="115" t="s">
        <v>1572</v>
      </c>
      <c r="F189" s="26" t="s">
        <v>330</v>
      </c>
      <c r="G189" s="29" t="s">
        <v>611</v>
      </c>
    </row>
    <row r="190" spans="1:9">
      <c r="A190" s="200">
        <f t="shared" si="2"/>
        <v>180</v>
      </c>
      <c r="B190" s="28">
        <v>1070004</v>
      </c>
      <c r="C190" s="30" t="s">
        <v>814</v>
      </c>
      <c r="D190" s="379">
        <v>0</v>
      </c>
      <c r="E190" s="115" t="s">
        <v>1572</v>
      </c>
      <c r="F190" s="26" t="s">
        <v>331</v>
      </c>
      <c r="G190" s="29" t="s">
        <v>332</v>
      </c>
    </row>
    <row r="191" spans="1:9" ht="26">
      <c r="A191" s="200">
        <f t="shared" si="2"/>
        <v>181</v>
      </c>
      <c r="B191" s="28">
        <v>1070004</v>
      </c>
      <c r="C191" s="30" t="s">
        <v>815</v>
      </c>
      <c r="D191" s="379">
        <v>0</v>
      </c>
      <c r="E191" s="115" t="s">
        <v>1572</v>
      </c>
      <c r="F191" s="26" t="s">
        <v>333</v>
      </c>
      <c r="G191" s="29" t="s">
        <v>179</v>
      </c>
    </row>
    <row r="192" spans="1:9">
      <c r="A192" s="200">
        <f t="shared" si="2"/>
        <v>182</v>
      </c>
      <c r="B192" s="28">
        <v>1070004</v>
      </c>
      <c r="C192" s="30" t="s">
        <v>816</v>
      </c>
      <c r="D192" s="379">
        <v>0</v>
      </c>
      <c r="E192" s="115" t="s">
        <v>1572</v>
      </c>
      <c r="F192" s="26" t="s">
        <v>334</v>
      </c>
      <c r="G192" s="29" t="s">
        <v>597</v>
      </c>
    </row>
    <row r="193" spans="1:7">
      <c r="A193" s="200">
        <f t="shared" si="2"/>
        <v>183</v>
      </c>
      <c r="B193" s="28">
        <v>1070004</v>
      </c>
      <c r="C193" s="30" t="s">
        <v>817</v>
      </c>
      <c r="D193" s="379">
        <v>0</v>
      </c>
      <c r="E193" s="115" t="s">
        <v>1572</v>
      </c>
      <c r="F193" s="26" t="s">
        <v>335</v>
      </c>
      <c r="G193" s="29" t="s">
        <v>749</v>
      </c>
    </row>
    <row r="194" spans="1:7" ht="26">
      <c r="A194" s="200">
        <f t="shared" si="2"/>
        <v>184</v>
      </c>
      <c r="B194" s="28">
        <v>1070004</v>
      </c>
      <c r="C194" s="30" t="s">
        <v>818</v>
      </c>
      <c r="D194" s="379">
        <v>0</v>
      </c>
      <c r="E194" s="115" t="s">
        <v>1572</v>
      </c>
      <c r="F194" s="26" t="s">
        <v>336</v>
      </c>
      <c r="G194" s="29" t="s">
        <v>599</v>
      </c>
    </row>
    <row r="195" spans="1:7">
      <c r="A195" s="200">
        <f t="shared" si="2"/>
        <v>185</v>
      </c>
      <c r="B195" s="28">
        <v>1070004</v>
      </c>
      <c r="C195" s="30" t="s">
        <v>819</v>
      </c>
      <c r="D195" s="379">
        <v>0</v>
      </c>
      <c r="E195" s="115" t="s">
        <v>1572</v>
      </c>
      <c r="F195" s="26" t="s">
        <v>337</v>
      </c>
      <c r="G195" s="29" t="s">
        <v>338</v>
      </c>
    </row>
    <row r="196" spans="1:7" ht="26">
      <c r="A196" s="200">
        <f t="shared" si="2"/>
        <v>186</v>
      </c>
      <c r="B196" s="28">
        <v>1070004</v>
      </c>
      <c r="C196" s="30" t="s">
        <v>820</v>
      </c>
      <c r="D196" s="379">
        <v>0</v>
      </c>
      <c r="E196" s="115" t="s">
        <v>1572</v>
      </c>
      <c r="F196" s="26" t="s">
        <v>339</v>
      </c>
      <c r="G196" s="29" t="s">
        <v>604</v>
      </c>
    </row>
    <row r="197" spans="1:7">
      <c r="A197" s="200">
        <f t="shared" si="2"/>
        <v>187</v>
      </c>
      <c r="B197" s="28">
        <v>1070004</v>
      </c>
      <c r="C197" s="30" t="s">
        <v>821</v>
      </c>
      <c r="D197" s="379">
        <v>0</v>
      </c>
      <c r="E197" s="115" t="s">
        <v>1572</v>
      </c>
      <c r="F197" s="26" t="s">
        <v>340</v>
      </c>
      <c r="G197" s="29" t="s">
        <v>753</v>
      </c>
    </row>
    <row r="198" spans="1:7" ht="26">
      <c r="A198" s="200">
        <f t="shared" si="2"/>
        <v>188</v>
      </c>
      <c r="B198" s="28">
        <v>1070004</v>
      </c>
      <c r="C198" s="30" t="s">
        <v>822</v>
      </c>
      <c r="D198" s="871">
        <v>0</v>
      </c>
      <c r="E198" s="115" t="s">
        <v>1572</v>
      </c>
      <c r="F198" s="26" t="s">
        <v>341</v>
      </c>
      <c r="G198" s="29" t="s">
        <v>754</v>
      </c>
    </row>
    <row r="199" spans="1:7">
      <c r="A199" s="200">
        <f t="shared" si="2"/>
        <v>189</v>
      </c>
      <c r="B199" s="28">
        <v>1070004</v>
      </c>
      <c r="C199" s="30" t="s">
        <v>823</v>
      </c>
      <c r="D199" s="871">
        <v>0</v>
      </c>
      <c r="E199" s="115" t="s">
        <v>1572</v>
      </c>
      <c r="F199" s="26" t="s">
        <v>342</v>
      </c>
      <c r="G199" s="29" t="s">
        <v>751</v>
      </c>
    </row>
    <row r="200" spans="1:7">
      <c r="A200" s="200">
        <f t="shared" si="2"/>
        <v>190</v>
      </c>
      <c r="B200" s="28">
        <v>1070004</v>
      </c>
      <c r="C200" s="30" t="s">
        <v>824</v>
      </c>
      <c r="D200" s="871">
        <v>0</v>
      </c>
      <c r="E200" s="115" t="s">
        <v>1572</v>
      </c>
      <c r="F200" s="26" t="s">
        <v>343</v>
      </c>
      <c r="G200" s="29" t="s">
        <v>180</v>
      </c>
    </row>
    <row r="201" spans="1:7" ht="26">
      <c r="A201" s="200">
        <f t="shared" si="2"/>
        <v>191</v>
      </c>
      <c r="B201" s="28">
        <v>1070004</v>
      </c>
      <c r="C201" s="30" t="s">
        <v>825</v>
      </c>
      <c r="D201" s="871">
        <v>0</v>
      </c>
      <c r="E201" s="115" t="s">
        <v>1572</v>
      </c>
      <c r="F201" s="26" t="s">
        <v>344</v>
      </c>
      <c r="G201" s="29" t="s">
        <v>605</v>
      </c>
    </row>
    <row r="202" spans="1:7" ht="26">
      <c r="A202" s="200">
        <f t="shared" si="2"/>
        <v>192</v>
      </c>
      <c r="B202" s="28">
        <v>1070004</v>
      </c>
      <c r="C202" s="30" t="s">
        <v>826</v>
      </c>
      <c r="D202" s="871">
        <v>0</v>
      </c>
      <c r="E202" s="115" t="s">
        <v>1572</v>
      </c>
      <c r="F202" s="26" t="s">
        <v>345</v>
      </c>
      <c r="G202" s="29" t="s">
        <v>600</v>
      </c>
    </row>
    <row r="203" spans="1:7">
      <c r="A203" s="200">
        <f t="shared" si="2"/>
        <v>193</v>
      </c>
      <c r="B203" s="28">
        <v>1070004</v>
      </c>
      <c r="C203" s="30" t="s">
        <v>827</v>
      </c>
      <c r="D203" s="871">
        <v>0</v>
      </c>
      <c r="E203" s="115" t="s">
        <v>1572</v>
      </c>
      <c r="F203" s="26" t="s">
        <v>346</v>
      </c>
      <c r="G203" s="29" t="s">
        <v>750</v>
      </c>
    </row>
    <row r="204" spans="1:7">
      <c r="A204" s="200">
        <f t="shared" si="2"/>
        <v>194</v>
      </c>
      <c r="B204" s="28">
        <v>1070004</v>
      </c>
      <c r="C204" s="30" t="s">
        <v>828</v>
      </c>
      <c r="D204" s="871">
        <v>0</v>
      </c>
      <c r="E204" s="115" t="s">
        <v>1572</v>
      </c>
      <c r="F204" s="26" t="s">
        <v>347</v>
      </c>
      <c r="G204" s="29" t="s">
        <v>601</v>
      </c>
    </row>
    <row r="205" spans="1:7">
      <c r="A205" s="200">
        <f t="shared" si="2"/>
        <v>195</v>
      </c>
      <c r="B205" s="28">
        <v>1070004</v>
      </c>
      <c r="C205" s="30" t="s">
        <v>829</v>
      </c>
      <c r="D205" s="871">
        <v>0</v>
      </c>
      <c r="E205" s="115" t="s">
        <v>1572</v>
      </c>
      <c r="F205" s="26" t="s">
        <v>348</v>
      </c>
      <c r="G205" s="29" t="s">
        <v>747</v>
      </c>
    </row>
    <row r="206" spans="1:7" ht="26">
      <c r="A206" s="200">
        <f t="shared" ref="A206:A215" si="3">A205+1</f>
        <v>196</v>
      </c>
      <c r="B206" s="28">
        <v>1070004</v>
      </c>
      <c r="C206" s="30" t="s">
        <v>830</v>
      </c>
      <c r="D206" s="871">
        <v>0</v>
      </c>
      <c r="E206" s="115" t="s">
        <v>1572</v>
      </c>
      <c r="F206" s="26" t="s">
        <v>349</v>
      </c>
      <c r="G206" s="29" t="s">
        <v>350</v>
      </c>
    </row>
    <row r="207" spans="1:7">
      <c r="A207" s="200">
        <f t="shared" si="3"/>
        <v>197</v>
      </c>
      <c r="B207" s="28">
        <v>1070004</v>
      </c>
      <c r="C207" s="30" t="s">
        <v>831</v>
      </c>
      <c r="D207" s="871">
        <v>0</v>
      </c>
      <c r="E207" s="115" t="s">
        <v>1572</v>
      </c>
      <c r="F207" s="26" t="s">
        <v>351</v>
      </c>
      <c r="G207" s="29" t="s">
        <v>186</v>
      </c>
    </row>
    <row r="208" spans="1:7">
      <c r="A208" s="200">
        <f t="shared" si="3"/>
        <v>198</v>
      </c>
      <c r="B208" s="28">
        <v>1070004</v>
      </c>
      <c r="C208" s="30" t="s">
        <v>832</v>
      </c>
      <c r="D208" s="871">
        <v>0</v>
      </c>
      <c r="E208" s="115" t="s">
        <v>1572</v>
      </c>
      <c r="F208" s="26" t="s">
        <v>352</v>
      </c>
      <c r="G208" s="29" t="s">
        <v>181</v>
      </c>
    </row>
    <row r="209" spans="1:7" ht="26">
      <c r="A209" s="200">
        <f t="shared" si="3"/>
        <v>199</v>
      </c>
      <c r="B209" s="28">
        <v>1070004</v>
      </c>
      <c r="C209" s="30" t="s">
        <v>833</v>
      </c>
      <c r="D209" s="871">
        <v>0</v>
      </c>
      <c r="E209" s="115" t="s">
        <v>1572</v>
      </c>
      <c r="F209" s="26" t="s">
        <v>1585</v>
      </c>
      <c r="G209" s="29" t="s">
        <v>755</v>
      </c>
    </row>
    <row r="210" spans="1:7" ht="26">
      <c r="A210" s="200">
        <f t="shared" si="3"/>
        <v>200</v>
      </c>
      <c r="B210" s="28">
        <v>1070004</v>
      </c>
      <c r="C210" s="30" t="s">
        <v>834</v>
      </c>
      <c r="D210" s="871">
        <v>0</v>
      </c>
      <c r="E210" s="115" t="s">
        <v>1572</v>
      </c>
      <c r="F210" s="26" t="s">
        <v>1586</v>
      </c>
      <c r="G210" s="29" t="s">
        <v>748</v>
      </c>
    </row>
    <row r="211" spans="1:7">
      <c r="A211" s="200">
        <f t="shared" si="3"/>
        <v>201</v>
      </c>
      <c r="B211" s="28">
        <v>1070004</v>
      </c>
      <c r="C211" s="30" t="s">
        <v>835</v>
      </c>
      <c r="D211" s="871">
        <v>0</v>
      </c>
      <c r="E211" s="115" t="s">
        <v>1572</v>
      </c>
      <c r="F211" s="26" t="s">
        <v>1060</v>
      </c>
      <c r="G211" s="29" t="s">
        <v>187</v>
      </c>
    </row>
    <row r="212" spans="1:7" ht="15.65" customHeight="1">
      <c r="A212" s="200">
        <f t="shared" si="3"/>
        <v>202</v>
      </c>
      <c r="B212" s="28">
        <v>1070004</v>
      </c>
      <c r="C212" s="30" t="s">
        <v>836</v>
      </c>
      <c r="D212" s="871">
        <v>0</v>
      </c>
      <c r="E212" s="115" t="s">
        <v>1572</v>
      </c>
      <c r="F212" s="26" t="s">
        <v>1061</v>
      </c>
      <c r="G212" s="29" t="s">
        <v>606</v>
      </c>
    </row>
    <row r="213" spans="1:7">
      <c r="A213" s="200">
        <f t="shared" si="3"/>
        <v>203</v>
      </c>
      <c r="B213" s="28">
        <v>1070004</v>
      </c>
      <c r="C213" s="30" t="s">
        <v>837</v>
      </c>
      <c r="D213" s="871">
        <v>0</v>
      </c>
      <c r="E213" s="115" t="s">
        <v>1572</v>
      </c>
      <c r="F213" s="26" t="s">
        <v>1062</v>
      </c>
      <c r="G213" s="29" t="s">
        <v>1604</v>
      </c>
    </row>
    <row r="214" spans="1:7">
      <c r="A214" s="200">
        <f t="shared" si="3"/>
        <v>204</v>
      </c>
      <c r="B214" s="28">
        <v>1070004</v>
      </c>
      <c r="C214" s="30" t="s">
        <v>838</v>
      </c>
      <c r="D214" s="871">
        <v>0</v>
      </c>
      <c r="E214" s="115" t="s">
        <v>1572</v>
      </c>
      <c r="F214" s="26" t="s">
        <v>1605</v>
      </c>
      <c r="G214" s="29" t="s">
        <v>1606</v>
      </c>
    </row>
    <row r="215" spans="1:7" ht="26">
      <c r="A215" s="200">
        <f t="shared" si="3"/>
        <v>205</v>
      </c>
      <c r="B215" s="28">
        <v>1070004</v>
      </c>
      <c r="C215" s="30" t="s">
        <v>839</v>
      </c>
      <c r="D215" s="871">
        <v>0</v>
      </c>
      <c r="E215" s="115" t="s">
        <v>1572</v>
      </c>
      <c r="F215" s="26" t="s">
        <v>1607</v>
      </c>
      <c r="G215" s="29" t="s">
        <v>1608</v>
      </c>
    </row>
    <row r="216" spans="1:7" ht="15.65" customHeight="1">
      <c r="A216" s="200">
        <f t="shared" ref="A216:A226" si="4">A215+1</f>
        <v>206</v>
      </c>
      <c r="B216" s="28">
        <v>1070004</v>
      </c>
      <c r="C216" s="30" t="s">
        <v>405</v>
      </c>
      <c r="D216" s="871">
        <v>0</v>
      </c>
      <c r="E216" s="115" t="s">
        <v>1572</v>
      </c>
      <c r="F216" s="26" t="s">
        <v>866</v>
      </c>
      <c r="G216" s="29" t="s">
        <v>867</v>
      </c>
    </row>
    <row r="217" spans="1:7" ht="112.4" customHeight="1">
      <c r="A217" s="200">
        <f t="shared" si="4"/>
        <v>207</v>
      </c>
      <c r="B217" s="28">
        <v>1070002</v>
      </c>
      <c r="C217" s="30" t="s">
        <v>70</v>
      </c>
      <c r="D217" s="871">
        <v>0</v>
      </c>
      <c r="E217" s="115" t="s">
        <v>1572</v>
      </c>
      <c r="F217" s="26" t="s">
        <v>461</v>
      </c>
      <c r="G217" s="29" t="s">
        <v>1433</v>
      </c>
    </row>
    <row r="218" spans="1:7" ht="33" customHeight="1">
      <c r="A218" s="200">
        <f t="shared" si="4"/>
        <v>208</v>
      </c>
      <c r="B218" s="28" t="s">
        <v>1149</v>
      </c>
      <c r="C218" s="30" t="s">
        <v>71</v>
      </c>
      <c r="D218" s="871">
        <v>0</v>
      </c>
      <c r="E218" s="115" t="s">
        <v>1523</v>
      </c>
      <c r="F218" s="26" t="s">
        <v>1635</v>
      </c>
      <c r="G218" s="29" t="s">
        <v>1625</v>
      </c>
    </row>
    <row r="219" spans="1:7" ht="49.5" customHeight="1">
      <c r="A219" s="200">
        <f t="shared" si="4"/>
        <v>209</v>
      </c>
      <c r="B219" s="28" t="s">
        <v>1149</v>
      </c>
      <c r="C219" s="30" t="s">
        <v>272</v>
      </c>
      <c r="D219" s="871">
        <v>0</v>
      </c>
      <c r="E219" s="115" t="s">
        <v>1523</v>
      </c>
      <c r="F219" s="26" t="s">
        <v>1636</v>
      </c>
      <c r="G219" s="29" t="s">
        <v>1626</v>
      </c>
    </row>
    <row r="220" spans="1:7" ht="15.65" customHeight="1">
      <c r="A220" s="200">
        <f t="shared" si="4"/>
        <v>210</v>
      </c>
      <c r="B220" s="28" t="s">
        <v>1149</v>
      </c>
      <c r="C220" s="30" t="s">
        <v>1628</v>
      </c>
      <c r="D220" s="871">
        <v>0</v>
      </c>
      <c r="E220" s="115" t="s">
        <v>1572</v>
      </c>
      <c r="F220" s="26" t="s">
        <v>1637</v>
      </c>
      <c r="G220" s="29" t="s">
        <v>1627</v>
      </c>
    </row>
    <row r="221" spans="1:7" ht="15.65" customHeight="1">
      <c r="A221" s="200">
        <f t="shared" si="4"/>
        <v>211</v>
      </c>
      <c r="B221" s="28" t="s">
        <v>1149</v>
      </c>
      <c r="C221" s="30" t="s">
        <v>1629</v>
      </c>
      <c r="D221" s="871">
        <v>0</v>
      </c>
      <c r="E221" s="115" t="s">
        <v>1572</v>
      </c>
      <c r="F221" s="26" t="s">
        <v>1639</v>
      </c>
      <c r="G221" s="29" t="s">
        <v>1630</v>
      </c>
    </row>
    <row r="222" spans="1:7" ht="15.65" customHeight="1">
      <c r="A222" s="200">
        <f t="shared" si="4"/>
        <v>212</v>
      </c>
      <c r="B222" s="28" t="s">
        <v>1149</v>
      </c>
      <c r="C222" s="30" t="s">
        <v>1631</v>
      </c>
      <c r="D222" s="871">
        <v>0</v>
      </c>
      <c r="E222" s="115" t="s">
        <v>1572</v>
      </c>
      <c r="F222" s="26" t="s">
        <v>1638</v>
      </c>
      <c r="G222" s="29" t="s">
        <v>1632</v>
      </c>
    </row>
    <row r="223" spans="1:7" ht="15" customHeight="1">
      <c r="A223" s="200">
        <f t="shared" si="4"/>
        <v>213</v>
      </c>
      <c r="B223" s="28">
        <v>1070004</v>
      </c>
      <c r="C223" s="30" t="s">
        <v>1633</v>
      </c>
      <c r="D223" s="871">
        <v>0</v>
      </c>
      <c r="E223" s="115" t="s">
        <v>1572</v>
      </c>
      <c r="F223" s="26" t="s">
        <v>1641</v>
      </c>
      <c r="G223" s="29" t="s">
        <v>1642</v>
      </c>
    </row>
    <row r="224" spans="1:7" ht="15" customHeight="1">
      <c r="A224" s="200">
        <f t="shared" si="4"/>
        <v>214</v>
      </c>
      <c r="B224" s="28">
        <v>1070004</v>
      </c>
      <c r="C224" s="30" t="s">
        <v>1634</v>
      </c>
      <c r="D224" s="871">
        <v>0</v>
      </c>
      <c r="E224" s="115" t="s">
        <v>1572</v>
      </c>
      <c r="F224" s="26" t="s">
        <v>1640</v>
      </c>
      <c r="G224" s="29" t="s">
        <v>1643</v>
      </c>
    </row>
    <row r="225" spans="1:7" ht="15" customHeight="1">
      <c r="A225" s="200">
        <f t="shared" si="4"/>
        <v>215</v>
      </c>
      <c r="B225" s="28">
        <v>1070002</v>
      </c>
      <c r="C225" s="30" t="s">
        <v>1739</v>
      </c>
      <c r="D225" s="871">
        <v>0</v>
      </c>
      <c r="E225" s="115" t="s">
        <v>1572</v>
      </c>
      <c r="F225" s="26" t="s">
        <v>1740</v>
      </c>
      <c r="G225" s="29" t="s">
        <v>1741</v>
      </c>
    </row>
    <row r="226" spans="1:7" ht="55.5" customHeight="1">
      <c r="A226" s="200">
        <f t="shared" si="4"/>
        <v>216</v>
      </c>
      <c r="B226" s="436" t="s">
        <v>1149</v>
      </c>
      <c r="C226" s="30" t="s">
        <v>1737</v>
      </c>
      <c r="D226" s="871">
        <v>0</v>
      </c>
      <c r="E226" s="115" t="s">
        <v>1523</v>
      </c>
      <c r="F226" s="26" t="s">
        <v>1738</v>
      </c>
      <c r="G226" s="29" t="s">
        <v>1745</v>
      </c>
    </row>
    <row r="227" spans="1:7" ht="68.25" customHeight="1">
      <c r="A227" s="200">
        <f t="shared" ref="A227:A290" si="5">A226+1</f>
        <v>217</v>
      </c>
      <c r="B227" s="436" t="s">
        <v>1149</v>
      </c>
      <c r="C227" s="30" t="s">
        <v>1730</v>
      </c>
      <c r="D227" s="871">
        <v>0</v>
      </c>
      <c r="E227" s="115" t="s">
        <v>1523</v>
      </c>
      <c r="F227" s="26" t="s">
        <v>1736</v>
      </c>
      <c r="G227" s="29" t="s">
        <v>1743</v>
      </c>
    </row>
    <row r="228" spans="1:7" ht="26.25" customHeight="1">
      <c r="A228" s="200">
        <f t="shared" si="5"/>
        <v>218</v>
      </c>
      <c r="B228" s="436" t="s">
        <v>1778</v>
      </c>
      <c r="C228" s="30" t="s">
        <v>1779</v>
      </c>
      <c r="D228" s="871">
        <v>0</v>
      </c>
      <c r="E228" s="115" t="s">
        <v>1572</v>
      </c>
      <c r="F228" s="26" t="s">
        <v>1543</v>
      </c>
      <c r="G228" s="29" t="s">
        <v>1792</v>
      </c>
    </row>
    <row r="229" spans="1:7" ht="15" customHeight="1">
      <c r="A229" s="200">
        <f t="shared" si="5"/>
        <v>219</v>
      </c>
      <c r="B229" s="436" t="s">
        <v>1778</v>
      </c>
      <c r="C229" s="30" t="s">
        <v>1780</v>
      </c>
      <c r="D229" s="871">
        <v>0</v>
      </c>
      <c r="E229" s="115" t="s">
        <v>1572</v>
      </c>
      <c r="F229" s="26" t="s">
        <v>1781</v>
      </c>
      <c r="G229" s="29" t="s">
        <v>1782</v>
      </c>
    </row>
    <row r="230" spans="1:7" ht="15" customHeight="1">
      <c r="A230" s="200">
        <f t="shared" si="5"/>
        <v>220</v>
      </c>
      <c r="B230" s="436" t="s">
        <v>1778</v>
      </c>
      <c r="C230" s="30" t="s">
        <v>1783</v>
      </c>
      <c r="D230" s="871">
        <v>0</v>
      </c>
      <c r="E230" s="115" t="s">
        <v>1572</v>
      </c>
      <c r="F230" s="26" t="s">
        <v>1784</v>
      </c>
      <c r="G230" s="29" t="s">
        <v>1785</v>
      </c>
    </row>
    <row r="231" spans="1:7" ht="15" customHeight="1">
      <c r="A231" s="200">
        <f t="shared" si="5"/>
        <v>221</v>
      </c>
      <c r="B231" s="436" t="s">
        <v>1778</v>
      </c>
      <c r="C231" s="30" t="s">
        <v>1786</v>
      </c>
      <c r="D231" s="871">
        <v>0</v>
      </c>
      <c r="E231" s="115" t="s">
        <v>1572</v>
      </c>
      <c r="F231" s="26" t="s">
        <v>1787</v>
      </c>
      <c r="G231" s="29" t="s">
        <v>1788</v>
      </c>
    </row>
    <row r="232" spans="1:7" ht="15" customHeight="1">
      <c r="A232" s="200">
        <f t="shared" si="5"/>
        <v>222</v>
      </c>
      <c r="B232" s="436" t="s">
        <v>1778</v>
      </c>
      <c r="C232" s="30" t="s">
        <v>1789</v>
      </c>
      <c r="D232" s="871">
        <v>0</v>
      </c>
      <c r="E232" s="115" t="s">
        <v>1572</v>
      </c>
      <c r="F232" s="26" t="s">
        <v>1790</v>
      </c>
      <c r="G232" s="29" t="s">
        <v>1791</v>
      </c>
    </row>
    <row r="233" spans="1:7" ht="41.25" customHeight="1">
      <c r="A233" s="262">
        <f t="shared" si="5"/>
        <v>223</v>
      </c>
      <c r="B233" s="262" t="s">
        <v>1778</v>
      </c>
      <c r="C233" s="437" t="s">
        <v>1862</v>
      </c>
      <c r="D233" s="871">
        <v>0</v>
      </c>
      <c r="E233" s="262" t="s">
        <v>1889</v>
      </c>
      <c r="F233" s="434" t="s">
        <v>1871</v>
      </c>
      <c r="G233" s="438" t="s">
        <v>1880</v>
      </c>
    </row>
    <row r="234" spans="1:7" ht="43.5" customHeight="1">
      <c r="A234" s="262">
        <f t="shared" si="5"/>
        <v>224</v>
      </c>
      <c r="B234" s="262" t="s">
        <v>1778</v>
      </c>
      <c r="C234" s="437" t="s">
        <v>1863</v>
      </c>
      <c r="D234" s="871">
        <v>0</v>
      </c>
      <c r="E234" s="262" t="s">
        <v>1572</v>
      </c>
      <c r="F234" s="434" t="s">
        <v>1872</v>
      </c>
      <c r="G234" s="435" t="s">
        <v>1882</v>
      </c>
    </row>
    <row r="235" spans="1:7" ht="42" customHeight="1">
      <c r="A235" s="262">
        <f t="shared" si="5"/>
        <v>225</v>
      </c>
      <c r="B235" s="262" t="s">
        <v>1778</v>
      </c>
      <c r="C235" s="437" t="s">
        <v>1864</v>
      </c>
      <c r="D235" s="871">
        <v>0</v>
      </c>
      <c r="E235" s="262" t="s">
        <v>1572</v>
      </c>
      <c r="F235" s="434" t="s">
        <v>1873</v>
      </c>
      <c r="G235" s="435" t="s">
        <v>1883</v>
      </c>
    </row>
    <row r="236" spans="1:7" ht="15" customHeight="1">
      <c r="A236" s="262">
        <f t="shared" si="5"/>
        <v>226</v>
      </c>
      <c r="B236" s="262" t="s">
        <v>1778</v>
      </c>
      <c r="C236" s="437" t="s">
        <v>1865</v>
      </c>
      <c r="D236" s="871">
        <v>0</v>
      </c>
      <c r="E236" s="262" t="s">
        <v>1572</v>
      </c>
      <c r="F236" s="434" t="s">
        <v>1874</v>
      </c>
      <c r="G236" s="434" t="s">
        <v>1879</v>
      </c>
    </row>
    <row r="237" spans="1:7" ht="15" customHeight="1">
      <c r="A237" s="262">
        <f t="shared" si="5"/>
        <v>227</v>
      </c>
      <c r="B237" s="262" t="s">
        <v>1778</v>
      </c>
      <c r="C237" s="437" t="s">
        <v>1866</v>
      </c>
      <c r="D237" s="871">
        <v>0</v>
      </c>
      <c r="E237" s="262" t="s">
        <v>1572</v>
      </c>
      <c r="F237" s="434" t="s">
        <v>1875</v>
      </c>
      <c r="G237" s="434" t="s">
        <v>1878</v>
      </c>
    </row>
    <row r="238" spans="1:7" ht="15" customHeight="1">
      <c r="A238" s="262">
        <f t="shared" si="5"/>
        <v>228</v>
      </c>
      <c r="B238" s="262" t="s">
        <v>1778</v>
      </c>
      <c r="C238" s="437" t="s">
        <v>1867</v>
      </c>
      <c r="D238" s="871">
        <v>0</v>
      </c>
      <c r="E238" s="262" t="s">
        <v>1572</v>
      </c>
      <c r="F238" s="434" t="s">
        <v>1876</v>
      </c>
      <c r="G238" s="434" t="s">
        <v>1877</v>
      </c>
    </row>
    <row r="239" spans="1:7" ht="32.25" customHeight="1">
      <c r="A239" s="262">
        <f t="shared" si="5"/>
        <v>229</v>
      </c>
      <c r="B239" s="262" t="s">
        <v>1778</v>
      </c>
      <c r="C239" s="437" t="s">
        <v>1868</v>
      </c>
      <c r="D239" s="871">
        <v>0</v>
      </c>
      <c r="E239" s="262" t="s">
        <v>1572</v>
      </c>
      <c r="F239" s="435" t="s">
        <v>1886</v>
      </c>
      <c r="G239" s="435" t="s">
        <v>1885</v>
      </c>
    </row>
    <row r="240" spans="1:7" ht="41.25" customHeight="1">
      <c r="A240" s="262">
        <f t="shared" si="5"/>
        <v>230</v>
      </c>
      <c r="B240" s="262" t="s">
        <v>1778</v>
      </c>
      <c r="C240" s="437" t="s">
        <v>1869</v>
      </c>
      <c r="D240" s="871">
        <v>0</v>
      </c>
      <c r="E240" s="262" t="s">
        <v>1572</v>
      </c>
      <c r="F240" s="435" t="s">
        <v>1887</v>
      </c>
      <c r="G240" s="435" t="s">
        <v>1881</v>
      </c>
    </row>
    <row r="241" spans="1:7" ht="42" customHeight="1">
      <c r="A241" s="262">
        <f t="shared" si="5"/>
        <v>231</v>
      </c>
      <c r="B241" s="262" t="s">
        <v>1778</v>
      </c>
      <c r="C241" s="437" t="s">
        <v>1870</v>
      </c>
      <c r="D241" s="871">
        <v>0</v>
      </c>
      <c r="E241" s="262" t="s">
        <v>1572</v>
      </c>
      <c r="F241" s="434" t="s">
        <v>1888</v>
      </c>
      <c r="G241" s="435" t="s">
        <v>1884</v>
      </c>
    </row>
    <row r="242" spans="1:7" ht="24" customHeight="1">
      <c r="A242" s="262">
        <f t="shared" si="5"/>
        <v>232</v>
      </c>
      <c r="B242" s="262">
        <v>10100</v>
      </c>
      <c r="C242" s="437" t="s">
        <v>2338</v>
      </c>
      <c r="D242" s="871">
        <v>0</v>
      </c>
      <c r="E242" s="262" t="s">
        <v>1523</v>
      </c>
      <c r="F242" s="434" t="s">
        <v>2327</v>
      </c>
      <c r="G242" s="435" t="s">
        <v>2339</v>
      </c>
    </row>
    <row r="243" spans="1:7" ht="33.75" customHeight="1">
      <c r="A243" s="262">
        <f t="shared" si="5"/>
        <v>233</v>
      </c>
      <c r="B243" s="262">
        <v>10100</v>
      </c>
      <c r="C243" s="437" t="s">
        <v>2340</v>
      </c>
      <c r="D243" s="871">
        <v>0</v>
      </c>
      <c r="E243" s="262" t="s">
        <v>1523</v>
      </c>
      <c r="F243" s="434" t="s">
        <v>2330</v>
      </c>
      <c r="G243" s="435" t="s">
        <v>2331</v>
      </c>
    </row>
    <row r="244" spans="1:7" ht="33.75" customHeight="1">
      <c r="A244" s="262">
        <f t="shared" si="5"/>
        <v>234</v>
      </c>
      <c r="B244" s="262">
        <v>10100</v>
      </c>
      <c r="C244" s="437" t="s">
        <v>2341</v>
      </c>
      <c r="D244" s="871">
        <v>0</v>
      </c>
      <c r="E244" s="262" t="s">
        <v>1572</v>
      </c>
      <c r="F244" s="434" t="s">
        <v>2333</v>
      </c>
      <c r="G244" s="435" t="s">
        <v>2342</v>
      </c>
    </row>
    <row r="245" spans="1:7" ht="27" customHeight="1">
      <c r="A245" s="262">
        <f t="shared" si="5"/>
        <v>235</v>
      </c>
      <c r="B245" s="262">
        <v>10100</v>
      </c>
      <c r="C245" s="437" t="s">
        <v>2343</v>
      </c>
      <c r="D245" s="871">
        <v>0</v>
      </c>
      <c r="E245" s="262" t="s">
        <v>1572</v>
      </c>
      <c r="F245" s="434" t="s">
        <v>2344</v>
      </c>
      <c r="G245" s="435" t="s">
        <v>2345</v>
      </c>
    </row>
    <row r="246" spans="1:7" ht="27" customHeight="1">
      <c r="A246" s="262">
        <f t="shared" si="5"/>
        <v>236</v>
      </c>
      <c r="B246" s="262">
        <v>10100</v>
      </c>
      <c r="C246" s="437" t="s">
        <v>2346</v>
      </c>
      <c r="D246" s="871">
        <v>0</v>
      </c>
      <c r="E246" s="262" t="s">
        <v>1523</v>
      </c>
      <c r="F246" s="434" t="s">
        <v>2347</v>
      </c>
      <c r="G246" s="435" t="s">
        <v>2348</v>
      </c>
    </row>
    <row r="247" spans="1:7" ht="24" customHeight="1">
      <c r="A247" s="432">
        <f t="shared" si="5"/>
        <v>237</v>
      </c>
      <c r="B247" s="432">
        <v>10100</v>
      </c>
      <c r="C247" s="495" t="s">
        <v>2416</v>
      </c>
      <c r="D247" s="871">
        <v>0</v>
      </c>
      <c r="E247" s="432" t="s">
        <v>1523</v>
      </c>
      <c r="F247" s="496" t="s">
        <v>2450</v>
      </c>
      <c r="G247" s="714" t="s">
        <v>2433</v>
      </c>
    </row>
    <row r="248" spans="1:7" ht="91.5" customHeight="1">
      <c r="A248" s="432">
        <f t="shared" si="5"/>
        <v>238</v>
      </c>
      <c r="B248" s="432">
        <v>10100</v>
      </c>
      <c r="C248" s="495" t="s">
        <v>2414</v>
      </c>
      <c r="D248" s="871">
        <v>0</v>
      </c>
      <c r="E248" s="432" t="s">
        <v>1572</v>
      </c>
      <c r="F248" s="496" t="s">
        <v>2428</v>
      </c>
      <c r="G248" s="714" t="s">
        <v>2471</v>
      </c>
    </row>
    <row r="249" spans="1:7" ht="54.75" customHeight="1">
      <c r="A249" s="432">
        <f t="shared" si="5"/>
        <v>239</v>
      </c>
      <c r="B249" s="432">
        <v>10100</v>
      </c>
      <c r="C249" s="495" t="s">
        <v>2417</v>
      </c>
      <c r="D249" s="871">
        <v>0</v>
      </c>
      <c r="E249" s="432" t="s">
        <v>1572</v>
      </c>
      <c r="F249" s="496" t="s">
        <v>2429</v>
      </c>
      <c r="G249" s="714" t="s">
        <v>2470</v>
      </c>
    </row>
    <row r="250" spans="1:7" ht="24" customHeight="1">
      <c r="A250" s="432">
        <f t="shared" si="5"/>
        <v>240</v>
      </c>
      <c r="B250" s="432">
        <v>10100</v>
      </c>
      <c r="C250" s="495" t="s">
        <v>2418</v>
      </c>
      <c r="D250" s="871">
        <v>0</v>
      </c>
      <c r="E250" s="432" t="s">
        <v>1572</v>
      </c>
      <c r="F250" s="496" t="s">
        <v>2437</v>
      </c>
      <c r="G250" s="714" t="s">
        <v>2469</v>
      </c>
    </row>
    <row r="251" spans="1:7" ht="34.5" customHeight="1">
      <c r="A251" s="432">
        <f t="shared" si="5"/>
        <v>241</v>
      </c>
      <c r="B251" s="432">
        <v>10100</v>
      </c>
      <c r="C251" s="754" t="s">
        <v>2419</v>
      </c>
      <c r="D251" s="871">
        <v>0</v>
      </c>
      <c r="E251" s="432" t="s">
        <v>1572</v>
      </c>
      <c r="F251" s="496" t="s">
        <v>2435</v>
      </c>
      <c r="G251" s="714" t="s">
        <v>2468</v>
      </c>
    </row>
    <row r="252" spans="1:7" ht="26.25" customHeight="1">
      <c r="A252" s="432">
        <f t="shared" si="5"/>
        <v>242</v>
      </c>
      <c r="B252" s="432">
        <v>10100</v>
      </c>
      <c r="C252" s="495" t="s">
        <v>2420</v>
      </c>
      <c r="D252" s="871">
        <v>0</v>
      </c>
      <c r="E252" s="432" t="s">
        <v>1572</v>
      </c>
      <c r="F252" s="496" t="s">
        <v>2430</v>
      </c>
      <c r="G252" s="714" t="s">
        <v>2423</v>
      </c>
    </row>
    <row r="253" spans="1:7" ht="33" customHeight="1">
      <c r="A253" s="432">
        <f t="shared" si="5"/>
        <v>243</v>
      </c>
      <c r="B253" s="432">
        <v>10100</v>
      </c>
      <c r="C253" s="495" t="s">
        <v>2421</v>
      </c>
      <c r="D253" s="871">
        <v>0</v>
      </c>
      <c r="E253" s="432" t="s">
        <v>1572</v>
      </c>
      <c r="F253" s="496" t="s">
        <v>2436</v>
      </c>
      <c r="G253" s="714" t="s">
        <v>2467</v>
      </c>
    </row>
    <row r="254" spans="1:7" ht="26.25" customHeight="1">
      <c r="A254" s="432">
        <f t="shared" si="5"/>
        <v>244</v>
      </c>
      <c r="B254" s="432">
        <v>10100</v>
      </c>
      <c r="C254" s="495" t="s">
        <v>2422</v>
      </c>
      <c r="D254" s="871">
        <v>0</v>
      </c>
      <c r="E254" s="432" t="s">
        <v>1572</v>
      </c>
      <c r="F254" s="496" t="s">
        <v>2434</v>
      </c>
      <c r="G254" s="714" t="s">
        <v>2466</v>
      </c>
    </row>
    <row r="255" spans="1:7" ht="33.75" customHeight="1">
      <c r="A255" s="432">
        <f t="shared" si="5"/>
        <v>245</v>
      </c>
      <c r="B255" s="432">
        <v>10100</v>
      </c>
      <c r="C255" s="496" t="s">
        <v>2464</v>
      </c>
      <c r="D255" s="871">
        <v>0</v>
      </c>
      <c r="E255" s="432" t="s">
        <v>1572</v>
      </c>
      <c r="F255" s="496" t="s">
        <v>2424</v>
      </c>
      <c r="G255" s="714" t="s">
        <v>2465</v>
      </c>
    </row>
    <row r="256" spans="1:7" ht="33.75" customHeight="1">
      <c r="A256" s="432">
        <f t="shared" si="5"/>
        <v>246</v>
      </c>
      <c r="B256" s="432">
        <v>10100</v>
      </c>
      <c r="C256" s="496" t="s">
        <v>2472</v>
      </c>
      <c r="D256" s="871">
        <v>0</v>
      </c>
      <c r="E256" s="432" t="s">
        <v>1572</v>
      </c>
      <c r="F256" s="714" t="s">
        <v>2489</v>
      </c>
      <c r="G256" s="714" t="s">
        <v>2490</v>
      </c>
    </row>
    <row r="257" spans="1:7" ht="33.75" customHeight="1">
      <c r="A257" s="432">
        <f t="shared" si="5"/>
        <v>247</v>
      </c>
      <c r="B257" s="432">
        <v>10100</v>
      </c>
      <c r="C257" s="496" t="s">
        <v>2474</v>
      </c>
      <c r="D257" s="871">
        <v>0</v>
      </c>
      <c r="E257" s="432" t="s">
        <v>1572</v>
      </c>
      <c r="F257" s="496" t="s">
        <v>2473</v>
      </c>
      <c r="G257" s="714" t="s">
        <v>2491</v>
      </c>
    </row>
    <row r="258" spans="1:7" ht="33.75" customHeight="1">
      <c r="A258" s="432">
        <f t="shared" si="5"/>
        <v>248</v>
      </c>
      <c r="B258" s="432">
        <v>10100</v>
      </c>
      <c r="C258" s="496" t="s">
        <v>2475</v>
      </c>
      <c r="D258" s="871">
        <v>0</v>
      </c>
      <c r="E258" s="432" t="s">
        <v>1572</v>
      </c>
      <c r="F258" s="496" t="s">
        <v>2480</v>
      </c>
      <c r="G258" s="714" t="s">
        <v>2492</v>
      </c>
    </row>
    <row r="259" spans="1:7" ht="33.75" customHeight="1">
      <c r="A259" s="432">
        <f t="shared" si="5"/>
        <v>249</v>
      </c>
      <c r="B259" s="432">
        <v>10100</v>
      </c>
      <c r="C259" s="496" t="s">
        <v>2476</v>
      </c>
      <c r="D259" s="871">
        <v>0</v>
      </c>
      <c r="E259" s="432" t="s">
        <v>1572</v>
      </c>
      <c r="F259" s="714" t="s">
        <v>2479</v>
      </c>
      <c r="G259" s="714" t="s">
        <v>2493</v>
      </c>
    </row>
    <row r="260" spans="1:7" ht="33.75" customHeight="1">
      <c r="A260" s="432">
        <f t="shared" si="5"/>
        <v>250</v>
      </c>
      <c r="B260" s="432">
        <v>10100</v>
      </c>
      <c r="C260" s="496" t="s">
        <v>2477</v>
      </c>
      <c r="D260" s="871">
        <v>0</v>
      </c>
      <c r="E260" s="432" t="s">
        <v>1572</v>
      </c>
      <c r="F260" s="496" t="s">
        <v>2478</v>
      </c>
      <c r="G260" s="714" t="s">
        <v>2494</v>
      </c>
    </row>
    <row r="261" spans="1:7" ht="33.75" customHeight="1">
      <c r="A261" s="432">
        <f t="shared" si="5"/>
        <v>251</v>
      </c>
      <c r="B261" s="432">
        <v>10100</v>
      </c>
      <c r="C261" s="496" t="s">
        <v>2481</v>
      </c>
      <c r="D261" s="871">
        <v>0</v>
      </c>
      <c r="E261" s="432" t="s">
        <v>1572</v>
      </c>
      <c r="F261" s="496" t="s">
        <v>2485</v>
      </c>
      <c r="G261" s="714" t="s">
        <v>2495</v>
      </c>
    </row>
    <row r="262" spans="1:7" ht="33.75" customHeight="1">
      <c r="A262" s="432">
        <f t="shared" si="5"/>
        <v>252</v>
      </c>
      <c r="B262" s="432">
        <v>10100</v>
      </c>
      <c r="C262" s="496" t="s">
        <v>2482</v>
      </c>
      <c r="D262" s="871">
        <v>0</v>
      </c>
      <c r="E262" s="432" t="s">
        <v>1572</v>
      </c>
      <c r="F262" s="496" t="s">
        <v>2486</v>
      </c>
      <c r="G262" s="714" t="s">
        <v>2496</v>
      </c>
    </row>
    <row r="263" spans="1:7" ht="33.75" customHeight="1">
      <c r="A263" s="432">
        <f t="shared" si="5"/>
        <v>253</v>
      </c>
      <c r="B263" s="432">
        <v>10100</v>
      </c>
      <c r="C263" s="496" t="s">
        <v>2483</v>
      </c>
      <c r="D263" s="871">
        <v>0</v>
      </c>
      <c r="E263" s="432" t="s">
        <v>1572</v>
      </c>
      <c r="F263" s="496" t="s">
        <v>2488</v>
      </c>
      <c r="G263" s="714" t="s">
        <v>2497</v>
      </c>
    </row>
    <row r="264" spans="1:7" ht="33.75" customHeight="1">
      <c r="A264" s="432">
        <f t="shared" si="5"/>
        <v>254</v>
      </c>
      <c r="B264" s="432">
        <v>10100</v>
      </c>
      <c r="C264" s="496" t="s">
        <v>2484</v>
      </c>
      <c r="D264" s="871">
        <v>0</v>
      </c>
      <c r="E264" s="432" t="s">
        <v>1572</v>
      </c>
      <c r="F264" s="714" t="s">
        <v>2487</v>
      </c>
      <c r="G264" s="714" t="s">
        <v>2498</v>
      </c>
    </row>
    <row r="265" spans="1:7" ht="33.75" customHeight="1">
      <c r="A265" s="432">
        <f t="shared" si="5"/>
        <v>255</v>
      </c>
      <c r="B265" s="432">
        <v>10100</v>
      </c>
      <c r="C265" s="496" t="s">
        <v>2508</v>
      </c>
      <c r="D265" s="871">
        <v>0</v>
      </c>
      <c r="E265" s="432" t="s">
        <v>1572</v>
      </c>
      <c r="F265" s="714" t="s">
        <v>2523</v>
      </c>
      <c r="G265" s="714" t="s">
        <v>2524</v>
      </c>
    </row>
    <row r="266" spans="1:7" ht="24" customHeight="1">
      <c r="A266" s="432">
        <f t="shared" si="5"/>
        <v>256</v>
      </c>
      <c r="B266" s="432">
        <v>10100</v>
      </c>
      <c r="C266" s="496" t="s">
        <v>2525</v>
      </c>
      <c r="D266" s="871">
        <v>0</v>
      </c>
      <c r="E266" s="432" t="s">
        <v>1572</v>
      </c>
      <c r="F266" s="714" t="s">
        <v>2526</v>
      </c>
      <c r="G266" s="714" t="s">
        <v>2527</v>
      </c>
    </row>
    <row r="267" spans="1:7" ht="24" customHeight="1">
      <c r="A267" s="432">
        <f t="shared" si="5"/>
        <v>257</v>
      </c>
      <c r="B267" s="432">
        <v>10100</v>
      </c>
      <c r="C267" s="496" t="s">
        <v>2528</v>
      </c>
      <c r="D267" s="871">
        <v>0</v>
      </c>
      <c r="E267" s="432" t="s">
        <v>1572</v>
      </c>
      <c r="F267" s="714" t="s">
        <v>2529</v>
      </c>
      <c r="G267" s="714" t="s">
        <v>2530</v>
      </c>
    </row>
    <row r="268" spans="1:7" ht="24" customHeight="1">
      <c r="A268" s="432">
        <f t="shared" si="5"/>
        <v>258</v>
      </c>
      <c r="B268" s="432">
        <v>10100</v>
      </c>
      <c r="C268" s="496" t="s">
        <v>2631</v>
      </c>
      <c r="D268" s="871">
        <v>0</v>
      </c>
      <c r="E268" s="432" t="s">
        <v>1572</v>
      </c>
      <c r="F268" s="714" t="s">
        <v>2633</v>
      </c>
      <c r="G268" s="714" t="s">
        <v>2633</v>
      </c>
    </row>
    <row r="269" spans="1:7" ht="24" customHeight="1">
      <c r="A269" s="432">
        <f t="shared" si="5"/>
        <v>259</v>
      </c>
      <c r="B269" s="432">
        <v>10100</v>
      </c>
      <c r="C269" s="496" t="s">
        <v>2632</v>
      </c>
      <c r="D269" s="871">
        <v>0</v>
      </c>
      <c r="E269" s="432" t="s">
        <v>1572</v>
      </c>
      <c r="F269" s="714" t="s">
        <v>2634</v>
      </c>
      <c r="G269" s="714" t="s">
        <v>2635</v>
      </c>
    </row>
    <row r="270" spans="1:7" ht="24" customHeight="1">
      <c r="A270" s="432">
        <f t="shared" si="5"/>
        <v>260</v>
      </c>
      <c r="B270" s="432">
        <v>10100</v>
      </c>
      <c r="C270" s="496" t="s">
        <v>2681</v>
      </c>
      <c r="D270" s="871">
        <v>0</v>
      </c>
      <c r="E270" s="432" t="s">
        <v>1572</v>
      </c>
      <c r="F270" s="714" t="s">
        <v>2705</v>
      </c>
      <c r="G270" s="714" t="s">
        <v>2730</v>
      </c>
    </row>
    <row r="271" spans="1:7" ht="24" customHeight="1">
      <c r="A271" s="432">
        <f t="shared" si="5"/>
        <v>261</v>
      </c>
      <c r="B271" s="432">
        <v>10100</v>
      </c>
      <c r="C271" s="496" t="s">
        <v>2682</v>
      </c>
      <c r="D271" s="871">
        <v>0</v>
      </c>
      <c r="E271" s="432" t="s">
        <v>1572</v>
      </c>
      <c r="F271" s="714" t="s">
        <v>2706</v>
      </c>
      <c r="G271" s="714" t="s">
        <v>2709</v>
      </c>
    </row>
    <row r="272" spans="1:7" ht="24" customHeight="1">
      <c r="A272" s="432">
        <f t="shared" si="5"/>
        <v>262</v>
      </c>
      <c r="B272" s="432">
        <v>10100</v>
      </c>
      <c r="C272" s="496" t="s">
        <v>2683</v>
      </c>
      <c r="D272" s="871">
        <v>0</v>
      </c>
      <c r="E272" s="432" t="s">
        <v>1572</v>
      </c>
      <c r="F272" s="714" t="s">
        <v>2706</v>
      </c>
      <c r="G272" s="714" t="s">
        <v>2710</v>
      </c>
    </row>
    <row r="273" spans="1:7" ht="24" customHeight="1">
      <c r="A273" s="432">
        <f t="shared" si="5"/>
        <v>263</v>
      </c>
      <c r="B273" s="432">
        <v>10100</v>
      </c>
      <c r="C273" s="496" t="s">
        <v>2684</v>
      </c>
      <c r="D273" s="871">
        <v>0</v>
      </c>
      <c r="E273" s="432" t="s">
        <v>1572</v>
      </c>
      <c r="F273" s="714" t="s">
        <v>2706</v>
      </c>
      <c r="G273" s="714" t="s">
        <v>2711</v>
      </c>
    </row>
    <row r="274" spans="1:7" ht="42" customHeight="1">
      <c r="A274" s="432">
        <f t="shared" si="5"/>
        <v>264</v>
      </c>
      <c r="B274" s="432">
        <v>10100</v>
      </c>
      <c r="C274" s="496" t="s">
        <v>2521</v>
      </c>
      <c r="D274" s="871">
        <v>0</v>
      </c>
      <c r="E274" s="432" t="s">
        <v>1572</v>
      </c>
      <c r="F274" s="714" t="s">
        <v>2731</v>
      </c>
      <c r="G274" s="714" t="s">
        <v>2537</v>
      </c>
    </row>
    <row r="275" spans="1:7" ht="24" customHeight="1">
      <c r="A275" s="432">
        <f t="shared" si="5"/>
        <v>265</v>
      </c>
      <c r="B275" s="432">
        <v>10100</v>
      </c>
      <c r="C275" s="496" t="s">
        <v>2685</v>
      </c>
      <c r="D275" s="871">
        <v>0</v>
      </c>
      <c r="E275" s="432" t="s">
        <v>1572</v>
      </c>
      <c r="F275" s="714" t="s">
        <v>2705</v>
      </c>
      <c r="G275" s="714" t="s">
        <v>2712</v>
      </c>
    </row>
    <row r="276" spans="1:7" ht="24" customHeight="1">
      <c r="A276" s="432">
        <f t="shared" si="5"/>
        <v>266</v>
      </c>
      <c r="B276" s="432">
        <v>10100</v>
      </c>
      <c r="C276" s="496" t="s">
        <v>2686</v>
      </c>
      <c r="D276" s="871">
        <v>0</v>
      </c>
      <c r="E276" s="432" t="s">
        <v>1572</v>
      </c>
      <c r="F276" s="714" t="s">
        <v>2706</v>
      </c>
      <c r="G276" s="714" t="s">
        <v>2732</v>
      </c>
    </row>
    <row r="277" spans="1:7" ht="24" customHeight="1">
      <c r="A277" s="432">
        <f t="shared" si="5"/>
        <v>267</v>
      </c>
      <c r="B277" s="432">
        <v>10100</v>
      </c>
      <c r="C277" s="495" t="s">
        <v>2687</v>
      </c>
      <c r="D277" s="871">
        <v>0</v>
      </c>
      <c r="E277" s="432" t="s">
        <v>1572</v>
      </c>
      <c r="F277" s="714" t="s">
        <v>2707</v>
      </c>
      <c r="G277" s="714" t="s">
        <v>2733</v>
      </c>
    </row>
    <row r="278" spans="1:7" ht="26">
      <c r="A278" s="432">
        <f t="shared" si="5"/>
        <v>268</v>
      </c>
      <c r="B278" s="432">
        <v>10100</v>
      </c>
      <c r="C278" s="495" t="s">
        <v>2690</v>
      </c>
      <c r="D278" s="871">
        <v>0</v>
      </c>
      <c r="E278" s="432" t="s">
        <v>1572</v>
      </c>
      <c r="F278" s="714" t="s">
        <v>2718</v>
      </c>
      <c r="G278" s="714" t="s">
        <v>2720</v>
      </c>
    </row>
    <row r="279" spans="1:7" ht="26">
      <c r="A279" s="432">
        <f t="shared" si="5"/>
        <v>269</v>
      </c>
      <c r="B279" s="432">
        <v>10100</v>
      </c>
      <c r="C279" s="495" t="s">
        <v>2691</v>
      </c>
      <c r="D279" s="871">
        <v>0</v>
      </c>
      <c r="E279" s="432" t="s">
        <v>1572</v>
      </c>
      <c r="F279" s="714" t="s">
        <v>2717</v>
      </c>
      <c r="G279" s="714" t="s">
        <v>2721</v>
      </c>
    </row>
    <row r="280" spans="1:7" ht="26">
      <c r="A280" s="432">
        <f>A279+1</f>
        <v>270</v>
      </c>
      <c r="B280" s="432">
        <v>10100</v>
      </c>
      <c r="C280" s="495" t="s">
        <v>2708</v>
      </c>
      <c r="D280" s="871">
        <v>0</v>
      </c>
      <c r="E280" s="432" t="s">
        <v>1572</v>
      </c>
      <c r="F280" s="714" t="s">
        <v>2716</v>
      </c>
      <c r="G280" s="714" t="s">
        <v>2722</v>
      </c>
    </row>
    <row r="281" spans="1:7" ht="26">
      <c r="A281" s="432">
        <f>A280+1</f>
        <v>271</v>
      </c>
      <c r="B281" s="432">
        <v>10100</v>
      </c>
      <c r="C281" s="495" t="s">
        <v>2692</v>
      </c>
      <c r="D281" s="871">
        <v>0</v>
      </c>
      <c r="E281" s="432" t="s">
        <v>1572</v>
      </c>
      <c r="F281" s="714" t="s">
        <v>2699</v>
      </c>
      <c r="G281" s="714" t="s">
        <v>2723</v>
      </c>
    </row>
    <row r="282" spans="1:7" ht="26">
      <c r="A282" s="432">
        <f t="shared" si="5"/>
        <v>272</v>
      </c>
      <c r="B282" s="432">
        <v>10100</v>
      </c>
      <c r="C282" s="495" t="s">
        <v>2693</v>
      </c>
      <c r="D282" s="871">
        <v>0</v>
      </c>
      <c r="E282" s="432" t="s">
        <v>1572</v>
      </c>
      <c r="F282" s="714" t="s">
        <v>2700</v>
      </c>
      <c r="G282" s="714" t="s">
        <v>2724</v>
      </c>
    </row>
    <row r="283" spans="1:7" ht="24" customHeight="1">
      <c r="A283" s="432">
        <f t="shared" si="5"/>
        <v>273</v>
      </c>
      <c r="B283" s="432">
        <v>10100</v>
      </c>
      <c r="C283" s="495" t="s">
        <v>2694</v>
      </c>
      <c r="D283" s="871">
        <v>0</v>
      </c>
      <c r="E283" s="432" t="s">
        <v>1572</v>
      </c>
      <c r="F283" s="714" t="s">
        <v>2701</v>
      </c>
      <c r="G283" s="714" t="s">
        <v>2725</v>
      </c>
    </row>
    <row r="284" spans="1:7" ht="29.5" customHeight="1">
      <c r="A284" s="432">
        <f t="shared" si="5"/>
        <v>274</v>
      </c>
      <c r="B284" s="432">
        <v>10100</v>
      </c>
      <c r="C284" s="495" t="s">
        <v>2695</v>
      </c>
      <c r="D284" s="871">
        <v>0</v>
      </c>
      <c r="E284" s="432" t="s">
        <v>1572</v>
      </c>
      <c r="F284" s="714" t="s">
        <v>2702</v>
      </c>
      <c r="G284" s="714" t="s">
        <v>2726</v>
      </c>
    </row>
    <row r="285" spans="1:7" ht="26">
      <c r="A285" s="432">
        <f t="shared" si="5"/>
        <v>275</v>
      </c>
      <c r="B285" s="432">
        <v>10100</v>
      </c>
      <c r="C285" s="495" t="s">
        <v>2696</v>
      </c>
      <c r="D285" s="871">
        <v>0</v>
      </c>
      <c r="E285" s="432" t="s">
        <v>1572</v>
      </c>
      <c r="F285" s="714" t="s">
        <v>2703</v>
      </c>
      <c r="G285" s="714" t="s">
        <v>2727</v>
      </c>
    </row>
    <row r="286" spans="1:7" ht="26">
      <c r="A286" s="432">
        <f t="shared" si="5"/>
        <v>276</v>
      </c>
      <c r="B286" s="432">
        <v>10100</v>
      </c>
      <c r="C286" s="495" t="s">
        <v>2697</v>
      </c>
      <c r="D286" s="871">
        <v>0</v>
      </c>
      <c r="E286" s="432" t="s">
        <v>1572</v>
      </c>
      <c r="F286" s="714" t="s">
        <v>2719</v>
      </c>
      <c r="G286" s="714" t="s">
        <v>2728</v>
      </c>
    </row>
    <row r="287" spans="1:7" ht="26">
      <c r="A287" s="432">
        <f t="shared" si="5"/>
        <v>277</v>
      </c>
      <c r="B287" s="432">
        <v>10100</v>
      </c>
      <c r="C287" s="495" t="s">
        <v>2698</v>
      </c>
      <c r="D287" s="871">
        <v>0</v>
      </c>
      <c r="E287" s="432" t="s">
        <v>1572</v>
      </c>
      <c r="F287" s="714" t="s">
        <v>2704</v>
      </c>
      <c r="G287" s="714" t="s">
        <v>2729</v>
      </c>
    </row>
    <row r="288" spans="1:7" ht="33.65" customHeight="1">
      <c r="A288" s="432">
        <f t="shared" si="5"/>
        <v>278</v>
      </c>
      <c r="B288" s="432" t="s">
        <v>2756</v>
      </c>
      <c r="C288" s="495" t="s">
        <v>2757</v>
      </c>
      <c r="D288" s="871">
        <v>0</v>
      </c>
      <c r="E288" s="432" t="s">
        <v>1572</v>
      </c>
      <c r="F288" s="714" t="s">
        <v>2836</v>
      </c>
      <c r="G288" s="714" t="s">
        <v>2840</v>
      </c>
    </row>
    <row r="289" spans="1:7" ht="26">
      <c r="A289" s="432">
        <f t="shared" si="5"/>
        <v>279</v>
      </c>
      <c r="B289" s="432" t="s">
        <v>2756</v>
      </c>
      <c r="C289" s="495" t="s">
        <v>2758</v>
      </c>
      <c r="D289" s="871">
        <v>0</v>
      </c>
      <c r="E289" s="432" t="s">
        <v>1572</v>
      </c>
      <c r="F289" s="714" t="s">
        <v>2705</v>
      </c>
      <c r="G289" s="714" t="s">
        <v>2841</v>
      </c>
    </row>
    <row r="290" spans="1:7" ht="26">
      <c r="A290" s="432">
        <f t="shared" si="5"/>
        <v>280</v>
      </c>
      <c r="B290" s="432" t="s">
        <v>2756</v>
      </c>
      <c r="C290" s="495" t="s">
        <v>2759</v>
      </c>
      <c r="D290" s="871">
        <v>0</v>
      </c>
      <c r="E290" s="432" t="s">
        <v>1572</v>
      </c>
      <c r="F290" s="714" t="s">
        <v>2707</v>
      </c>
      <c r="G290" s="714" t="s">
        <v>2839</v>
      </c>
    </row>
    <row r="291" spans="1:7" ht="26">
      <c r="A291" s="432">
        <f t="shared" ref="A291:A318" si="6">A290+1</f>
        <v>281</v>
      </c>
      <c r="B291" s="432" t="s">
        <v>2756</v>
      </c>
      <c r="C291" s="495" t="s">
        <v>2741</v>
      </c>
      <c r="D291" s="871">
        <v>0</v>
      </c>
      <c r="E291" s="432" t="s">
        <v>1572</v>
      </c>
      <c r="F291" s="714" t="s">
        <v>2760</v>
      </c>
      <c r="G291" s="714" t="s">
        <v>2848</v>
      </c>
    </row>
    <row r="292" spans="1:7" ht="52">
      <c r="A292" s="432">
        <f t="shared" si="6"/>
        <v>282</v>
      </c>
      <c r="B292" s="432" t="s">
        <v>2756</v>
      </c>
      <c r="C292" s="495" t="s">
        <v>2742</v>
      </c>
      <c r="D292" s="871">
        <v>0</v>
      </c>
      <c r="E292" s="432" t="s">
        <v>1523</v>
      </c>
      <c r="F292" s="714" t="s">
        <v>2761</v>
      </c>
      <c r="G292" s="714" t="s">
        <v>2746</v>
      </c>
    </row>
    <row r="293" spans="1:7" ht="27.65" customHeight="1">
      <c r="A293" s="432">
        <f t="shared" si="6"/>
        <v>283</v>
      </c>
      <c r="B293" s="432">
        <v>107000</v>
      </c>
      <c r="C293" s="495" t="s">
        <v>2762</v>
      </c>
      <c r="D293" s="871">
        <v>0</v>
      </c>
      <c r="E293" s="432" t="s">
        <v>1572</v>
      </c>
      <c r="F293" s="714" t="s">
        <v>2765</v>
      </c>
      <c r="G293" s="714" t="s">
        <v>2834</v>
      </c>
    </row>
    <row r="294" spans="1:7" ht="26">
      <c r="A294" s="432">
        <f t="shared" si="6"/>
        <v>284</v>
      </c>
      <c r="B294" s="432">
        <v>107000</v>
      </c>
      <c r="C294" s="495" t="s">
        <v>2763</v>
      </c>
      <c r="D294" s="871">
        <v>0</v>
      </c>
      <c r="E294" s="432" t="s">
        <v>1572</v>
      </c>
      <c r="F294" s="714" t="s">
        <v>2766</v>
      </c>
      <c r="G294" s="714" t="s">
        <v>2835</v>
      </c>
    </row>
    <row r="295" spans="1:7">
      <c r="A295" s="432">
        <f t="shared" si="6"/>
        <v>285</v>
      </c>
      <c r="B295" s="432">
        <v>107000</v>
      </c>
      <c r="C295" s="495" t="s">
        <v>2764</v>
      </c>
      <c r="D295" s="871">
        <v>2833896.32</v>
      </c>
      <c r="E295" s="432" t="s">
        <v>1572</v>
      </c>
      <c r="F295" s="714" t="s">
        <v>2767</v>
      </c>
      <c r="G295" s="714" t="s">
        <v>2833</v>
      </c>
    </row>
    <row r="296" spans="1:7" ht="18" customHeight="1">
      <c r="A296" s="432">
        <f t="shared" si="6"/>
        <v>286</v>
      </c>
      <c r="B296" s="432">
        <v>107000</v>
      </c>
      <c r="C296" s="495" t="s">
        <v>2768</v>
      </c>
      <c r="D296" s="871">
        <v>0</v>
      </c>
      <c r="E296" s="432" t="s">
        <v>1572</v>
      </c>
      <c r="F296" s="714" t="s">
        <v>2769</v>
      </c>
      <c r="G296" s="714" t="s">
        <v>2837</v>
      </c>
    </row>
    <row r="297" spans="1:7" ht="18" customHeight="1">
      <c r="A297" s="432">
        <f t="shared" si="6"/>
        <v>287</v>
      </c>
      <c r="B297" s="432">
        <v>107000</v>
      </c>
      <c r="C297" s="495" t="s">
        <v>2924</v>
      </c>
      <c r="D297" s="871">
        <v>0</v>
      </c>
      <c r="E297" s="432" t="s">
        <v>1572</v>
      </c>
      <c r="F297" s="714" t="s">
        <v>2925</v>
      </c>
      <c r="G297" s="714" t="s">
        <v>2926</v>
      </c>
    </row>
    <row r="298" spans="1:7" ht="44.5" customHeight="1">
      <c r="A298" s="432">
        <f t="shared" si="6"/>
        <v>288</v>
      </c>
      <c r="B298" s="432">
        <v>107000</v>
      </c>
      <c r="C298" s="495" t="s">
        <v>2913</v>
      </c>
      <c r="D298" s="871">
        <v>0</v>
      </c>
      <c r="E298" s="432" t="s">
        <v>1572</v>
      </c>
      <c r="F298" s="714" t="s">
        <v>2921</v>
      </c>
      <c r="G298" s="714" t="s">
        <v>2938</v>
      </c>
    </row>
    <row r="299" spans="1:7" ht="43.4" customHeight="1">
      <c r="A299" s="432">
        <f t="shared" si="6"/>
        <v>289</v>
      </c>
      <c r="B299" s="432">
        <v>107000</v>
      </c>
      <c r="C299" s="495" t="s">
        <v>2912</v>
      </c>
      <c r="D299" s="871">
        <v>0</v>
      </c>
      <c r="E299" s="432" t="s">
        <v>1572</v>
      </c>
      <c r="F299" s="714" t="s">
        <v>2761</v>
      </c>
      <c r="G299" s="714" t="s">
        <v>2940</v>
      </c>
    </row>
    <row r="300" spans="1:7" ht="30" customHeight="1">
      <c r="A300" s="432">
        <f t="shared" si="6"/>
        <v>290</v>
      </c>
      <c r="B300" s="432">
        <v>107000</v>
      </c>
      <c r="C300" s="495" t="s">
        <v>2927</v>
      </c>
      <c r="D300" s="871">
        <v>0</v>
      </c>
      <c r="E300" s="432" t="s">
        <v>1572</v>
      </c>
      <c r="F300" s="714" t="s">
        <v>2929</v>
      </c>
      <c r="G300" s="714" t="s">
        <v>2934</v>
      </c>
    </row>
    <row r="301" spans="1:7" ht="44.5" customHeight="1" thickBot="1">
      <c r="A301" s="432">
        <f t="shared" si="6"/>
        <v>291</v>
      </c>
      <c r="B301" s="432">
        <v>107000</v>
      </c>
      <c r="C301" s="495" t="s">
        <v>2928</v>
      </c>
      <c r="D301" s="871">
        <v>0</v>
      </c>
      <c r="E301" s="432" t="s">
        <v>1572</v>
      </c>
      <c r="F301" s="714" t="s">
        <v>2930</v>
      </c>
      <c r="G301" s="714" t="s">
        <v>2935</v>
      </c>
    </row>
    <row r="302" spans="1:7" ht="41.15" customHeight="1" thickTop="1">
      <c r="A302" s="838">
        <f t="shared" si="6"/>
        <v>292</v>
      </c>
      <c r="B302" s="838">
        <v>107000</v>
      </c>
      <c r="C302" s="839" t="s">
        <v>3039</v>
      </c>
      <c r="D302" s="871">
        <v>0</v>
      </c>
      <c r="E302" s="838" t="s">
        <v>1523</v>
      </c>
      <c r="F302" s="840" t="s">
        <v>3142</v>
      </c>
      <c r="G302" s="840" t="s">
        <v>3094</v>
      </c>
    </row>
    <row r="303" spans="1:7" ht="41.15" customHeight="1">
      <c r="A303" s="432">
        <f t="shared" si="6"/>
        <v>293</v>
      </c>
      <c r="B303" s="432">
        <v>107000</v>
      </c>
      <c r="C303" s="495" t="s">
        <v>3040</v>
      </c>
      <c r="D303" s="871">
        <v>0</v>
      </c>
      <c r="E303" s="432" t="s">
        <v>1572</v>
      </c>
      <c r="F303" s="714" t="s">
        <v>3046</v>
      </c>
      <c r="G303" s="714" t="s">
        <v>3101</v>
      </c>
    </row>
    <row r="304" spans="1:7" ht="57" customHeight="1">
      <c r="A304" s="432">
        <f t="shared" si="6"/>
        <v>294</v>
      </c>
      <c r="B304" s="432">
        <v>107000</v>
      </c>
      <c r="C304" s="495" t="s">
        <v>3041</v>
      </c>
      <c r="D304" s="871">
        <v>0</v>
      </c>
      <c r="E304" s="432" t="s">
        <v>1572</v>
      </c>
      <c r="F304" s="714" t="s">
        <v>3047</v>
      </c>
      <c r="G304" s="714" t="s">
        <v>3102</v>
      </c>
    </row>
    <row r="305" spans="1:7" ht="43.4" customHeight="1">
      <c r="A305" s="432">
        <f t="shared" si="6"/>
        <v>295</v>
      </c>
      <c r="B305" s="432">
        <v>107000</v>
      </c>
      <c r="C305" s="495" t="s">
        <v>3042</v>
      </c>
      <c r="D305" s="871">
        <v>0</v>
      </c>
      <c r="E305" s="432" t="s">
        <v>1572</v>
      </c>
      <c r="F305" s="714" t="s">
        <v>3048</v>
      </c>
      <c r="G305" s="714" t="s">
        <v>3091</v>
      </c>
    </row>
    <row r="306" spans="1:7" ht="44.15" customHeight="1">
      <c r="A306" s="432">
        <f t="shared" si="6"/>
        <v>296</v>
      </c>
      <c r="B306" s="432">
        <v>107000</v>
      </c>
      <c r="C306" s="495" t="s">
        <v>3043</v>
      </c>
      <c r="D306" s="871">
        <v>0</v>
      </c>
      <c r="E306" s="432" t="s">
        <v>1572</v>
      </c>
      <c r="F306" s="714" t="s">
        <v>3143</v>
      </c>
      <c r="G306" s="714" t="s">
        <v>3092</v>
      </c>
    </row>
    <row r="307" spans="1:7" ht="43.4" customHeight="1">
      <c r="A307" s="432">
        <f t="shared" si="6"/>
        <v>297</v>
      </c>
      <c r="B307" s="432">
        <v>107000</v>
      </c>
      <c r="C307" s="495" t="s">
        <v>3044</v>
      </c>
      <c r="D307" s="871">
        <v>0</v>
      </c>
      <c r="E307" s="432" t="s">
        <v>1523</v>
      </c>
      <c r="F307" s="714" t="s">
        <v>3144</v>
      </c>
      <c r="G307" s="714" t="s">
        <v>3095</v>
      </c>
    </row>
    <row r="308" spans="1:7" ht="30" customHeight="1">
      <c r="A308" s="432">
        <f t="shared" si="6"/>
        <v>298</v>
      </c>
      <c r="B308" s="432">
        <v>107000</v>
      </c>
      <c r="C308" s="495" t="s">
        <v>3045</v>
      </c>
      <c r="D308" s="871">
        <v>0</v>
      </c>
      <c r="E308" s="432" t="s">
        <v>1523</v>
      </c>
      <c r="F308" s="714" t="s">
        <v>3049</v>
      </c>
      <c r="G308" s="714" t="s">
        <v>3093</v>
      </c>
    </row>
    <row r="309" spans="1:7" ht="51.75" customHeight="1">
      <c r="A309" s="432">
        <f t="shared" si="6"/>
        <v>299</v>
      </c>
      <c r="B309" s="432">
        <v>107000</v>
      </c>
      <c r="C309" s="495" t="s">
        <v>2915</v>
      </c>
      <c r="D309" s="871">
        <v>0</v>
      </c>
      <c r="E309" s="432" t="s">
        <v>1523</v>
      </c>
      <c r="F309" s="714" t="s">
        <v>3145</v>
      </c>
      <c r="G309" s="714" t="s">
        <v>2937</v>
      </c>
    </row>
    <row r="310" spans="1:7" ht="30" customHeight="1" thickBot="1">
      <c r="A310" s="432">
        <f t="shared" si="6"/>
        <v>300</v>
      </c>
      <c r="B310" s="432">
        <v>107000</v>
      </c>
      <c r="C310" s="495" t="s">
        <v>3151</v>
      </c>
      <c r="D310" s="871">
        <v>0</v>
      </c>
      <c r="E310" s="432" t="s">
        <v>1572</v>
      </c>
      <c r="F310" s="714" t="s">
        <v>3152</v>
      </c>
      <c r="G310" s="714" t="s">
        <v>3153</v>
      </c>
    </row>
    <row r="311" spans="1:7" ht="141.75" customHeight="1" thickTop="1">
      <c r="A311" s="824">
        <f t="shared" si="6"/>
        <v>301</v>
      </c>
      <c r="B311" s="824">
        <v>107000</v>
      </c>
      <c r="C311" s="846">
        <v>10003070</v>
      </c>
      <c r="D311" s="871">
        <v>0</v>
      </c>
      <c r="E311" s="824" t="s">
        <v>1523</v>
      </c>
      <c r="F311" s="847" t="s">
        <v>3190</v>
      </c>
      <c r="G311" s="847" t="s">
        <v>3305</v>
      </c>
    </row>
    <row r="312" spans="1:7" ht="78.75" customHeight="1">
      <c r="A312" s="432">
        <f t="shared" si="6"/>
        <v>302</v>
      </c>
      <c r="B312" s="432">
        <v>107000</v>
      </c>
      <c r="C312" s="495">
        <v>10100131</v>
      </c>
      <c r="D312" s="871">
        <v>0</v>
      </c>
      <c r="E312" s="432" t="s">
        <v>1572</v>
      </c>
      <c r="F312" s="714" t="s">
        <v>3191</v>
      </c>
      <c r="G312" s="714" t="s">
        <v>3308</v>
      </c>
    </row>
    <row r="313" spans="1:7" ht="30" customHeight="1">
      <c r="A313" s="432">
        <f t="shared" si="6"/>
        <v>303</v>
      </c>
      <c r="B313" s="432">
        <v>107000</v>
      </c>
      <c r="C313" s="495">
        <v>10100154</v>
      </c>
      <c r="D313" s="871">
        <v>0</v>
      </c>
      <c r="E313" s="432" t="s">
        <v>1572</v>
      </c>
      <c r="F313" s="714" t="s">
        <v>3306</v>
      </c>
      <c r="G313" s="714" t="s">
        <v>3311</v>
      </c>
    </row>
    <row r="314" spans="1:7" ht="117.75" customHeight="1">
      <c r="A314" s="432">
        <f t="shared" si="6"/>
        <v>304</v>
      </c>
      <c r="B314" s="432">
        <v>107000</v>
      </c>
      <c r="C314" s="495">
        <v>10100194</v>
      </c>
      <c r="D314" s="871">
        <v>0</v>
      </c>
      <c r="E314" s="432" t="s">
        <v>1572</v>
      </c>
      <c r="F314" s="714" t="s">
        <v>3192</v>
      </c>
      <c r="G314" s="714" t="s">
        <v>3310</v>
      </c>
    </row>
    <row r="315" spans="1:7" ht="54.75" customHeight="1">
      <c r="A315" s="432">
        <f t="shared" si="6"/>
        <v>305</v>
      </c>
      <c r="B315" s="432">
        <v>107000</v>
      </c>
      <c r="C315" s="495">
        <v>10100199</v>
      </c>
      <c r="D315" s="871">
        <v>0</v>
      </c>
      <c r="E315" s="432" t="s">
        <v>1572</v>
      </c>
      <c r="F315" s="714" t="s">
        <v>3193</v>
      </c>
      <c r="G315" s="714" t="s">
        <v>3309</v>
      </c>
    </row>
    <row r="316" spans="1:7" ht="30" customHeight="1">
      <c r="A316" s="432">
        <f t="shared" si="6"/>
        <v>306</v>
      </c>
      <c r="B316" s="432">
        <v>107000</v>
      </c>
      <c r="C316" s="495">
        <v>10100238</v>
      </c>
      <c r="D316" s="871">
        <v>0</v>
      </c>
      <c r="E316" s="432" t="s">
        <v>1572</v>
      </c>
      <c r="F316" s="714" t="s">
        <v>3194</v>
      </c>
      <c r="G316" s="714" t="s">
        <v>3307</v>
      </c>
    </row>
    <row r="317" spans="1:7" ht="54.75" customHeight="1">
      <c r="A317" s="432">
        <f t="shared" si="6"/>
        <v>307</v>
      </c>
      <c r="B317" s="432">
        <v>107000</v>
      </c>
      <c r="C317" s="495">
        <v>10100300</v>
      </c>
      <c r="D317" s="871">
        <v>0</v>
      </c>
      <c r="E317" s="432" t="s">
        <v>1523</v>
      </c>
      <c r="F317" s="714" t="s">
        <v>3195</v>
      </c>
      <c r="G317" s="714" t="s">
        <v>3313</v>
      </c>
    </row>
    <row r="318" spans="1:7" ht="113.25" customHeight="1">
      <c r="A318" s="432">
        <f t="shared" si="6"/>
        <v>308</v>
      </c>
      <c r="B318" s="432">
        <v>107000</v>
      </c>
      <c r="C318" s="495" t="s">
        <v>2914</v>
      </c>
      <c r="D318" s="871">
        <v>0</v>
      </c>
      <c r="E318" s="432" t="s">
        <v>1572</v>
      </c>
      <c r="F318" s="714" t="s">
        <v>3196</v>
      </c>
      <c r="G318" s="714" t="s">
        <v>3312</v>
      </c>
    </row>
    <row r="319" spans="1:7" ht="39" customHeight="1">
      <c r="A319" s="432">
        <f>A318+1</f>
        <v>309</v>
      </c>
      <c r="B319" s="432">
        <v>107000</v>
      </c>
      <c r="C319" s="495" t="s">
        <v>3188</v>
      </c>
      <c r="D319" s="871">
        <v>0</v>
      </c>
      <c r="E319" s="432" t="s">
        <v>1572</v>
      </c>
      <c r="F319" s="714" t="s">
        <v>3321</v>
      </c>
      <c r="G319" s="714" t="s">
        <v>3320</v>
      </c>
    </row>
    <row r="320" spans="1:7" ht="81" customHeight="1">
      <c r="A320" s="432">
        <f>A319+1</f>
        <v>310</v>
      </c>
      <c r="B320" s="432">
        <v>107000</v>
      </c>
      <c r="C320" s="495" t="s">
        <v>3189</v>
      </c>
      <c r="D320" s="871">
        <v>0</v>
      </c>
      <c r="E320" s="432" t="s">
        <v>1572</v>
      </c>
      <c r="F320" s="714" t="s">
        <v>3197</v>
      </c>
      <c r="G320" s="714" t="s">
        <v>3294</v>
      </c>
    </row>
    <row r="321" spans="1:7" ht="234.75" customHeight="1">
      <c r="A321" s="432">
        <f>A320+1</f>
        <v>311</v>
      </c>
      <c r="B321" s="432" t="s">
        <v>3340</v>
      </c>
      <c r="C321" s="495" t="s">
        <v>3355</v>
      </c>
      <c r="D321" s="1069">
        <v>0</v>
      </c>
      <c r="E321" s="432" t="s">
        <v>1572</v>
      </c>
      <c r="F321" s="714" t="s">
        <v>3356</v>
      </c>
      <c r="G321" s="714" t="s">
        <v>3359</v>
      </c>
    </row>
    <row r="322" spans="1:7" ht="57.75" customHeight="1">
      <c r="A322" s="432">
        <f t="shared" ref="A322:A364" si="7">A321+1</f>
        <v>312</v>
      </c>
      <c r="B322" s="432" t="s">
        <v>3340</v>
      </c>
      <c r="C322" s="495">
        <v>10100724</v>
      </c>
      <c r="D322" s="1069">
        <v>0</v>
      </c>
      <c r="E322" s="432" t="s">
        <v>1572</v>
      </c>
      <c r="F322" s="714" t="s">
        <v>3357</v>
      </c>
      <c r="G322" s="714" t="s">
        <v>3360</v>
      </c>
    </row>
    <row r="323" spans="1:7" ht="45" customHeight="1">
      <c r="A323" s="432">
        <f t="shared" si="7"/>
        <v>313</v>
      </c>
      <c r="B323" s="432" t="s">
        <v>3340</v>
      </c>
      <c r="C323" s="495" t="s">
        <v>3033</v>
      </c>
      <c r="D323" s="1069">
        <v>0</v>
      </c>
      <c r="E323" s="432" t="s">
        <v>1572</v>
      </c>
      <c r="F323" s="714" t="s">
        <v>3358</v>
      </c>
      <c r="G323" s="714" t="s">
        <v>3496</v>
      </c>
    </row>
    <row r="324" spans="1:7" ht="59.25" customHeight="1">
      <c r="A324" s="432">
        <f t="shared" si="7"/>
        <v>314</v>
      </c>
      <c r="B324" s="432" t="s">
        <v>3340</v>
      </c>
      <c r="C324" s="495" t="s">
        <v>3184</v>
      </c>
      <c r="D324" s="1069">
        <v>0</v>
      </c>
      <c r="E324" s="432" t="s">
        <v>1523</v>
      </c>
      <c r="F324" s="714" t="s">
        <v>3497</v>
      </c>
      <c r="G324" s="714" t="s">
        <v>3366</v>
      </c>
    </row>
    <row r="325" spans="1:7" ht="33" customHeight="1">
      <c r="A325" s="432">
        <f t="shared" si="7"/>
        <v>315</v>
      </c>
      <c r="B325" s="432" t="s">
        <v>3340</v>
      </c>
      <c r="C325" s="495" t="s">
        <v>3350</v>
      </c>
      <c r="D325" s="1069">
        <v>0</v>
      </c>
      <c r="E325" s="432" t="s">
        <v>1572</v>
      </c>
      <c r="F325" s="714" t="s">
        <v>3353</v>
      </c>
      <c r="G325" s="714" t="s">
        <v>3351</v>
      </c>
    </row>
    <row r="326" spans="1:7" ht="78">
      <c r="A326" s="432">
        <f t="shared" si="7"/>
        <v>316</v>
      </c>
      <c r="B326" s="432" t="s">
        <v>3340</v>
      </c>
      <c r="C326" s="495" t="s">
        <v>3361</v>
      </c>
      <c r="D326" s="1069">
        <v>0</v>
      </c>
      <c r="E326" s="432" t="s">
        <v>1572</v>
      </c>
      <c r="F326" s="714" t="s">
        <v>3364</v>
      </c>
      <c r="G326" s="714" t="s">
        <v>3494</v>
      </c>
    </row>
    <row r="327" spans="1:7" ht="65">
      <c r="A327" s="432">
        <f>A326+1</f>
        <v>317</v>
      </c>
      <c r="B327" s="432" t="s">
        <v>3340</v>
      </c>
      <c r="C327" s="495" t="s">
        <v>3362</v>
      </c>
      <c r="D327" s="1069">
        <v>0</v>
      </c>
      <c r="E327" s="432" t="s">
        <v>1572</v>
      </c>
      <c r="F327" s="714" t="s">
        <v>3500</v>
      </c>
      <c r="G327" s="714" t="s">
        <v>3499</v>
      </c>
    </row>
    <row r="328" spans="1:7" ht="91">
      <c r="A328" s="432">
        <f>A327+1</f>
        <v>318</v>
      </c>
      <c r="B328" s="432" t="s">
        <v>3340</v>
      </c>
      <c r="C328" s="495" t="s">
        <v>3363</v>
      </c>
      <c r="D328" s="1069">
        <v>176231.15</v>
      </c>
      <c r="E328" s="432" t="s">
        <v>1572</v>
      </c>
      <c r="F328" s="714" t="s">
        <v>3365</v>
      </c>
      <c r="G328" s="714" t="s">
        <v>3495</v>
      </c>
    </row>
    <row r="329" spans="1:7" ht="65">
      <c r="A329" s="432">
        <f t="shared" si="7"/>
        <v>319</v>
      </c>
      <c r="B329" s="432" t="s">
        <v>3340</v>
      </c>
      <c r="C329" s="495" t="s">
        <v>3367</v>
      </c>
      <c r="D329" s="1069">
        <v>0</v>
      </c>
      <c r="E329" s="432" t="s">
        <v>1572</v>
      </c>
      <c r="F329" s="714" t="s">
        <v>3370</v>
      </c>
      <c r="G329" s="714" t="s">
        <v>3505</v>
      </c>
    </row>
    <row r="330" spans="1:7" ht="48" customHeight="1">
      <c r="A330" s="432">
        <f t="shared" si="7"/>
        <v>320</v>
      </c>
      <c r="B330" s="432" t="s">
        <v>3340</v>
      </c>
      <c r="C330" s="495" t="s">
        <v>3368</v>
      </c>
      <c r="D330" s="1069">
        <v>0</v>
      </c>
      <c r="E330" s="432" t="s">
        <v>1572</v>
      </c>
      <c r="F330" s="714" t="s">
        <v>3371</v>
      </c>
      <c r="G330" s="714" t="s">
        <v>3373</v>
      </c>
    </row>
    <row r="331" spans="1:7" ht="67.5" customHeight="1">
      <c r="A331" s="432">
        <f t="shared" si="7"/>
        <v>321</v>
      </c>
      <c r="B331" s="432" t="s">
        <v>3340</v>
      </c>
      <c r="C331" s="495" t="s">
        <v>3369</v>
      </c>
      <c r="D331" s="1069">
        <v>0</v>
      </c>
      <c r="E331" s="432" t="s">
        <v>1572</v>
      </c>
      <c r="F331" s="714" t="s">
        <v>3372</v>
      </c>
      <c r="G331" s="714" t="s">
        <v>3498</v>
      </c>
    </row>
    <row r="332" spans="1:7" ht="39">
      <c r="A332" s="432">
        <f t="shared" si="7"/>
        <v>322</v>
      </c>
      <c r="B332" s="432" t="s">
        <v>3340</v>
      </c>
      <c r="C332" s="495" t="s">
        <v>3567</v>
      </c>
      <c r="D332" s="1069">
        <v>0</v>
      </c>
      <c r="E332" s="432" t="s">
        <v>1572</v>
      </c>
      <c r="F332" s="714" t="s">
        <v>3578</v>
      </c>
      <c r="G332" s="714" t="s">
        <v>3596</v>
      </c>
    </row>
    <row r="333" spans="1:7" ht="104">
      <c r="A333" s="432">
        <f t="shared" si="7"/>
        <v>323</v>
      </c>
      <c r="B333" s="432" t="s">
        <v>3340</v>
      </c>
      <c r="C333" s="495" t="s">
        <v>3568</v>
      </c>
      <c r="D333" s="1069">
        <v>0</v>
      </c>
      <c r="E333" s="432" t="s">
        <v>1572</v>
      </c>
      <c r="F333" s="714" t="s">
        <v>3579</v>
      </c>
      <c r="G333" s="714" t="s">
        <v>3580</v>
      </c>
    </row>
    <row r="334" spans="1:7" ht="78">
      <c r="A334" s="432">
        <f t="shared" si="7"/>
        <v>324</v>
      </c>
      <c r="B334" s="432" t="s">
        <v>3340</v>
      </c>
      <c r="C334" s="495" t="s">
        <v>3569</v>
      </c>
      <c r="D334" s="1069">
        <v>0</v>
      </c>
      <c r="E334" s="432" t="s">
        <v>1523</v>
      </c>
      <c r="F334" s="714" t="s">
        <v>3581</v>
      </c>
      <c r="G334" s="714" t="s">
        <v>3582</v>
      </c>
    </row>
    <row r="335" spans="1:7" ht="325">
      <c r="A335" s="432">
        <f t="shared" si="7"/>
        <v>325</v>
      </c>
      <c r="B335" s="432" t="s">
        <v>3340</v>
      </c>
      <c r="C335" s="495" t="s">
        <v>3570</v>
      </c>
      <c r="D335" s="1069">
        <v>0</v>
      </c>
      <c r="E335" s="432" t="s">
        <v>1572</v>
      </c>
      <c r="F335" s="714" t="s">
        <v>3583</v>
      </c>
      <c r="G335" s="714" t="s">
        <v>3584</v>
      </c>
    </row>
    <row r="336" spans="1:7" ht="299">
      <c r="A336" s="432">
        <f t="shared" si="7"/>
        <v>326</v>
      </c>
      <c r="B336" s="432" t="s">
        <v>3340</v>
      </c>
      <c r="C336" s="495" t="s">
        <v>3185</v>
      </c>
      <c r="D336" s="1069">
        <v>0</v>
      </c>
      <c r="E336" s="432" t="s">
        <v>1572</v>
      </c>
      <c r="F336" s="714" t="s">
        <v>3598</v>
      </c>
      <c r="G336" s="714" t="s">
        <v>3585</v>
      </c>
    </row>
    <row r="337" spans="1:7" ht="104">
      <c r="A337" s="432">
        <f t="shared" si="7"/>
        <v>327</v>
      </c>
      <c r="B337" s="432" t="s">
        <v>3340</v>
      </c>
      <c r="C337" s="495" t="s">
        <v>3347</v>
      </c>
      <c r="D337" s="1069">
        <v>0</v>
      </c>
      <c r="E337" s="432" t="s">
        <v>1572</v>
      </c>
      <c r="F337" s="714" t="s">
        <v>3348</v>
      </c>
      <c r="G337" s="714" t="s">
        <v>3349</v>
      </c>
    </row>
    <row r="338" spans="1:7" ht="104">
      <c r="A338" s="432">
        <f t="shared" si="7"/>
        <v>328</v>
      </c>
      <c r="B338" s="432" t="s">
        <v>3340</v>
      </c>
      <c r="C338" s="495" t="s">
        <v>3571</v>
      </c>
      <c r="D338" s="1069">
        <v>27819710.969999999</v>
      </c>
      <c r="E338" s="432" t="s">
        <v>1572</v>
      </c>
      <c r="F338" s="714" t="s">
        <v>3586</v>
      </c>
      <c r="G338" s="714" t="s">
        <v>3599</v>
      </c>
    </row>
    <row r="339" spans="1:7" ht="143">
      <c r="A339" s="432">
        <f t="shared" si="7"/>
        <v>329</v>
      </c>
      <c r="B339" s="432" t="s">
        <v>3340</v>
      </c>
      <c r="C339" s="495" t="s">
        <v>3572</v>
      </c>
      <c r="D339" s="1069">
        <v>8796834.3699999992</v>
      </c>
      <c r="E339" s="432" t="s">
        <v>1572</v>
      </c>
      <c r="F339" s="714" t="s">
        <v>3587</v>
      </c>
      <c r="G339" s="714" t="s">
        <v>3600</v>
      </c>
    </row>
    <row r="340" spans="1:7" ht="52">
      <c r="A340" s="432">
        <f t="shared" si="7"/>
        <v>330</v>
      </c>
      <c r="B340" s="432" t="s">
        <v>3340</v>
      </c>
      <c r="C340" s="495" t="s">
        <v>3573</v>
      </c>
      <c r="D340" s="1069">
        <v>1357543.77</v>
      </c>
      <c r="E340" s="432" t="s">
        <v>1572</v>
      </c>
      <c r="F340" s="714" t="s">
        <v>3588</v>
      </c>
      <c r="G340" s="714" t="s">
        <v>3601</v>
      </c>
    </row>
    <row r="341" spans="1:7" ht="143">
      <c r="A341" s="432">
        <f t="shared" si="7"/>
        <v>331</v>
      </c>
      <c r="B341" s="432" t="s">
        <v>3340</v>
      </c>
      <c r="C341" s="495" t="s">
        <v>3574</v>
      </c>
      <c r="D341" s="1069">
        <v>366257.47</v>
      </c>
      <c r="E341" s="432" t="s">
        <v>1572</v>
      </c>
      <c r="F341" s="714" t="s">
        <v>3589</v>
      </c>
      <c r="G341" s="714" t="s">
        <v>3600</v>
      </c>
    </row>
    <row r="342" spans="1:7" ht="26">
      <c r="A342" s="432">
        <f t="shared" si="7"/>
        <v>332</v>
      </c>
      <c r="B342" s="432" t="s">
        <v>3340</v>
      </c>
      <c r="C342" s="495" t="s">
        <v>3575</v>
      </c>
      <c r="D342" s="1069">
        <v>0</v>
      </c>
      <c r="E342" s="432" t="s">
        <v>1572</v>
      </c>
      <c r="F342" s="714" t="s">
        <v>3590</v>
      </c>
      <c r="G342" s="714" t="s">
        <v>3591</v>
      </c>
    </row>
    <row r="343" spans="1:7" ht="39">
      <c r="A343" s="432">
        <f t="shared" si="7"/>
        <v>333</v>
      </c>
      <c r="B343" s="432" t="s">
        <v>3340</v>
      </c>
      <c r="C343" s="495" t="s">
        <v>3576</v>
      </c>
      <c r="D343" s="1069">
        <v>0</v>
      </c>
      <c r="E343" s="432" t="s">
        <v>1572</v>
      </c>
      <c r="F343" s="714" t="s">
        <v>3592</v>
      </c>
      <c r="G343" s="714" t="s">
        <v>3593</v>
      </c>
    </row>
    <row r="344" spans="1:7" ht="26">
      <c r="A344" s="432">
        <f t="shared" si="7"/>
        <v>334</v>
      </c>
      <c r="B344" s="432" t="s">
        <v>3340</v>
      </c>
      <c r="C344" s="495" t="s">
        <v>3577</v>
      </c>
      <c r="D344" s="1069">
        <v>0</v>
      </c>
      <c r="E344" s="432" t="s">
        <v>1572</v>
      </c>
      <c r="F344" s="714" t="s">
        <v>3594</v>
      </c>
      <c r="G344" s="714" t="s">
        <v>3595</v>
      </c>
    </row>
    <row r="345" spans="1:7" ht="52">
      <c r="A345" s="432">
        <f t="shared" si="7"/>
        <v>335</v>
      </c>
      <c r="B345" s="432" t="s">
        <v>3340</v>
      </c>
      <c r="C345" s="495" t="s">
        <v>3554</v>
      </c>
      <c r="D345" s="1069">
        <v>2601179.91</v>
      </c>
      <c r="E345" s="432" t="s">
        <v>1572</v>
      </c>
      <c r="F345" s="714" t="s">
        <v>3559</v>
      </c>
      <c r="G345" s="714" t="s">
        <v>3564</v>
      </c>
    </row>
    <row r="346" spans="1:7">
      <c r="A346" s="432">
        <f t="shared" si="7"/>
        <v>336</v>
      </c>
      <c r="B346" s="432" t="s">
        <v>3340</v>
      </c>
      <c r="C346" s="495" t="s">
        <v>3657</v>
      </c>
      <c r="D346" s="1069">
        <v>6575720.5999999996</v>
      </c>
      <c r="E346" s="432" t="s">
        <v>1572</v>
      </c>
      <c r="F346" s="714" t="s">
        <v>3663</v>
      </c>
      <c r="G346" s="714" t="s">
        <v>3669</v>
      </c>
    </row>
    <row r="347" spans="1:7">
      <c r="A347" s="432">
        <f t="shared" si="7"/>
        <v>337</v>
      </c>
      <c r="B347" s="432" t="s">
        <v>3340</v>
      </c>
      <c r="C347" s="495" t="s">
        <v>3658</v>
      </c>
      <c r="D347" s="1069">
        <v>0</v>
      </c>
      <c r="E347" s="432" t="s">
        <v>1572</v>
      </c>
      <c r="F347" s="714" t="s">
        <v>3664</v>
      </c>
      <c r="G347" s="714" t="s">
        <v>3670</v>
      </c>
    </row>
    <row r="348" spans="1:7">
      <c r="A348" s="432">
        <f t="shared" si="7"/>
        <v>338</v>
      </c>
      <c r="B348" s="432" t="s">
        <v>3340</v>
      </c>
      <c r="C348" s="495" t="s">
        <v>3659</v>
      </c>
      <c r="D348" s="1069">
        <v>0</v>
      </c>
      <c r="E348" s="432" t="s">
        <v>1572</v>
      </c>
      <c r="F348" s="714" t="s">
        <v>3665</v>
      </c>
      <c r="G348" s="714" t="s">
        <v>3665</v>
      </c>
    </row>
    <row r="349" spans="1:7" ht="39">
      <c r="A349" s="432">
        <f t="shared" si="7"/>
        <v>339</v>
      </c>
      <c r="B349" s="432" t="s">
        <v>3340</v>
      </c>
      <c r="C349" s="495" t="s">
        <v>3660</v>
      </c>
      <c r="D349" s="1069">
        <v>0</v>
      </c>
      <c r="E349" s="432" t="s">
        <v>1572</v>
      </c>
      <c r="F349" s="714" t="s">
        <v>3666</v>
      </c>
      <c r="G349" s="714" t="s">
        <v>3671</v>
      </c>
    </row>
    <row r="350" spans="1:7">
      <c r="A350" s="432">
        <f t="shared" si="7"/>
        <v>340</v>
      </c>
      <c r="B350" s="432" t="s">
        <v>3340</v>
      </c>
      <c r="C350" s="495" t="s">
        <v>3661</v>
      </c>
      <c r="D350" s="1069">
        <v>0</v>
      </c>
      <c r="E350" s="432" t="s">
        <v>1572</v>
      </c>
      <c r="F350" s="714" t="s">
        <v>3667</v>
      </c>
      <c r="G350" s="714" t="s">
        <v>3672</v>
      </c>
    </row>
    <row r="351" spans="1:7">
      <c r="A351" s="432">
        <f t="shared" si="7"/>
        <v>341</v>
      </c>
      <c r="B351" s="432" t="s">
        <v>3340</v>
      </c>
      <c r="C351" s="495" t="s">
        <v>3662</v>
      </c>
      <c r="D351" s="1069">
        <v>3610178.86</v>
      </c>
      <c r="E351" s="432" t="s">
        <v>1572</v>
      </c>
      <c r="F351" s="714" t="s">
        <v>3668</v>
      </c>
      <c r="G351" s="714" t="s">
        <v>3668</v>
      </c>
    </row>
    <row r="352" spans="1:7" ht="52">
      <c r="A352" s="570">
        <f t="shared" si="7"/>
        <v>342</v>
      </c>
      <c r="B352" s="570" t="s">
        <v>3340</v>
      </c>
      <c r="C352" s="786" t="s">
        <v>3557</v>
      </c>
      <c r="D352" s="844">
        <v>1037290.12</v>
      </c>
      <c r="E352" s="570" t="s">
        <v>1572</v>
      </c>
      <c r="F352" s="571" t="s">
        <v>4188</v>
      </c>
      <c r="G352" s="571" t="s">
        <v>3566</v>
      </c>
    </row>
    <row r="353" spans="1:7" ht="39">
      <c r="A353" s="570">
        <f t="shared" si="7"/>
        <v>343</v>
      </c>
      <c r="B353" s="570" t="s">
        <v>3340</v>
      </c>
      <c r="C353" s="786" t="s">
        <v>3636</v>
      </c>
      <c r="D353" s="844">
        <v>1220691.8500000001</v>
      </c>
      <c r="E353" s="570" t="s">
        <v>1572</v>
      </c>
      <c r="F353" s="571" t="s">
        <v>4189</v>
      </c>
      <c r="G353" s="571" t="s">
        <v>3653</v>
      </c>
    </row>
    <row r="354" spans="1:7" ht="26">
      <c r="A354" s="570">
        <f t="shared" si="7"/>
        <v>344</v>
      </c>
      <c r="B354" s="570" t="s">
        <v>3340</v>
      </c>
      <c r="C354" s="786" t="s">
        <v>4139</v>
      </c>
      <c r="D354" s="844">
        <v>1325722.01</v>
      </c>
      <c r="E354" s="570" t="s">
        <v>1572</v>
      </c>
      <c r="F354" s="571" t="s">
        <v>4167</v>
      </c>
      <c r="G354" s="571" t="s">
        <v>4168</v>
      </c>
    </row>
    <row r="355" spans="1:7">
      <c r="A355" s="570">
        <f t="shared" si="7"/>
        <v>345</v>
      </c>
      <c r="B355" s="570" t="s">
        <v>3340</v>
      </c>
      <c r="C355" s="786" t="s">
        <v>4140</v>
      </c>
      <c r="D355" s="844">
        <v>2263206.79</v>
      </c>
      <c r="E355" s="570" t="s">
        <v>1572</v>
      </c>
      <c r="F355" s="571" t="s">
        <v>4169</v>
      </c>
      <c r="G355" s="571" t="s">
        <v>4170</v>
      </c>
    </row>
    <row r="356" spans="1:7">
      <c r="A356" s="570">
        <f t="shared" si="7"/>
        <v>346</v>
      </c>
      <c r="B356" s="570" t="s">
        <v>3340</v>
      </c>
      <c r="C356" s="786" t="s">
        <v>4179</v>
      </c>
      <c r="D356" s="844">
        <v>1124070.99</v>
      </c>
      <c r="E356" s="570" t="s">
        <v>1572</v>
      </c>
      <c r="F356" s="571" t="s">
        <v>4190</v>
      </c>
      <c r="G356" s="571" t="s">
        <v>4191</v>
      </c>
    </row>
    <row r="357" spans="1:7">
      <c r="A357" s="570">
        <f t="shared" si="7"/>
        <v>347</v>
      </c>
      <c r="B357" s="570" t="s">
        <v>3340</v>
      </c>
      <c r="C357" s="786" t="s">
        <v>4180</v>
      </c>
      <c r="D357" s="844">
        <v>1454748.42</v>
      </c>
      <c r="E357" s="570" t="s">
        <v>1572</v>
      </c>
      <c r="F357" s="571" t="s">
        <v>4192</v>
      </c>
      <c r="G357" s="571" t="s">
        <v>4193</v>
      </c>
    </row>
    <row r="358" spans="1:7">
      <c r="A358" s="570">
        <f t="shared" si="7"/>
        <v>348</v>
      </c>
      <c r="B358" s="570" t="s">
        <v>3340</v>
      </c>
      <c r="C358" s="786" t="s">
        <v>4181</v>
      </c>
      <c r="D358" s="844">
        <v>1095367.57</v>
      </c>
      <c r="E358" s="570" t="s">
        <v>1572</v>
      </c>
      <c r="F358" s="571" t="s">
        <v>4194</v>
      </c>
      <c r="G358" s="571" t="s">
        <v>4195</v>
      </c>
    </row>
    <row r="359" spans="1:7">
      <c r="A359" s="570">
        <f t="shared" si="7"/>
        <v>349</v>
      </c>
      <c r="B359" s="570" t="s">
        <v>3340</v>
      </c>
      <c r="C359" s="786" t="s">
        <v>4182</v>
      </c>
      <c r="D359" s="844">
        <v>2252158.6800000002</v>
      </c>
      <c r="E359" s="570" t="s">
        <v>1572</v>
      </c>
      <c r="F359" s="571" t="s">
        <v>4196</v>
      </c>
      <c r="G359" s="571" t="s">
        <v>4197</v>
      </c>
    </row>
    <row r="360" spans="1:7">
      <c r="A360" s="570">
        <f t="shared" si="7"/>
        <v>350</v>
      </c>
      <c r="B360" s="570" t="s">
        <v>3340</v>
      </c>
      <c r="C360" s="786" t="s">
        <v>4183</v>
      </c>
      <c r="D360" s="844">
        <v>1251580.1399999999</v>
      </c>
      <c r="E360" s="570" t="s">
        <v>1572</v>
      </c>
      <c r="F360" s="571" t="s">
        <v>4198</v>
      </c>
      <c r="G360" s="571" t="s">
        <v>4199</v>
      </c>
    </row>
    <row r="361" spans="1:7">
      <c r="A361" s="570">
        <f t="shared" si="7"/>
        <v>351</v>
      </c>
      <c r="B361" s="570" t="s">
        <v>3340</v>
      </c>
      <c r="C361" s="786" t="s">
        <v>4184</v>
      </c>
      <c r="D361" s="844">
        <v>1785307.13</v>
      </c>
      <c r="E361" s="570" t="s">
        <v>1572</v>
      </c>
      <c r="F361" s="571" t="s">
        <v>4200</v>
      </c>
      <c r="G361" s="571" t="s">
        <v>4201</v>
      </c>
    </row>
    <row r="362" spans="1:7">
      <c r="A362" s="570">
        <f t="shared" si="7"/>
        <v>352</v>
      </c>
      <c r="B362" s="570" t="s">
        <v>3340</v>
      </c>
      <c r="C362" s="786" t="s">
        <v>4185</v>
      </c>
      <c r="D362" s="844">
        <v>1833749.64</v>
      </c>
      <c r="E362" s="570" t="s">
        <v>1572</v>
      </c>
      <c r="F362" s="571" t="s">
        <v>4202</v>
      </c>
      <c r="G362" s="571" t="s">
        <v>4203</v>
      </c>
    </row>
    <row r="363" spans="1:7">
      <c r="A363" s="570">
        <f t="shared" si="7"/>
        <v>353</v>
      </c>
      <c r="B363" s="570" t="s">
        <v>3340</v>
      </c>
      <c r="C363" s="786" t="s">
        <v>4186</v>
      </c>
      <c r="D363" s="844">
        <v>3663894.08</v>
      </c>
      <c r="E363" s="570" t="s">
        <v>1572</v>
      </c>
      <c r="F363" s="571" t="s">
        <v>4204</v>
      </c>
      <c r="G363" s="571" t="s">
        <v>4205</v>
      </c>
    </row>
    <row r="364" spans="1:7" ht="39">
      <c r="A364" s="570">
        <f t="shared" si="7"/>
        <v>354</v>
      </c>
      <c r="B364" s="570" t="s">
        <v>3340</v>
      </c>
      <c r="C364" s="786" t="s">
        <v>4187</v>
      </c>
      <c r="D364" s="844">
        <v>1529739.72</v>
      </c>
      <c r="E364" s="570" t="s">
        <v>1572</v>
      </c>
      <c r="F364" s="571" t="s">
        <v>4206</v>
      </c>
      <c r="G364" s="571" t="s">
        <v>4207</v>
      </c>
    </row>
    <row r="365" spans="1:7" ht="7.4" customHeight="1">
      <c r="A365" s="200"/>
      <c r="B365" s="243"/>
      <c r="C365" s="244"/>
      <c r="D365" s="246"/>
      <c r="E365" s="115"/>
      <c r="F365" s="26"/>
      <c r="G365" s="29"/>
    </row>
    <row r="366" spans="1:7">
      <c r="B366" s="102" t="s">
        <v>1560</v>
      </c>
      <c r="G366" s="26"/>
    </row>
    <row r="367" spans="1:7">
      <c r="B367" s="103">
        <v>1</v>
      </c>
      <c r="C367" s="9" t="s">
        <v>843</v>
      </c>
      <c r="G367" s="26"/>
    </row>
    <row r="368" spans="1:7">
      <c r="C368" s="10" t="s">
        <v>844</v>
      </c>
      <c r="D368" s="9" t="s">
        <v>853</v>
      </c>
      <c r="G368" s="26"/>
    </row>
    <row r="369" spans="2:7">
      <c r="C369" s="10" t="s">
        <v>854</v>
      </c>
      <c r="D369" s="9" t="s">
        <v>855</v>
      </c>
      <c r="G369" s="26"/>
    </row>
    <row r="370" spans="2:7">
      <c r="C370" s="10" t="s">
        <v>845</v>
      </c>
      <c r="D370" s="9" t="s">
        <v>849</v>
      </c>
      <c r="G370" s="26"/>
    </row>
    <row r="371" spans="2:7">
      <c r="C371" s="10" t="s">
        <v>856</v>
      </c>
      <c r="D371" s="9" t="s">
        <v>857</v>
      </c>
      <c r="G371" s="26"/>
    </row>
    <row r="372" spans="2:7">
      <c r="C372" s="10" t="s">
        <v>858</v>
      </c>
      <c r="D372" s="9" t="s">
        <v>859</v>
      </c>
      <c r="G372" s="26"/>
    </row>
    <row r="373" spans="2:7">
      <c r="C373" s="10" t="s">
        <v>860</v>
      </c>
      <c r="D373" s="9" t="s">
        <v>861</v>
      </c>
      <c r="G373" s="26"/>
    </row>
    <row r="374" spans="2:7" ht="8.5" customHeight="1">
      <c r="G374" s="26"/>
    </row>
    <row r="375" spans="2:7">
      <c r="B375" s="103">
        <v>2</v>
      </c>
      <c r="C375" s="9" t="s">
        <v>2244</v>
      </c>
      <c r="G375" s="26"/>
    </row>
    <row r="376" spans="2:7">
      <c r="G376" s="26"/>
    </row>
    <row r="377" spans="2:7">
      <c r="G377" s="26"/>
    </row>
    <row r="378" spans="2:7">
      <c r="G378" s="26"/>
    </row>
    <row r="379" spans="2:7">
      <c r="G379" s="26"/>
    </row>
    <row r="380" spans="2:7">
      <c r="G380" s="26"/>
    </row>
    <row r="381" spans="2:7">
      <c r="G381" s="26"/>
    </row>
    <row r="382" spans="2:7">
      <c r="G382" s="26"/>
    </row>
    <row r="383" spans="2:7">
      <c r="G383" s="26"/>
    </row>
    <row r="384" spans="2:7">
      <c r="G384" s="26"/>
    </row>
    <row r="385" spans="7:7">
      <c r="G385" s="26"/>
    </row>
    <row r="386" spans="7:7">
      <c r="G386" s="26"/>
    </row>
    <row r="387" spans="7:7">
      <c r="G387" s="26"/>
    </row>
    <row r="388" spans="7:7">
      <c r="G388" s="26"/>
    </row>
    <row r="389" spans="7:7">
      <c r="G389" s="26"/>
    </row>
    <row r="390" spans="7:7">
      <c r="G390" s="26"/>
    </row>
    <row r="391" spans="7:7">
      <c r="G391" s="26"/>
    </row>
    <row r="392" spans="7:7">
      <c r="G392" s="26"/>
    </row>
    <row r="393" spans="7:7">
      <c r="G393" s="26"/>
    </row>
    <row r="394" spans="7:7">
      <c r="G394" s="26"/>
    </row>
    <row r="395" spans="7:7">
      <c r="G395" s="26"/>
    </row>
    <row r="396" spans="7:7">
      <c r="G396" s="26"/>
    </row>
    <row r="397" spans="7:7">
      <c r="G397" s="26"/>
    </row>
    <row r="398" spans="7:7">
      <c r="G398" s="26"/>
    </row>
    <row r="399" spans="7:7">
      <c r="G399" s="26"/>
    </row>
    <row r="400" spans="7:7">
      <c r="G400" s="26"/>
    </row>
    <row r="401" spans="7:7">
      <c r="G401" s="26"/>
    </row>
    <row r="402" spans="7:7">
      <c r="G402" s="26"/>
    </row>
    <row r="403" spans="7:7">
      <c r="G403" s="26"/>
    </row>
    <row r="404" spans="7:7">
      <c r="G404" s="26"/>
    </row>
    <row r="405" spans="7:7">
      <c r="G405" s="26"/>
    </row>
    <row r="406" spans="7:7">
      <c r="G406" s="26"/>
    </row>
    <row r="407" spans="7:7">
      <c r="G407" s="26"/>
    </row>
    <row r="408" spans="7:7">
      <c r="G408" s="26"/>
    </row>
    <row r="409" spans="7:7">
      <c r="G409" s="26"/>
    </row>
    <row r="410" spans="7:7">
      <c r="G410" s="26"/>
    </row>
    <row r="411" spans="7:7">
      <c r="G411" s="26"/>
    </row>
    <row r="412" spans="7:7">
      <c r="G412" s="26"/>
    </row>
    <row r="413" spans="7:7">
      <c r="G413" s="26"/>
    </row>
    <row r="414" spans="7:7">
      <c r="G414" s="26"/>
    </row>
    <row r="415" spans="7:7">
      <c r="G415" s="26"/>
    </row>
    <row r="416" spans="7:7">
      <c r="G416" s="26"/>
    </row>
    <row r="417" spans="7:7">
      <c r="G417" s="26"/>
    </row>
    <row r="418" spans="7:7">
      <c r="G418" s="26"/>
    </row>
    <row r="419" spans="7:7">
      <c r="G419" s="26"/>
    </row>
    <row r="420" spans="7:7">
      <c r="G420" s="26"/>
    </row>
    <row r="421" spans="7:7">
      <c r="G421" s="26"/>
    </row>
    <row r="422" spans="7:7">
      <c r="G422" s="26"/>
    </row>
    <row r="423" spans="7:7">
      <c r="G423" s="26"/>
    </row>
    <row r="424" spans="7:7">
      <c r="G424" s="26"/>
    </row>
    <row r="425" spans="7:7">
      <c r="G425" s="26"/>
    </row>
    <row r="426" spans="7:7">
      <c r="G426" s="26"/>
    </row>
    <row r="427" spans="7:7">
      <c r="G427" s="26"/>
    </row>
    <row r="428" spans="7:7">
      <c r="G428" s="26"/>
    </row>
    <row r="429" spans="7:7">
      <c r="G429" s="26"/>
    </row>
    <row r="430" spans="7:7">
      <c r="G430" s="26"/>
    </row>
    <row r="431" spans="7:7">
      <c r="G431" s="26"/>
    </row>
    <row r="432" spans="7:7">
      <c r="G432" s="26"/>
    </row>
    <row r="433" spans="7:7">
      <c r="G433" s="26"/>
    </row>
    <row r="434" spans="7:7">
      <c r="G434" s="26"/>
    </row>
    <row r="435" spans="7:7">
      <c r="G435" s="26"/>
    </row>
    <row r="436" spans="7:7">
      <c r="G436" s="26"/>
    </row>
    <row r="437" spans="7:7">
      <c r="G437" s="26"/>
    </row>
    <row r="438" spans="7:7">
      <c r="G438" s="26"/>
    </row>
    <row r="439" spans="7:7">
      <c r="G439" s="26"/>
    </row>
    <row r="440" spans="7:7">
      <c r="G440" s="26"/>
    </row>
    <row r="441" spans="7:7">
      <c r="G441" s="26"/>
    </row>
    <row r="442" spans="7:7">
      <c r="G442" s="26"/>
    </row>
    <row r="443" spans="7:7">
      <c r="G443" s="26"/>
    </row>
    <row r="444" spans="7:7">
      <c r="G444" s="26"/>
    </row>
    <row r="445" spans="7:7">
      <c r="G445" s="26"/>
    </row>
    <row r="446" spans="7:7">
      <c r="G446" s="26"/>
    </row>
    <row r="447" spans="7:7">
      <c r="G447" s="26"/>
    </row>
    <row r="448" spans="7:7">
      <c r="G448" s="26"/>
    </row>
    <row r="449" spans="7:7">
      <c r="G449" s="26"/>
    </row>
    <row r="450" spans="7:7">
      <c r="G450" s="26"/>
    </row>
    <row r="451" spans="7:7">
      <c r="G451" s="26"/>
    </row>
    <row r="452" spans="7:7">
      <c r="G452" s="26"/>
    </row>
    <row r="453" spans="7:7">
      <c r="G453" s="26"/>
    </row>
    <row r="454" spans="7:7">
      <c r="G454" s="26"/>
    </row>
    <row r="455" spans="7:7">
      <c r="G455" s="26"/>
    </row>
    <row r="456" spans="7:7">
      <c r="G456" s="26"/>
    </row>
    <row r="457" spans="7:7">
      <c r="G457" s="26"/>
    </row>
    <row r="458" spans="7:7">
      <c r="G458" s="26"/>
    </row>
    <row r="459" spans="7:7">
      <c r="G459" s="26"/>
    </row>
    <row r="460" spans="7:7">
      <c r="G460" s="26"/>
    </row>
    <row r="461" spans="7:7">
      <c r="G461" s="26"/>
    </row>
    <row r="462" spans="7:7">
      <c r="G462" s="26"/>
    </row>
    <row r="463" spans="7:7">
      <c r="G463" s="26"/>
    </row>
    <row r="464" spans="7:7">
      <c r="G464" s="26"/>
    </row>
    <row r="465" spans="7:7">
      <c r="G465" s="26"/>
    </row>
    <row r="466" spans="7:7">
      <c r="G466" s="26"/>
    </row>
    <row r="467" spans="7:7">
      <c r="G467" s="26"/>
    </row>
    <row r="468" spans="7:7">
      <c r="G468" s="26"/>
    </row>
    <row r="469" spans="7:7">
      <c r="G469" s="26"/>
    </row>
    <row r="470" spans="7:7">
      <c r="G470" s="26"/>
    </row>
    <row r="471" spans="7:7">
      <c r="G471" s="26"/>
    </row>
    <row r="472" spans="7:7">
      <c r="G472" s="26"/>
    </row>
    <row r="473" spans="7:7">
      <c r="G473" s="26"/>
    </row>
    <row r="474" spans="7:7">
      <c r="G474" s="26"/>
    </row>
    <row r="475" spans="7:7">
      <c r="G475" s="26"/>
    </row>
    <row r="476" spans="7:7">
      <c r="G476" s="26"/>
    </row>
    <row r="477" spans="7:7">
      <c r="G477" s="26"/>
    </row>
    <row r="478" spans="7:7">
      <c r="G478" s="26"/>
    </row>
    <row r="479" spans="7:7">
      <c r="G479" s="26"/>
    </row>
    <row r="480" spans="7:7">
      <c r="G480" s="26"/>
    </row>
    <row r="481" spans="7:7">
      <c r="G481" s="26"/>
    </row>
    <row r="482" spans="7:7">
      <c r="G482" s="26"/>
    </row>
    <row r="483" spans="7:7">
      <c r="G483" s="26"/>
    </row>
    <row r="484" spans="7:7">
      <c r="G484" s="26"/>
    </row>
    <row r="485" spans="7:7">
      <c r="G485" s="26"/>
    </row>
    <row r="486" spans="7:7">
      <c r="G486" s="26"/>
    </row>
    <row r="487" spans="7:7">
      <c r="G487" s="26"/>
    </row>
    <row r="488" spans="7:7">
      <c r="G488" s="26"/>
    </row>
    <row r="489" spans="7:7">
      <c r="G489" s="26"/>
    </row>
    <row r="490" spans="7:7">
      <c r="G490" s="26"/>
    </row>
    <row r="491" spans="7:7">
      <c r="G491" s="26"/>
    </row>
    <row r="492" spans="7:7">
      <c r="G492" s="26"/>
    </row>
    <row r="493" spans="7:7">
      <c r="G493" s="26"/>
    </row>
    <row r="494" spans="7:7">
      <c r="G494" s="26"/>
    </row>
    <row r="495" spans="7:7">
      <c r="G495" s="26"/>
    </row>
    <row r="496" spans="7:7">
      <c r="G496" s="26"/>
    </row>
    <row r="497" spans="7:7">
      <c r="G497" s="26"/>
    </row>
    <row r="498" spans="7:7">
      <c r="G498" s="26"/>
    </row>
    <row r="499" spans="7:7">
      <c r="G499" s="26"/>
    </row>
    <row r="500" spans="7:7">
      <c r="G500" s="26"/>
    </row>
    <row r="501" spans="7:7">
      <c r="G501" s="26"/>
    </row>
    <row r="502" spans="7:7">
      <c r="G502" s="26"/>
    </row>
    <row r="503" spans="7:7">
      <c r="G503" s="26"/>
    </row>
    <row r="504" spans="7:7">
      <c r="G504" s="26"/>
    </row>
    <row r="505" spans="7:7">
      <c r="G505" s="26"/>
    </row>
    <row r="506" spans="7:7">
      <c r="G506" s="26"/>
    </row>
    <row r="507" spans="7:7">
      <c r="G507" s="26"/>
    </row>
    <row r="508" spans="7:7">
      <c r="G508" s="26"/>
    </row>
    <row r="509" spans="7:7">
      <c r="G509" s="26"/>
    </row>
    <row r="510" spans="7:7">
      <c r="G510" s="26"/>
    </row>
    <row r="511" spans="7:7">
      <c r="G511" s="26"/>
    </row>
    <row r="512" spans="7:7">
      <c r="G512" s="26"/>
    </row>
    <row r="513" spans="7:7">
      <c r="G513" s="26"/>
    </row>
    <row r="514" spans="7:7">
      <c r="G514" s="26"/>
    </row>
    <row r="515" spans="7:7">
      <c r="G515" s="26"/>
    </row>
    <row r="516" spans="7:7">
      <c r="G516" s="26"/>
    </row>
    <row r="517" spans="7:7">
      <c r="G517" s="26"/>
    </row>
    <row r="518" spans="7:7">
      <c r="G518" s="26"/>
    </row>
    <row r="519" spans="7:7">
      <c r="G519" s="26"/>
    </row>
    <row r="520" spans="7:7">
      <c r="G520" s="26"/>
    </row>
    <row r="521" spans="7:7">
      <c r="G521" s="26"/>
    </row>
    <row r="522" spans="7:7">
      <c r="G522" s="26"/>
    </row>
  </sheetData>
  <sheetProtection sheet="1" objects="1" scenarios="1"/>
  <mergeCells count="2">
    <mergeCell ref="A1:G1"/>
    <mergeCell ref="A2:G2"/>
  </mergeCells>
  <phoneticPr fontId="0" type="noConversion"/>
  <printOptions horizontalCentered="1"/>
  <pageMargins left="0.75" right="0.75" top="0.88" bottom="1" header="0.5" footer="0.5"/>
  <pageSetup scale="40" fitToHeight="11" orientation="landscape" r:id="rId1"/>
  <headerFooter alignWithMargins="0">
    <oddHeader>&amp;C&amp;"Times New Roman,Bold"&amp;16ATTACHMENT D, Page &amp;P of &amp;N
EVERGY</oddHeader>
    <oddFooter>&amp;R&amp;1#&amp;"Calibri"&amp;10&amp;KA80000Internal Use Only</oddFooter>
  </headerFooter>
  <rowBreaks count="18" manualBreakCount="18">
    <brk id="21" max="16383" man="1"/>
    <brk id="27" max="16383" man="1"/>
    <brk id="39" max="16383" man="1"/>
    <brk id="50" min="4" max="6" man="1"/>
    <brk id="60" min="4" max="6" man="1"/>
    <brk id="69" min="4" max="6" man="1"/>
    <brk id="85" min="4" max="6" man="1"/>
    <brk id="115" min="4" max="6" man="1"/>
    <brk id="153" min="4" max="6" man="1"/>
    <brk id="188" min="4" max="6" man="1"/>
    <brk id="218" min="4" max="6" man="1"/>
    <brk id="240" min="4" max="6" man="1"/>
    <brk id="255" min="4" max="6" man="1"/>
    <brk id="277" max="6" man="1"/>
    <brk id="301" max="6" man="1"/>
    <brk id="328" max="6" man="1"/>
    <brk id="336" max="6" man="1"/>
    <brk id="351"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546"/>
  <sheetViews>
    <sheetView view="pageBreakPreview" zoomScale="115" zoomScaleNormal="77" zoomScaleSheetLayoutView="115" workbookViewId="0">
      <pane xSplit="3" ySplit="11" topLeftCell="D343" activePane="bottomRight" state="frozen"/>
      <selection activeCell="M16" sqref="M16"/>
      <selection pane="topRight" activeCell="M16" sqref="M16"/>
      <selection pane="bottomLeft" activeCell="M16" sqref="M16"/>
      <selection pane="bottomRight" activeCell="D217" sqref="D217"/>
    </sheetView>
  </sheetViews>
  <sheetFormatPr defaultColWidth="9.1796875" defaultRowHeight="13"/>
  <cols>
    <col min="1" max="1" width="7.81640625" style="33" customWidth="1"/>
    <col min="2" max="2" width="8.1796875" style="33" customWidth="1"/>
    <col min="3" max="5" width="20.81640625" style="9" customWidth="1"/>
    <col min="6" max="7" width="10.81640625" style="9" customWidth="1"/>
    <col min="8" max="9" width="20.81640625" style="9" customWidth="1"/>
    <col min="10" max="10" width="17.1796875" style="9" customWidth="1"/>
    <col min="11" max="14" width="20.81640625" style="9" customWidth="1"/>
    <col min="15" max="16384" width="9.1796875" style="9"/>
  </cols>
  <sheetData>
    <row r="1" spans="1:10" ht="40.5" customHeight="1">
      <c r="A1" s="1273" t="s">
        <v>2985</v>
      </c>
      <c r="B1" s="1273"/>
      <c r="C1" s="1273"/>
      <c r="D1" s="1273"/>
      <c r="E1" s="1273"/>
      <c r="F1" s="1273"/>
      <c r="G1" s="1273"/>
      <c r="H1" s="1273"/>
      <c r="I1" s="1274"/>
    </row>
    <row r="2" spans="1:10" ht="19">
      <c r="A2" s="1269" t="str">
        <f>' Net Monthly Bill'!A2:B2</f>
        <v>For Contract Year Beginning June 1, 2026, Based on 2025 Data</v>
      </c>
      <c r="B2" s="1221"/>
      <c r="C2" s="1221"/>
      <c r="D2" s="1221"/>
      <c r="E2" s="1221"/>
      <c r="F2" s="1221"/>
      <c r="G2" s="1221"/>
      <c r="H2" s="1221"/>
      <c r="I2" s="1221"/>
    </row>
    <row r="3" spans="1:10">
      <c r="A3" s="112"/>
      <c r="B3" s="112"/>
      <c r="C3" s="113"/>
      <c r="D3" s="113"/>
      <c r="E3" s="113"/>
      <c r="F3" s="113"/>
      <c r="G3" s="113"/>
      <c r="H3" s="113"/>
    </row>
    <row r="4" spans="1:10" ht="15">
      <c r="A4" s="41"/>
      <c r="B4" s="41"/>
      <c r="C4" s="27"/>
      <c r="D4" s="17" t="s">
        <v>476</v>
      </c>
      <c r="E4" s="17" t="s">
        <v>477</v>
      </c>
      <c r="F4" s="1271" t="s">
        <v>478</v>
      </c>
      <c r="G4" s="1271"/>
      <c r="H4" s="17" t="s">
        <v>651</v>
      </c>
      <c r="I4" s="17" t="s">
        <v>480</v>
      </c>
    </row>
    <row r="5" spans="1:10">
      <c r="A5" s="41"/>
      <c r="B5" s="41"/>
      <c r="C5" s="42"/>
      <c r="D5" s="42"/>
      <c r="E5" s="42"/>
      <c r="F5" s="1271" t="s">
        <v>841</v>
      </c>
      <c r="G5" s="1272"/>
      <c r="H5" s="17"/>
      <c r="I5" s="18"/>
    </row>
    <row r="6" spans="1:10">
      <c r="D6" s="298" t="s">
        <v>476</v>
      </c>
      <c r="E6" s="298" t="s">
        <v>477</v>
      </c>
      <c r="F6" s="298" t="s">
        <v>478</v>
      </c>
      <c r="G6" s="11" t="s">
        <v>479</v>
      </c>
      <c r="H6" s="298" t="s">
        <v>480</v>
      </c>
      <c r="I6" s="298" t="s">
        <v>874</v>
      </c>
    </row>
    <row r="7" spans="1:10">
      <c r="E7" s="298" t="s">
        <v>472</v>
      </c>
      <c r="F7" s="298"/>
      <c r="G7" s="298"/>
      <c r="H7" s="298" t="s">
        <v>1554</v>
      </c>
      <c r="I7" s="298" t="s">
        <v>1555</v>
      </c>
    </row>
    <row r="8" spans="1:10">
      <c r="D8" s="298" t="s">
        <v>506</v>
      </c>
      <c r="F8" s="298" t="s">
        <v>2228</v>
      </c>
      <c r="G8" s="298" t="s">
        <v>2230</v>
      </c>
      <c r="H8" s="298" t="s">
        <v>359</v>
      </c>
      <c r="I8" s="298" t="s">
        <v>1556</v>
      </c>
    </row>
    <row r="9" spans="1:10">
      <c r="D9" s="299" t="s">
        <v>483</v>
      </c>
      <c r="E9" s="299" t="s">
        <v>483</v>
      </c>
      <c r="F9" s="299" t="s">
        <v>2229</v>
      </c>
      <c r="G9" s="299" t="s">
        <v>2231</v>
      </c>
      <c r="H9" s="299" t="s">
        <v>299</v>
      </c>
      <c r="I9" s="299" t="s">
        <v>2232</v>
      </c>
    </row>
    <row r="10" spans="1:10" ht="13.5">
      <c r="A10" s="10" t="s">
        <v>490</v>
      </c>
      <c r="B10" s="33" t="s">
        <v>1068</v>
      </c>
      <c r="C10" s="9" t="s">
        <v>1067</v>
      </c>
      <c r="D10" s="327"/>
      <c r="E10" s="300"/>
      <c r="J10" s="239"/>
    </row>
    <row r="11" spans="1:10" ht="13.5">
      <c r="E11" s="300"/>
      <c r="H11" s="300"/>
    </row>
    <row r="12" spans="1:10" ht="15.5">
      <c r="A12" s="200">
        <v>1</v>
      </c>
      <c r="B12" s="103" t="str">
        <f>'Wrksht. H, CWIP Desc. EKS'!B11</f>
        <v>1070002</v>
      </c>
      <c r="C12" s="9" t="str">
        <f>'Wrksht. H, CWIP Desc. EKS'!C11</f>
        <v>JEC0605973</v>
      </c>
      <c r="D12" s="738">
        <v>688414.21</v>
      </c>
      <c r="E12" s="114">
        <f>'Wrksht. H, CWIP Desc. EKS'!D11</f>
        <v>0</v>
      </c>
      <c r="F12" s="737">
        <v>40057</v>
      </c>
      <c r="G12" s="781">
        <v>39912</v>
      </c>
      <c r="H12" s="738">
        <v>0</v>
      </c>
      <c r="I12" s="422">
        <f t="shared" ref="I12:I17" si="0">IF((E12-H12)&lt;=1000000,-H12,E12-H12)</f>
        <v>0</v>
      </c>
    </row>
    <row r="13" spans="1:10">
      <c r="A13" s="200">
        <f>A12+1</f>
        <v>2</v>
      </c>
      <c r="B13" s="103" t="str">
        <f>'Wrksht. H, CWIP Desc. EKS'!B12</f>
        <v>1070002</v>
      </c>
      <c r="C13" s="9" t="str">
        <f>'Wrksht. H, CWIP Desc. EKS'!C12</f>
        <v>JEC0605975</v>
      </c>
      <c r="D13" s="738">
        <v>647775.6</v>
      </c>
      <c r="E13" s="114">
        <f>'Wrksht. H, CWIP Desc. EKS'!D12</f>
        <v>0</v>
      </c>
      <c r="F13" s="737">
        <v>40057</v>
      </c>
      <c r="G13" s="781">
        <v>39822</v>
      </c>
      <c r="H13" s="738">
        <v>0</v>
      </c>
      <c r="I13" s="301">
        <f t="shared" si="0"/>
        <v>0</v>
      </c>
    </row>
    <row r="14" spans="1:10">
      <c r="A14" s="200">
        <f>A13+1</f>
        <v>3</v>
      </c>
      <c r="B14" s="103" t="str">
        <f>'Wrksht. H, CWIP Desc. EKS'!B13</f>
        <v>1070002</v>
      </c>
      <c r="C14" s="9" t="str">
        <f>'Wrksht. H, CWIP Desc. EKS'!C13</f>
        <v>JEC0605977</v>
      </c>
      <c r="D14" s="738">
        <v>1060969.8600000001</v>
      </c>
      <c r="E14" s="114">
        <f>'Wrksht. H, CWIP Desc. EKS'!D13</f>
        <v>0</v>
      </c>
      <c r="F14" s="737">
        <v>40057</v>
      </c>
      <c r="G14" s="781">
        <v>39853</v>
      </c>
      <c r="H14" s="738">
        <v>0</v>
      </c>
      <c r="I14" s="301">
        <f t="shared" si="0"/>
        <v>0</v>
      </c>
    </row>
    <row r="15" spans="1:10">
      <c r="A15" s="200">
        <f t="shared" ref="A15:A78" si="1">A14+1</f>
        <v>4</v>
      </c>
      <c r="B15" s="103" t="str">
        <f>'Wrksht. H, CWIP Desc. EKS'!B14</f>
        <v>1070002</v>
      </c>
      <c r="C15" s="9" t="str">
        <f>'Wrksht. H, CWIP Desc. EKS'!C14</f>
        <v>JEC0610127</v>
      </c>
      <c r="D15" s="738">
        <v>16646580.449999999</v>
      </c>
      <c r="E15" s="114">
        <f>'Wrksht. H, CWIP Desc. EKS'!D14</f>
        <v>0</v>
      </c>
      <c r="F15" s="737">
        <v>40057</v>
      </c>
      <c r="G15" s="781">
        <v>39912</v>
      </c>
      <c r="H15" s="738">
        <v>0</v>
      </c>
      <c r="I15" s="301">
        <f t="shared" si="0"/>
        <v>0</v>
      </c>
    </row>
    <row r="16" spans="1:10">
      <c r="A16" s="200">
        <f t="shared" si="1"/>
        <v>5</v>
      </c>
      <c r="B16" s="103" t="str">
        <f>'Wrksht. H, CWIP Desc. EKS'!B15</f>
        <v>1070002</v>
      </c>
      <c r="C16" s="9" t="str">
        <f>'Wrksht. H, CWIP Desc. EKS'!C15</f>
        <v>JEC0611677</v>
      </c>
      <c r="D16" s="738">
        <v>-909.89</v>
      </c>
      <c r="E16" s="114">
        <f>'Wrksht. H, CWIP Desc. EKS'!D15</f>
        <v>0</v>
      </c>
      <c r="F16" s="737">
        <v>40057</v>
      </c>
      <c r="G16" s="738" t="s">
        <v>1059</v>
      </c>
      <c r="H16" s="738">
        <v>0</v>
      </c>
      <c r="I16" s="301">
        <f t="shared" si="0"/>
        <v>0</v>
      </c>
    </row>
    <row r="17" spans="1:9">
      <c r="A17" s="200">
        <f t="shared" si="1"/>
        <v>6</v>
      </c>
      <c r="B17" s="103" t="str">
        <f>'Wrksht. H, CWIP Desc. EKS'!B16</f>
        <v>1070002</v>
      </c>
      <c r="C17" s="9" t="str">
        <f>'Wrksht. H, CWIP Desc. EKS'!C16</f>
        <v>JEC0700624</v>
      </c>
      <c r="D17" s="738">
        <v>612.77</v>
      </c>
      <c r="E17" s="114">
        <f>'Wrksht. H, CWIP Desc. EKS'!D16</f>
        <v>0</v>
      </c>
      <c r="F17" s="737">
        <v>40057</v>
      </c>
      <c r="G17" s="781">
        <v>39417</v>
      </c>
      <c r="H17" s="738">
        <v>0</v>
      </c>
      <c r="I17" s="301">
        <f t="shared" si="0"/>
        <v>0</v>
      </c>
    </row>
    <row r="18" spans="1:9">
      <c r="A18" s="200">
        <f t="shared" si="1"/>
        <v>7</v>
      </c>
      <c r="B18" s="103" t="str">
        <f>'Wrksht. H, CWIP Desc. EKS'!B17</f>
        <v>1070002</v>
      </c>
      <c r="C18" s="9" t="str">
        <f>'Wrksht. H, CWIP Desc. EKS'!C17</f>
        <v>JEC0701131</v>
      </c>
      <c r="D18" s="738">
        <v>4395823</v>
      </c>
      <c r="E18" s="114">
        <f>'Wrksht. H, CWIP Desc. EKS'!D17</f>
        <v>0</v>
      </c>
      <c r="F18" s="737">
        <v>40057</v>
      </c>
      <c r="G18" s="737">
        <v>41071</v>
      </c>
      <c r="H18" s="738">
        <v>0</v>
      </c>
      <c r="I18" s="301">
        <f>IF((E18-H18)&lt;=1000000,-H18,E18-H18)</f>
        <v>0</v>
      </c>
    </row>
    <row r="19" spans="1:9">
      <c r="A19" s="200">
        <f t="shared" si="1"/>
        <v>8</v>
      </c>
      <c r="B19" s="103" t="str">
        <f>'Wrksht. H, CWIP Desc. EKS'!B18</f>
        <v>1070002</v>
      </c>
      <c r="C19" s="9" t="str">
        <f>'Wrksht. H, CWIP Desc. EKS'!C18</f>
        <v>JEC0701132</v>
      </c>
      <c r="D19" s="738">
        <v>8326904.21</v>
      </c>
      <c r="E19" s="114">
        <f>'Wrksht. H, CWIP Desc. EKS'!D18</f>
        <v>0</v>
      </c>
      <c r="F19" s="737">
        <v>40057</v>
      </c>
      <c r="G19" s="782">
        <v>39822</v>
      </c>
      <c r="H19" s="738">
        <v>0</v>
      </c>
      <c r="I19" s="301">
        <f t="shared" ref="I19:I82" si="2">IF((E19-H19)&lt;=1000000,-H19,E19-H19)</f>
        <v>0</v>
      </c>
    </row>
    <row r="20" spans="1:9">
      <c r="A20" s="200">
        <f t="shared" si="1"/>
        <v>9</v>
      </c>
      <c r="B20" s="103" t="str">
        <f>'Wrksht. H, CWIP Desc. EKS'!B19</f>
        <v>1070002</v>
      </c>
      <c r="C20" s="9" t="str">
        <f>'Wrksht. H, CWIP Desc. EKS'!C19</f>
        <v>JEC0704255</v>
      </c>
      <c r="D20" s="738">
        <v>143826.35999999999</v>
      </c>
      <c r="E20" s="114">
        <f>'Wrksht. H, CWIP Desc. EKS'!D19</f>
        <v>0</v>
      </c>
      <c r="F20" s="737">
        <v>40057</v>
      </c>
      <c r="G20" s="782">
        <v>39508</v>
      </c>
      <c r="H20" s="738">
        <v>0</v>
      </c>
      <c r="I20" s="301">
        <f t="shared" si="2"/>
        <v>0</v>
      </c>
    </row>
    <row r="21" spans="1:9">
      <c r="A21" s="200">
        <f t="shared" si="1"/>
        <v>10</v>
      </c>
      <c r="B21" s="103" t="str">
        <f>'Wrksht. H, CWIP Desc. EKS'!B20</f>
        <v>1070002</v>
      </c>
      <c r="C21" s="9" t="str">
        <f>'Wrksht. H, CWIP Desc. EKS'!C20</f>
        <v>JEC0704873</v>
      </c>
      <c r="D21" s="738">
        <v>-1995.51</v>
      </c>
      <c r="E21" s="114">
        <f>'Wrksht. H, CWIP Desc. EKS'!D20</f>
        <v>0</v>
      </c>
      <c r="F21" s="737">
        <v>40057</v>
      </c>
      <c r="G21" s="738" t="s">
        <v>1059</v>
      </c>
      <c r="H21" s="738">
        <v>0</v>
      </c>
      <c r="I21" s="301">
        <f t="shared" si="2"/>
        <v>0</v>
      </c>
    </row>
    <row r="22" spans="1:9">
      <c r="A22" s="200">
        <f t="shared" si="1"/>
        <v>11</v>
      </c>
      <c r="B22" s="103" t="str">
        <f>'Wrksht. H, CWIP Desc. EKS'!B21</f>
        <v>1070002</v>
      </c>
      <c r="C22" s="9" t="str">
        <f>'Wrksht. H, CWIP Desc. EKS'!C21</f>
        <v>JEC0706539</v>
      </c>
      <c r="D22" s="738">
        <v>-1271.2</v>
      </c>
      <c r="E22" s="114">
        <f>'Wrksht. H, CWIP Desc. EKS'!D21</f>
        <v>0</v>
      </c>
      <c r="F22" s="737">
        <v>40057</v>
      </c>
      <c r="G22" s="738" t="s">
        <v>1059</v>
      </c>
      <c r="H22" s="738">
        <v>0</v>
      </c>
      <c r="I22" s="301">
        <f t="shared" si="2"/>
        <v>0</v>
      </c>
    </row>
    <row r="23" spans="1:9">
      <c r="A23" s="200">
        <f t="shared" si="1"/>
        <v>12</v>
      </c>
      <c r="B23" s="103" t="str">
        <f>'Wrksht. H, CWIP Desc. EKS'!B22</f>
        <v>1070002</v>
      </c>
      <c r="C23" s="9" t="str">
        <f>'Wrksht. H, CWIP Desc. EKS'!C22</f>
        <v>JEC0706838</v>
      </c>
      <c r="D23" s="738">
        <v>68787.12</v>
      </c>
      <c r="E23" s="114">
        <f>'Wrksht. H, CWIP Desc. EKS'!D22</f>
        <v>0</v>
      </c>
      <c r="F23" s="737">
        <v>40057</v>
      </c>
      <c r="G23" s="782">
        <v>39822</v>
      </c>
      <c r="H23" s="738">
        <v>0</v>
      </c>
      <c r="I23" s="301">
        <f t="shared" si="2"/>
        <v>0</v>
      </c>
    </row>
    <row r="24" spans="1:9">
      <c r="A24" s="200">
        <f t="shared" si="1"/>
        <v>13</v>
      </c>
      <c r="B24" s="103" t="str">
        <f>'Wrksht. H, CWIP Desc. EKS'!B23</f>
        <v>1070002</v>
      </c>
      <c r="C24" s="9" t="str">
        <f>'Wrksht. H, CWIP Desc. EKS'!C23</f>
        <v>JEC0707476</v>
      </c>
      <c r="D24" s="738">
        <v>43589.71</v>
      </c>
      <c r="E24" s="114">
        <f>'Wrksht. H, CWIP Desc. EKS'!D23</f>
        <v>0</v>
      </c>
      <c r="F24" s="737">
        <v>40057</v>
      </c>
      <c r="G24" s="782">
        <v>39822</v>
      </c>
      <c r="H24" s="738">
        <v>0</v>
      </c>
      <c r="I24" s="301">
        <f t="shared" si="2"/>
        <v>0</v>
      </c>
    </row>
    <row r="25" spans="1:9">
      <c r="A25" s="200">
        <f t="shared" si="1"/>
        <v>14</v>
      </c>
      <c r="B25" s="103" t="str">
        <f>'Wrksht. H, CWIP Desc. EKS'!B24</f>
        <v>1070002</v>
      </c>
      <c r="C25" s="9" t="str">
        <f>'Wrksht. H, CWIP Desc. EKS'!C24</f>
        <v>JEC0709637</v>
      </c>
      <c r="D25" s="738">
        <v>3198025.29</v>
      </c>
      <c r="E25" s="114">
        <f>'Wrksht. H, CWIP Desc. EKS'!D24</f>
        <v>0</v>
      </c>
      <c r="F25" s="737">
        <v>40057</v>
      </c>
      <c r="G25" s="782">
        <v>39822</v>
      </c>
      <c r="H25" s="738">
        <v>0</v>
      </c>
      <c r="I25" s="301">
        <f t="shared" si="2"/>
        <v>0</v>
      </c>
    </row>
    <row r="26" spans="1:9">
      <c r="A26" s="200">
        <f t="shared" si="1"/>
        <v>15</v>
      </c>
      <c r="B26" s="103" t="str">
        <f>'Wrksht. H, CWIP Desc. EKS'!B25</f>
        <v>1070002</v>
      </c>
      <c r="C26" s="9" t="str">
        <f>'Wrksht. H, CWIP Desc. EKS'!C25</f>
        <v>JEC0713055</v>
      </c>
      <c r="D26" s="738">
        <v>56979.11</v>
      </c>
      <c r="E26" s="114">
        <f>'Wrksht. H, CWIP Desc. EKS'!D25</f>
        <v>0</v>
      </c>
      <c r="F26" s="737">
        <v>40057</v>
      </c>
      <c r="G26" s="782">
        <v>39822</v>
      </c>
      <c r="H26" s="738">
        <v>0</v>
      </c>
      <c r="I26" s="301">
        <f t="shared" si="2"/>
        <v>0</v>
      </c>
    </row>
    <row r="27" spans="1:9">
      <c r="A27" s="200">
        <f t="shared" si="1"/>
        <v>16</v>
      </c>
      <c r="B27" s="103" t="str">
        <f>'Wrksht. H, CWIP Desc. EKS'!B26</f>
        <v>1070002</v>
      </c>
      <c r="C27" s="9" t="str">
        <f>'Wrksht. H, CWIP Desc. EKS'!C26</f>
        <v>JEC0713521</v>
      </c>
      <c r="D27" s="738">
        <v>81296.56</v>
      </c>
      <c r="E27" s="114">
        <f>'Wrksht. H, CWIP Desc. EKS'!D26</f>
        <v>0</v>
      </c>
      <c r="F27" s="737">
        <v>40057</v>
      </c>
      <c r="G27" s="782">
        <v>39822</v>
      </c>
      <c r="H27" s="738">
        <v>0</v>
      </c>
      <c r="I27" s="301">
        <f t="shared" si="2"/>
        <v>0</v>
      </c>
    </row>
    <row r="28" spans="1:9">
      <c r="A28" s="200">
        <f t="shared" si="1"/>
        <v>17</v>
      </c>
      <c r="B28" s="103" t="str">
        <f>'Wrksht. H, CWIP Desc. EKS'!B27</f>
        <v>1070002</v>
      </c>
      <c r="C28" s="9" t="str">
        <f>'Wrksht. H, CWIP Desc. EKS'!C27</f>
        <v>JEC0713578</v>
      </c>
      <c r="D28" s="738">
        <v>49755.48</v>
      </c>
      <c r="E28" s="114">
        <f>'Wrksht. H, CWIP Desc. EKS'!D27</f>
        <v>0</v>
      </c>
      <c r="F28" s="737">
        <v>40057</v>
      </c>
      <c r="G28" s="782">
        <v>39822</v>
      </c>
      <c r="H28" s="738">
        <v>0</v>
      </c>
      <c r="I28" s="301">
        <f t="shared" si="2"/>
        <v>0</v>
      </c>
    </row>
    <row r="29" spans="1:9">
      <c r="A29" s="200">
        <f t="shared" si="1"/>
        <v>18</v>
      </c>
      <c r="B29" s="103" t="str">
        <f>'Wrksht. H, CWIP Desc. EKS'!B28</f>
        <v>1070002</v>
      </c>
      <c r="C29" s="9" t="str">
        <f>'Wrksht. H, CWIP Desc. EKS'!C28</f>
        <v>JEC0719212</v>
      </c>
      <c r="D29" s="738">
        <v>365795.56</v>
      </c>
      <c r="E29" s="114">
        <f>'Wrksht. H, CWIP Desc. EKS'!D28</f>
        <v>0</v>
      </c>
      <c r="F29" s="737">
        <v>40057</v>
      </c>
      <c r="G29" s="782">
        <v>39822</v>
      </c>
      <c r="H29" s="738">
        <v>0</v>
      </c>
      <c r="I29" s="301">
        <f t="shared" si="2"/>
        <v>0</v>
      </c>
    </row>
    <row r="30" spans="1:9">
      <c r="A30" s="200">
        <f t="shared" si="1"/>
        <v>19</v>
      </c>
      <c r="B30" s="103" t="str">
        <f>'Wrksht. H, CWIP Desc. EKS'!B29</f>
        <v>1070002</v>
      </c>
      <c r="C30" s="9" t="str">
        <f>'Wrksht. H, CWIP Desc. EKS'!C29</f>
        <v>JEC0719280</v>
      </c>
      <c r="D30" s="738">
        <v>24128.68</v>
      </c>
      <c r="E30" s="114">
        <f>'Wrksht. H, CWIP Desc. EKS'!D29</f>
        <v>0</v>
      </c>
      <c r="F30" s="737">
        <v>40057</v>
      </c>
      <c r="G30" s="782">
        <v>39822</v>
      </c>
      <c r="H30" s="738">
        <v>0</v>
      </c>
      <c r="I30" s="301">
        <f t="shared" si="2"/>
        <v>0</v>
      </c>
    </row>
    <row r="31" spans="1:9">
      <c r="A31" s="200">
        <f t="shared" si="1"/>
        <v>20</v>
      </c>
      <c r="B31" s="103" t="str">
        <f>'Wrksht. H, CWIP Desc. EKS'!B30</f>
        <v>1070002</v>
      </c>
      <c r="C31" s="9" t="str">
        <f>'Wrksht. H, CWIP Desc. EKS'!C30</f>
        <v>JEC0720833</v>
      </c>
      <c r="D31" s="738">
        <v>168489.49</v>
      </c>
      <c r="E31" s="114">
        <f>'Wrksht. H, CWIP Desc. EKS'!D30</f>
        <v>0</v>
      </c>
      <c r="F31" s="737">
        <v>40057</v>
      </c>
      <c r="G31" s="782">
        <v>39822</v>
      </c>
      <c r="H31" s="738">
        <v>0</v>
      </c>
      <c r="I31" s="301">
        <f t="shared" si="2"/>
        <v>0</v>
      </c>
    </row>
    <row r="32" spans="1:9">
      <c r="A32" s="200">
        <f t="shared" si="1"/>
        <v>21</v>
      </c>
      <c r="B32" s="103" t="str">
        <f>'Wrksht. H, CWIP Desc. EKS'!B31</f>
        <v>1070002</v>
      </c>
      <c r="C32" s="9" t="str">
        <f>'Wrksht. H, CWIP Desc. EKS'!C31</f>
        <v>JEC0800819</v>
      </c>
      <c r="D32" s="738">
        <v>165391.49</v>
      </c>
      <c r="E32" s="114">
        <f>'Wrksht. H, CWIP Desc. EKS'!D31</f>
        <v>0</v>
      </c>
      <c r="F32" s="737">
        <v>40057</v>
      </c>
      <c r="G32" s="849">
        <v>39884</v>
      </c>
      <c r="H32" s="738">
        <v>0</v>
      </c>
      <c r="I32" s="301">
        <f t="shared" si="2"/>
        <v>0</v>
      </c>
    </row>
    <row r="33" spans="1:9">
      <c r="A33" s="200">
        <f t="shared" si="1"/>
        <v>22</v>
      </c>
      <c r="B33" s="103" t="str">
        <f>'Wrksht. H, CWIP Desc. EKS'!B32</f>
        <v>1070002</v>
      </c>
      <c r="C33" s="9" t="str">
        <f>'Wrksht. H, CWIP Desc. EKS'!C32</f>
        <v>JEC0800940</v>
      </c>
      <c r="D33" s="738">
        <v>274126.89</v>
      </c>
      <c r="E33" s="114">
        <f>'Wrksht. H, CWIP Desc. EKS'!D32</f>
        <v>0</v>
      </c>
      <c r="F33" s="737">
        <v>40057</v>
      </c>
      <c r="G33" s="853">
        <v>39822</v>
      </c>
      <c r="H33" s="738">
        <v>0</v>
      </c>
      <c r="I33" s="301">
        <f t="shared" si="2"/>
        <v>0</v>
      </c>
    </row>
    <row r="34" spans="1:9">
      <c r="A34" s="200">
        <f t="shared" si="1"/>
        <v>23</v>
      </c>
      <c r="B34" s="103" t="str">
        <f>'Wrksht. H, CWIP Desc. EKS'!B33</f>
        <v>1070002</v>
      </c>
      <c r="C34" s="9" t="str">
        <f>'Wrksht. H, CWIP Desc. EKS'!C33</f>
        <v>JEC0801636</v>
      </c>
      <c r="D34" s="738">
        <v>976175.62</v>
      </c>
      <c r="E34" s="114">
        <f>'Wrksht. H, CWIP Desc. EKS'!D33</f>
        <v>0</v>
      </c>
      <c r="F34" s="737">
        <v>40057</v>
      </c>
      <c r="G34" s="853">
        <v>39822</v>
      </c>
      <c r="H34" s="738">
        <v>0</v>
      </c>
      <c r="I34" s="301">
        <f t="shared" si="2"/>
        <v>0</v>
      </c>
    </row>
    <row r="35" spans="1:9">
      <c r="A35" s="200">
        <f t="shared" si="1"/>
        <v>24</v>
      </c>
      <c r="B35" s="103" t="str">
        <f>'Wrksht. H, CWIP Desc. EKS'!B34</f>
        <v>1070002</v>
      </c>
      <c r="C35" s="9" t="str">
        <f>'Wrksht. H, CWIP Desc. EKS'!C34</f>
        <v>JEC0802554</v>
      </c>
      <c r="D35" s="738">
        <v>24812.54</v>
      </c>
      <c r="E35" s="114">
        <f>'Wrksht. H, CWIP Desc. EKS'!D34</f>
        <v>0</v>
      </c>
      <c r="F35" s="737">
        <v>40057</v>
      </c>
      <c r="G35" s="853">
        <v>39853</v>
      </c>
      <c r="H35" s="738">
        <v>0</v>
      </c>
      <c r="I35" s="301">
        <f t="shared" si="2"/>
        <v>0</v>
      </c>
    </row>
    <row r="36" spans="1:9">
      <c r="A36" s="200">
        <f t="shared" si="1"/>
        <v>25</v>
      </c>
      <c r="B36" s="103" t="str">
        <f>'Wrksht. H, CWIP Desc. EKS'!B35</f>
        <v>1070002</v>
      </c>
      <c r="C36" s="9" t="str">
        <f>'Wrksht. H, CWIP Desc. EKS'!C35</f>
        <v>JEC0802555</v>
      </c>
      <c r="D36" s="738">
        <v>7805.83</v>
      </c>
      <c r="E36" s="114">
        <f>'Wrksht. H, CWIP Desc. EKS'!D35</f>
        <v>0</v>
      </c>
      <c r="F36" s="737">
        <v>40057</v>
      </c>
      <c r="G36" s="853">
        <v>39822</v>
      </c>
      <c r="H36" s="738">
        <v>0</v>
      </c>
      <c r="I36" s="301">
        <f t="shared" si="2"/>
        <v>0</v>
      </c>
    </row>
    <row r="37" spans="1:9">
      <c r="A37" s="200">
        <f t="shared" si="1"/>
        <v>26</v>
      </c>
      <c r="B37" s="103" t="str">
        <f>'Wrksht. H, CWIP Desc. EKS'!B36</f>
        <v>1070002</v>
      </c>
      <c r="C37" s="9" t="str">
        <f>'Wrksht. H, CWIP Desc. EKS'!C36</f>
        <v>JEC0802916</v>
      </c>
      <c r="D37" s="738">
        <v>0</v>
      </c>
      <c r="E37" s="114">
        <f>'Wrksht. H, CWIP Desc. EKS'!D36</f>
        <v>0</v>
      </c>
      <c r="F37" s="737">
        <v>40057</v>
      </c>
      <c r="G37" s="848" t="s">
        <v>1059</v>
      </c>
      <c r="H37" s="738">
        <v>0</v>
      </c>
      <c r="I37" s="301">
        <f t="shared" si="2"/>
        <v>0</v>
      </c>
    </row>
    <row r="38" spans="1:9">
      <c r="A38" s="200">
        <f t="shared" si="1"/>
        <v>27</v>
      </c>
      <c r="B38" s="103" t="str">
        <f>'Wrksht. H, CWIP Desc. EKS'!B37</f>
        <v>1070002</v>
      </c>
      <c r="C38" s="9" t="str">
        <f>'Wrksht. H, CWIP Desc. EKS'!C37</f>
        <v>JEC0806089</v>
      </c>
      <c r="D38" s="738">
        <v>0</v>
      </c>
      <c r="E38" s="114">
        <f>'Wrksht. H, CWIP Desc. EKS'!D37</f>
        <v>0</v>
      </c>
      <c r="F38" s="737">
        <v>40057</v>
      </c>
      <c r="G38" s="848" t="s">
        <v>1059</v>
      </c>
      <c r="H38" s="738">
        <v>0</v>
      </c>
      <c r="I38" s="301">
        <f t="shared" si="2"/>
        <v>0</v>
      </c>
    </row>
    <row r="39" spans="1:9">
      <c r="A39" s="200">
        <f t="shared" si="1"/>
        <v>28</v>
      </c>
      <c r="B39" s="103" t="str">
        <f>'Wrksht. H, CWIP Desc. EKS'!B38</f>
        <v>1070002</v>
      </c>
      <c r="C39" s="9" t="str">
        <f>'Wrksht. H, CWIP Desc. EKS'!C38</f>
        <v>JEC0806112</v>
      </c>
      <c r="D39" s="738">
        <v>0</v>
      </c>
      <c r="E39" s="114">
        <f>'Wrksht. H, CWIP Desc. EKS'!D38</f>
        <v>0</v>
      </c>
      <c r="F39" s="737">
        <v>40057</v>
      </c>
      <c r="G39" s="849" t="s">
        <v>988</v>
      </c>
      <c r="H39" s="738">
        <v>0</v>
      </c>
      <c r="I39" s="301">
        <f t="shared" si="2"/>
        <v>0</v>
      </c>
    </row>
    <row r="40" spans="1:9">
      <c r="A40" s="200">
        <f t="shared" si="1"/>
        <v>29</v>
      </c>
      <c r="B40" s="103" t="str">
        <f>'Wrksht. H, CWIP Desc. EKS'!B39</f>
        <v>1070002</v>
      </c>
      <c r="C40" s="9" t="str">
        <f>'Wrksht. H, CWIP Desc. EKS'!C39</f>
        <v>JEC0806127</v>
      </c>
      <c r="D40" s="738">
        <v>54258.98</v>
      </c>
      <c r="E40" s="114">
        <f>'Wrksht. H, CWIP Desc. EKS'!D39</f>
        <v>0</v>
      </c>
      <c r="F40" s="737">
        <v>40057</v>
      </c>
      <c r="G40" s="853">
        <v>39822</v>
      </c>
      <c r="H40" s="738">
        <v>0</v>
      </c>
      <c r="I40" s="301">
        <f t="shared" si="2"/>
        <v>0</v>
      </c>
    </row>
    <row r="41" spans="1:9">
      <c r="A41" s="200">
        <f t="shared" si="1"/>
        <v>30</v>
      </c>
      <c r="B41" s="103" t="str">
        <f>'Wrksht. H, CWIP Desc. EKS'!B40</f>
        <v>1070002</v>
      </c>
      <c r="C41" s="9" t="str">
        <f>'Wrksht. H, CWIP Desc. EKS'!C40</f>
        <v>JEC0806734</v>
      </c>
      <c r="D41" s="738">
        <v>120484.81</v>
      </c>
      <c r="E41" s="114">
        <f>'Wrksht. H, CWIP Desc. EKS'!D40</f>
        <v>0</v>
      </c>
      <c r="F41" s="737">
        <v>40057</v>
      </c>
      <c r="G41" s="853">
        <v>39822</v>
      </c>
      <c r="H41" s="738">
        <v>0</v>
      </c>
      <c r="I41" s="301">
        <f t="shared" si="2"/>
        <v>0</v>
      </c>
    </row>
    <row r="42" spans="1:9">
      <c r="A42" s="200">
        <f t="shared" si="1"/>
        <v>31</v>
      </c>
      <c r="B42" s="103" t="str">
        <f>'Wrksht. H, CWIP Desc. EKS'!B41</f>
        <v>1070002</v>
      </c>
      <c r="C42" s="9" t="str">
        <f>'Wrksht. H, CWIP Desc. EKS'!C41</f>
        <v>JEC0807532</v>
      </c>
      <c r="D42" s="738">
        <v>0</v>
      </c>
      <c r="E42" s="114">
        <f>'Wrksht. H, CWIP Desc. EKS'!D41</f>
        <v>0</v>
      </c>
      <c r="F42" s="737">
        <v>40057</v>
      </c>
      <c r="G42" s="848" t="s">
        <v>1059</v>
      </c>
      <c r="H42" s="738">
        <v>0</v>
      </c>
      <c r="I42" s="301">
        <f t="shared" si="2"/>
        <v>0</v>
      </c>
    </row>
    <row r="43" spans="1:9">
      <c r="A43" s="200">
        <f t="shared" si="1"/>
        <v>32</v>
      </c>
      <c r="B43" s="103" t="str">
        <f>'Wrksht. H, CWIP Desc. EKS'!B42</f>
        <v>1070002</v>
      </c>
      <c r="C43" s="9" t="str">
        <f>'Wrksht. H, CWIP Desc. EKS'!C42</f>
        <v>JEC0809051</v>
      </c>
      <c r="D43" s="738">
        <v>5254.16</v>
      </c>
      <c r="E43" s="114">
        <f>'Wrksht. H, CWIP Desc. EKS'!D42</f>
        <v>0</v>
      </c>
      <c r="F43" s="737">
        <v>40057</v>
      </c>
      <c r="G43" s="853">
        <v>39822</v>
      </c>
      <c r="H43" s="738">
        <v>0</v>
      </c>
      <c r="I43" s="301">
        <f t="shared" si="2"/>
        <v>0</v>
      </c>
    </row>
    <row r="44" spans="1:9">
      <c r="A44" s="200">
        <f t="shared" si="1"/>
        <v>33</v>
      </c>
      <c r="B44" s="103" t="str">
        <f>'Wrksht. H, CWIP Desc. EKS'!B43</f>
        <v>1070002</v>
      </c>
      <c r="C44" s="9" t="str">
        <f>'Wrksht. H, CWIP Desc. EKS'!C43</f>
        <v>JEC0810415</v>
      </c>
      <c r="D44" s="738">
        <v>2128.2600000000002</v>
      </c>
      <c r="E44" s="114">
        <f>'Wrksht. H, CWIP Desc. EKS'!D43</f>
        <v>0</v>
      </c>
      <c r="F44" s="737">
        <v>40057</v>
      </c>
      <c r="G44" s="853">
        <v>39822</v>
      </c>
      <c r="H44" s="738">
        <v>0</v>
      </c>
      <c r="I44" s="301">
        <f t="shared" si="2"/>
        <v>0</v>
      </c>
    </row>
    <row r="45" spans="1:9">
      <c r="A45" s="200">
        <f t="shared" si="1"/>
        <v>34</v>
      </c>
      <c r="B45" s="103" t="str">
        <f>'Wrksht. H, CWIP Desc. EKS'!B44</f>
        <v>1070002</v>
      </c>
      <c r="C45" s="9" t="str">
        <f>'Wrksht. H, CWIP Desc. EKS'!C44</f>
        <v>JEC0810709</v>
      </c>
      <c r="D45" s="738">
        <v>2710.96</v>
      </c>
      <c r="E45" s="114">
        <f>'Wrksht. H, CWIP Desc. EKS'!D44</f>
        <v>0</v>
      </c>
      <c r="F45" s="737">
        <v>40057</v>
      </c>
      <c r="G45" s="853">
        <v>39822</v>
      </c>
      <c r="H45" s="738">
        <v>0</v>
      </c>
      <c r="I45" s="301">
        <f t="shared" si="2"/>
        <v>0</v>
      </c>
    </row>
    <row r="46" spans="1:9">
      <c r="A46" s="200">
        <f t="shared" si="1"/>
        <v>35</v>
      </c>
      <c r="B46" s="103" t="str">
        <f>'Wrksht. H, CWIP Desc. EKS'!B45</f>
        <v>1070002</v>
      </c>
      <c r="C46" s="9" t="str">
        <f>'Wrksht. H, CWIP Desc. EKS'!C45</f>
        <v>JEC0810728</v>
      </c>
      <c r="D46" s="738">
        <v>66846.789999999994</v>
      </c>
      <c r="E46" s="114">
        <f>'Wrksht. H, CWIP Desc. EKS'!D45</f>
        <v>0</v>
      </c>
      <c r="F46" s="737">
        <v>40057</v>
      </c>
      <c r="G46" s="853">
        <v>39822</v>
      </c>
      <c r="H46" s="738">
        <v>0</v>
      </c>
      <c r="I46" s="301">
        <f t="shared" si="2"/>
        <v>0</v>
      </c>
    </row>
    <row r="47" spans="1:9">
      <c r="A47" s="200">
        <f t="shared" si="1"/>
        <v>36</v>
      </c>
      <c r="B47" s="103" t="str">
        <f>'Wrksht. H, CWIP Desc. EKS'!B46</f>
        <v>1070002</v>
      </c>
      <c r="C47" s="9" t="str">
        <f>'Wrksht. H, CWIP Desc. EKS'!C46</f>
        <v>JEC0812008</v>
      </c>
      <c r="D47" s="738">
        <v>12526.69</v>
      </c>
      <c r="E47" s="114">
        <f>'Wrksht. H, CWIP Desc. EKS'!D46</f>
        <v>0</v>
      </c>
      <c r="F47" s="737">
        <v>40057</v>
      </c>
      <c r="G47" s="853">
        <v>39822</v>
      </c>
      <c r="H47" s="738">
        <v>0</v>
      </c>
      <c r="I47" s="301">
        <f t="shared" si="2"/>
        <v>0</v>
      </c>
    </row>
    <row r="48" spans="1:9">
      <c r="A48" s="200">
        <f t="shared" si="1"/>
        <v>37</v>
      </c>
      <c r="B48" s="103" t="str">
        <f>'Wrksht. H, CWIP Desc. EKS'!B47</f>
        <v>1070002</v>
      </c>
      <c r="C48" s="9" t="str">
        <f>'Wrksht. H, CWIP Desc. EKS'!C47</f>
        <v>JEC0812402</v>
      </c>
      <c r="D48" s="738">
        <v>24177.87</v>
      </c>
      <c r="E48" s="114">
        <f>'Wrksht. H, CWIP Desc. EKS'!D47</f>
        <v>0</v>
      </c>
      <c r="F48" s="737">
        <v>40057</v>
      </c>
      <c r="G48" s="853">
        <v>39822</v>
      </c>
      <c r="H48" s="738">
        <v>0</v>
      </c>
      <c r="I48" s="301">
        <f t="shared" si="2"/>
        <v>0</v>
      </c>
    </row>
    <row r="49" spans="1:9">
      <c r="A49" s="200">
        <f t="shared" si="1"/>
        <v>38</v>
      </c>
      <c r="B49" s="103" t="str">
        <f>'Wrksht. H, CWIP Desc. EKS'!B48</f>
        <v>1070002</v>
      </c>
      <c r="C49" s="9" t="str">
        <f>'Wrksht. H, CWIP Desc. EKS'!C48</f>
        <v>JEC0813049</v>
      </c>
      <c r="D49" s="738">
        <v>25593.599999999999</v>
      </c>
      <c r="E49" s="114">
        <f>'Wrksht. H, CWIP Desc. EKS'!D48</f>
        <v>0</v>
      </c>
      <c r="F49" s="737">
        <v>40057</v>
      </c>
      <c r="G49" s="853">
        <v>39853</v>
      </c>
      <c r="H49" s="738">
        <v>0</v>
      </c>
      <c r="I49" s="301">
        <f t="shared" si="2"/>
        <v>0</v>
      </c>
    </row>
    <row r="50" spans="1:9">
      <c r="A50" s="200">
        <f t="shared" si="1"/>
        <v>39</v>
      </c>
      <c r="B50" s="103" t="str">
        <f>'Wrksht. H, CWIP Desc. EKS'!B49</f>
        <v>1070002</v>
      </c>
      <c r="C50" s="9" t="str">
        <f>'Wrksht. H, CWIP Desc. EKS'!C49</f>
        <v>JEC0814618</v>
      </c>
      <c r="D50" s="738">
        <v>2234.23</v>
      </c>
      <c r="E50" s="114">
        <f>'Wrksht. H, CWIP Desc. EKS'!D49</f>
        <v>0</v>
      </c>
      <c r="F50" s="737">
        <v>40057</v>
      </c>
      <c r="G50" s="853">
        <v>39822</v>
      </c>
      <c r="H50" s="738">
        <v>0</v>
      </c>
      <c r="I50" s="301">
        <f t="shared" si="2"/>
        <v>0</v>
      </c>
    </row>
    <row r="51" spans="1:9">
      <c r="A51" s="200">
        <f t="shared" si="1"/>
        <v>40</v>
      </c>
      <c r="B51" s="103" t="str">
        <f>'Wrksht. H, CWIP Desc. EKS'!B50</f>
        <v>1070002</v>
      </c>
      <c r="C51" s="9" t="str">
        <f>'Wrksht. H, CWIP Desc. EKS'!C50</f>
        <v>JEC0818019</v>
      </c>
      <c r="D51" s="738">
        <v>13.74</v>
      </c>
      <c r="E51" s="114">
        <f>'Wrksht. H, CWIP Desc. EKS'!D50</f>
        <v>0</v>
      </c>
      <c r="F51" s="737">
        <v>40057</v>
      </c>
      <c r="G51" s="853">
        <v>39761</v>
      </c>
      <c r="H51" s="738">
        <v>0</v>
      </c>
      <c r="I51" s="301">
        <f t="shared" si="2"/>
        <v>0</v>
      </c>
    </row>
    <row r="52" spans="1:9">
      <c r="A52" s="200">
        <f t="shared" si="1"/>
        <v>41</v>
      </c>
      <c r="B52" s="103" t="str">
        <f>'Wrksht. H, CWIP Desc. EKS'!B51</f>
        <v>1070002</v>
      </c>
      <c r="C52" s="9" t="str">
        <f>'Wrksht. H, CWIP Desc. EKS'!C51</f>
        <v>JEC0818640</v>
      </c>
      <c r="D52" s="738">
        <v>124804.99</v>
      </c>
      <c r="E52" s="114">
        <f>'Wrksht. H, CWIP Desc. EKS'!D51</f>
        <v>0</v>
      </c>
      <c r="F52" s="737">
        <v>40057</v>
      </c>
      <c r="G52" s="849">
        <v>40086</v>
      </c>
      <c r="H52" s="738">
        <v>0</v>
      </c>
      <c r="I52" s="301">
        <f t="shared" si="2"/>
        <v>0</v>
      </c>
    </row>
    <row r="53" spans="1:9">
      <c r="A53" s="200">
        <f t="shared" si="1"/>
        <v>42</v>
      </c>
      <c r="B53" s="103" t="str">
        <f>'Wrksht. H, CWIP Desc. EKS'!B52</f>
        <v>1070002</v>
      </c>
      <c r="C53" s="9" t="str">
        <f>'Wrksht. H, CWIP Desc. EKS'!C52</f>
        <v>JEC0818707</v>
      </c>
      <c r="D53" s="738">
        <v>7363.49</v>
      </c>
      <c r="E53" s="114">
        <f>'Wrksht. H, CWIP Desc. EKS'!D52</f>
        <v>0</v>
      </c>
      <c r="F53" s="737">
        <v>40057</v>
      </c>
      <c r="G53" s="848" t="s">
        <v>1059</v>
      </c>
      <c r="H53" s="738">
        <v>0</v>
      </c>
      <c r="I53" s="301">
        <f t="shared" si="2"/>
        <v>0</v>
      </c>
    </row>
    <row r="54" spans="1:9">
      <c r="A54" s="200">
        <f t="shared" si="1"/>
        <v>43</v>
      </c>
      <c r="B54" s="103" t="str">
        <f>'Wrksht. H, CWIP Desc. EKS'!B53</f>
        <v>1070002</v>
      </c>
      <c r="C54" s="9" t="str">
        <f>'Wrksht. H, CWIP Desc. EKS'!C53</f>
        <v>JEC0818835</v>
      </c>
      <c r="D54" s="738">
        <v>77.28</v>
      </c>
      <c r="E54" s="114">
        <f>'Wrksht. H, CWIP Desc. EKS'!D53</f>
        <v>0</v>
      </c>
      <c r="F54" s="737">
        <v>40057</v>
      </c>
      <c r="G54" s="854" t="s">
        <v>1059</v>
      </c>
      <c r="H54" s="738">
        <v>0</v>
      </c>
      <c r="I54" s="301">
        <f t="shared" si="2"/>
        <v>0</v>
      </c>
    </row>
    <row r="55" spans="1:9">
      <c r="A55" s="200">
        <f t="shared" si="1"/>
        <v>44</v>
      </c>
      <c r="B55" s="103" t="str">
        <f>'Wrksht. H, CWIP Desc. EKS'!B54</f>
        <v>1070002</v>
      </c>
      <c r="C55" s="9" t="str">
        <f>'Wrksht. H, CWIP Desc. EKS'!C54</f>
        <v>JEC0819882</v>
      </c>
      <c r="D55" s="738">
        <v>12052399.23</v>
      </c>
      <c r="E55" s="114">
        <f>'Wrksht. H, CWIP Desc. EKS'!D54</f>
        <v>0</v>
      </c>
      <c r="F55" s="737">
        <v>40057</v>
      </c>
      <c r="G55" s="853">
        <v>39853</v>
      </c>
      <c r="H55" s="738">
        <v>0</v>
      </c>
      <c r="I55" s="301">
        <f t="shared" si="2"/>
        <v>0</v>
      </c>
    </row>
    <row r="56" spans="1:9">
      <c r="A56" s="200">
        <f t="shared" si="1"/>
        <v>45</v>
      </c>
      <c r="B56" s="103" t="str">
        <f>'Wrksht. H, CWIP Desc. EKS'!B55</f>
        <v>1070002</v>
      </c>
      <c r="C56" s="9" t="str">
        <f>'Wrksht. H, CWIP Desc. EKS'!C55</f>
        <v>JEC0820631</v>
      </c>
      <c r="D56" s="738">
        <v>0</v>
      </c>
      <c r="E56" s="114">
        <f>'Wrksht. H, CWIP Desc. EKS'!D55</f>
        <v>0</v>
      </c>
      <c r="F56" s="737">
        <v>40057</v>
      </c>
      <c r="G56" s="848" t="s">
        <v>1059</v>
      </c>
      <c r="H56" s="738">
        <v>0</v>
      </c>
      <c r="I56" s="301">
        <f t="shared" si="2"/>
        <v>0</v>
      </c>
    </row>
    <row r="57" spans="1:9">
      <c r="A57" s="200">
        <f t="shared" si="1"/>
        <v>46</v>
      </c>
      <c r="B57" s="103" t="str">
        <f>'Wrksht. H, CWIP Desc. EKS'!B56</f>
        <v>1070002</v>
      </c>
      <c r="C57" s="9" t="str">
        <f>'Wrksht. H, CWIP Desc. EKS'!C56</f>
        <v>A30042</v>
      </c>
      <c r="D57" s="738">
        <v>2035.11</v>
      </c>
      <c r="E57" s="114">
        <f>'Wrksht. H, CWIP Desc. EKS'!D56</f>
        <v>0</v>
      </c>
      <c r="F57" s="737">
        <v>40057</v>
      </c>
      <c r="G57" s="853">
        <v>39912</v>
      </c>
      <c r="H57" s="738">
        <v>0</v>
      </c>
      <c r="I57" s="301">
        <f t="shared" si="2"/>
        <v>0</v>
      </c>
    </row>
    <row r="58" spans="1:9">
      <c r="A58" s="200">
        <f t="shared" si="1"/>
        <v>47</v>
      </c>
      <c r="B58" s="103" t="str">
        <f>'Wrksht. H, CWIP Desc. EKS'!B57</f>
        <v>1070002</v>
      </c>
      <c r="C58" s="9" t="str">
        <f>'Wrksht. H, CWIP Desc. EKS'!C57</f>
        <v>EEC0600757</v>
      </c>
      <c r="D58" s="738">
        <v>30256.37</v>
      </c>
      <c r="E58" s="114">
        <f>'Wrksht. H, CWIP Desc. EKS'!D57</f>
        <v>0</v>
      </c>
      <c r="F58" s="737">
        <v>40057</v>
      </c>
      <c r="G58" s="853">
        <v>40056</v>
      </c>
      <c r="H58" s="738">
        <v>0</v>
      </c>
      <c r="I58" s="301">
        <f t="shared" si="2"/>
        <v>0</v>
      </c>
    </row>
    <row r="59" spans="1:9">
      <c r="A59" s="200">
        <f t="shared" si="1"/>
        <v>48</v>
      </c>
      <c r="B59" s="103" t="str">
        <f>'Wrksht. H, CWIP Desc. EKS'!B58</f>
        <v>1070002</v>
      </c>
      <c r="C59" s="9" t="str">
        <f>'Wrksht. H, CWIP Desc. EKS'!C58</f>
        <v>EEC0600758</v>
      </c>
      <c r="D59" s="738">
        <v>33463.79</v>
      </c>
      <c r="E59" s="114">
        <f>'Wrksht. H, CWIP Desc. EKS'!D58</f>
        <v>0</v>
      </c>
      <c r="F59" s="737">
        <v>40057</v>
      </c>
      <c r="G59" s="853">
        <v>40056</v>
      </c>
      <c r="H59" s="738">
        <v>0</v>
      </c>
      <c r="I59" s="301">
        <f t="shared" si="2"/>
        <v>0</v>
      </c>
    </row>
    <row r="60" spans="1:9">
      <c r="A60" s="200">
        <f t="shared" si="1"/>
        <v>49</v>
      </c>
      <c r="B60" s="103" t="str">
        <f>'Wrksht. H, CWIP Desc. EKS'!B59</f>
        <v>1070002</v>
      </c>
      <c r="C60" s="9" t="str">
        <f>'Wrksht. H, CWIP Desc. EKS'!C59</f>
        <v>EEC0705347</v>
      </c>
      <c r="D60" s="738">
        <v>7289.52</v>
      </c>
      <c r="E60" s="114">
        <f>'Wrksht. H, CWIP Desc. EKS'!D59</f>
        <v>0</v>
      </c>
      <c r="F60" s="737">
        <v>40057</v>
      </c>
      <c r="G60" s="853">
        <v>39853</v>
      </c>
      <c r="H60" s="738">
        <v>0</v>
      </c>
      <c r="I60" s="301">
        <f t="shared" si="2"/>
        <v>0</v>
      </c>
    </row>
    <row r="61" spans="1:9">
      <c r="A61" s="200">
        <f t="shared" si="1"/>
        <v>50</v>
      </c>
      <c r="B61" s="103" t="str">
        <f>'Wrksht. H, CWIP Desc. EKS'!B60</f>
        <v>1070002</v>
      </c>
      <c r="C61" s="9" t="str">
        <f>'Wrksht. H, CWIP Desc. EKS'!C60</f>
        <v>EEC0707015</v>
      </c>
      <c r="D61" s="738">
        <v>924842.84</v>
      </c>
      <c r="E61" s="114">
        <f>'Wrksht. H, CWIP Desc. EKS'!D60</f>
        <v>0</v>
      </c>
      <c r="F61" s="737">
        <v>40057</v>
      </c>
      <c r="G61" s="853">
        <v>39822</v>
      </c>
      <c r="H61" s="738">
        <v>0</v>
      </c>
      <c r="I61" s="301">
        <f t="shared" si="2"/>
        <v>0</v>
      </c>
    </row>
    <row r="62" spans="1:9">
      <c r="A62" s="200">
        <f t="shared" si="1"/>
        <v>51</v>
      </c>
      <c r="B62" s="103" t="str">
        <f>'Wrksht. H, CWIP Desc. EKS'!B61</f>
        <v>1070002</v>
      </c>
      <c r="C62" s="9" t="str">
        <f>'Wrksht. H, CWIP Desc. EKS'!C61</f>
        <v>EEC0800120</v>
      </c>
      <c r="D62" s="738">
        <v>2578918.27</v>
      </c>
      <c r="E62" s="114">
        <f>'Wrksht. H, CWIP Desc. EKS'!D61</f>
        <v>0</v>
      </c>
      <c r="F62" s="737">
        <v>40057</v>
      </c>
      <c r="G62" s="853">
        <v>39822</v>
      </c>
      <c r="H62" s="738">
        <v>0</v>
      </c>
      <c r="I62" s="301">
        <f t="shared" si="2"/>
        <v>0</v>
      </c>
    </row>
    <row r="63" spans="1:9">
      <c r="A63" s="200">
        <f t="shared" si="1"/>
        <v>52</v>
      </c>
      <c r="B63" s="103" t="str">
        <f>'Wrksht. H, CWIP Desc. EKS'!B62</f>
        <v>1070002</v>
      </c>
      <c r="C63" s="9" t="str">
        <f>'Wrksht. H, CWIP Desc. EKS'!C62</f>
        <v>EEC0800294</v>
      </c>
      <c r="D63" s="738">
        <v>91224.29</v>
      </c>
      <c r="E63" s="114">
        <f>'Wrksht. H, CWIP Desc. EKS'!D62</f>
        <v>0</v>
      </c>
      <c r="F63" s="737">
        <v>40057</v>
      </c>
      <c r="G63" s="853">
        <v>39822</v>
      </c>
      <c r="H63" s="738">
        <v>0</v>
      </c>
      <c r="I63" s="301">
        <f t="shared" si="2"/>
        <v>0</v>
      </c>
    </row>
    <row r="64" spans="1:9">
      <c r="A64" s="200">
        <f t="shared" si="1"/>
        <v>53</v>
      </c>
      <c r="B64" s="103" t="str">
        <f>'Wrksht. H, CWIP Desc. EKS'!B63</f>
        <v>1070002</v>
      </c>
      <c r="C64" s="9" t="str">
        <f>'Wrksht. H, CWIP Desc. EKS'!C63</f>
        <v>EEC0800491</v>
      </c>
      <c r="D64" s="738">
        <v>33471.97</v>
      </c>
      <c r="E64" s="114">
        <f>'Wrksht. H, CWIP Desc. EKS'!D63</f>
        <v>0</v>
      </c>
      <c r="F64" s="737">
        <v>40057</v>
      </c>
      <c r="G64" s="853">
        <v>39822</v>
      </c>
      <c r="H64" s="738">
        <v>0</v>
      </c>
      <c r="I64" s="301">
        <f t="shared" si="2"/>
        <v>0</v>
      </c>
    </row>
    <row r="65" spans="1:9">
      <c r="A65" s="200">
        <f t="shared" si="1"/>
        <v>54</v>
      </c>
      <c r="B65" s="103" t="str">
        <f>'Wrksht. H, CWIP Desc. EKS'!B64</f>
        <v>1070002</v>
      </c>
      <c r="C65" s="9" t="str">
        <f>'Wrksht. H, CWIP Desc. EKS'!C64</f>
        <v>EEC0800569</v>
      </c>
      <c r="D65" s="738">
        <v>1055.04</v>
      </c>
      <c r="E65" s="114">
        <f>'Wrksht. H, CWIP Desc. EKS'!D64</f>
        <v>0</v>
      </c>
      <c r="F65" s="737">
        <v>40057</v>
      </c>
      <c r="G65" s="853">
        <v>39515</v>
      </c>
      <c r="H65" s="738">
        <v>0</v>
      </c>
      <c r="I65" s="301">
        <f t="shared" si="2"/>
        <v>0</v>
      </c>
    </row>
    <row r="66" spans="1:9">
      <c r="A66" s="200">
        <f t="shared" si="1"/>
        <v>55</v>
      </c>
      <c r="B66" s="103" t="str">
        <f>'Wrksht. H, CWIP Desc. EKS'!B65</f>
        <v>1070002</v>
      </c>
      <c r="C66" s="9" t="str">
        <f>'Wrksht. H, CWIP Desc. EKS'!C65</f>
        <v>EEC0800914</v>
      </c>
      <c r="D66" s="738">
        <v>221713.4</v>
      </c>
      <c r="E66" s="114">
        <f>'Wrksht. H, CWIP Desc. EKS'!D65</f>
        <v>0</v>
      </c>
      <c r="F66" s="737">
        <v>40057</v>
      </c>
      <c r="G66" s="853">
        <v>39853</v>
      </c>
      <c r="H66" s="738">
        <v>0</v>
      </c>
      <c r="I66" s="301">
        <f t="shared" si="2"/>
        <v>0</v>
      </c>
    </row>
    <row r="67" spans="1:9">
      <c r="A67" s="200">
        <f t="shared" si="1"/>
        <v>56</v>
      </c>
      <c r="B67" s="103" t="str">
        <f>'Wrksht. H, CWIP Desc. EKS'!B66</f>
        <v>1070002</v>
      </c>
      <c r="C67" s="9" t="str">
        <f>'Wrksht. H, CWIP Desc. EKS'!C66</f>
        <v>EEC0800947</v>
      </c>
      <c r="D67" s="738">
        <v>68289.570000000007</v>
      </c>
      <c r="E67" s="114">
        <f>'Wrksht. H, CWIP Desc. EKS'!D66</f>
        <v>0</v>
      </c>
      <c r="F67" s="737">
        <v>40057</v>
      </c>
      <c r="G67" s="853">
        <v>39822</v>
      </c>
      <c r="H67" s="738">
        <v>0</v>
      </c>
      <c r="I67" s="301">
        <f t="shared" si="2"/>
        <v>0</v>
      </c>
    </row>
    <row r="68" spans="1:9">
      <c r="A68" s="200">
        <f t="shared" si="1"/>
        <v>57</v>
      </c>
      <c r="B68" s="103" t="str">
        <f>'Wrksht. H, CWIP Desc. EKS'!B67</f>
        <v>1070002</v>
      </c>
      <c r="C68" s="9" t="str">
        <f>'Wrksht. H, CWIP Desc. EKS'!C67</f>
        <v>EEC0803796</v>
      </c>
      <c r="D68" s="738">
        <v>0</v>
      </c>
      <c r="E68" s="114">
        <f>'Wrksht. H, CWIP Desc. EKS'!D67</f>
        <v>0</v>
      </c>
      <c r="F68" s="737">
        <v>40057</v>
      </c>
      <c r="G68" s="848" t="s">
        <v>988</v>
      </c>
      <c r="H68" s="738">
        <v>0</v>
      </c>
      <c r="I68" s="301">
        <f t="shared" si="2"/>
        <v>0</v>
      </c>
    </row>
    <row r="69" spans="1:9">
      <c r="A69" s="200">
        <f t="shared" si="1"/>
        <v>58</v>
      </c>
      <c r="B69" s="103" t="str">
        <f>'Wrksht. H, CWIP Desc. EKS'!B68</f>
        <v>1070002</v>
      </c>
      <c r="C69" s="9" t="str">
        <f>'Wrksht. H, CWIP Desc. EKS'!C68</f>
        <v>EEC0804389</v>
      </c>
      <c r="D69" s="738">
        <v>83278.87</v>
      </c>
      <c r="E69" s="114">
        <f>'Wrksht. H, CWIP Desc. EKS'!D68</f>
        <v>0</v>
      </c>
      <c r="F69" s="737">
        <v>40057</v>
      </c>
      <c r="G69" s="853">
        <v>39822</v>
      </c>
      <c r="H69" s="738">
        <v>0</v>
      </c>
      <c r="I69" s="301">
        <f t="shared" si="2"/>
        <v>0</v>
      </c>
    </row>
    <row r="70" spans="1:9">
      <c r="A70" s="200">
        <f t="shared" si="1"/>
        <v>59</v>
      </c>
      <c r="B70" s="103" t="str">
        <f>'Wrksht. H, CWIP Desc. EKS'!B69</f>
        <v>1070002</v>
      </c>
      <c r="C70" s="9" t="str">
        <f>'Wrksht. H, CWIP Desc. EKS'!C69</f>
        <v>EEC0804390</v>
      </c>
      <c r="D70" s="738">
        <v>373147.69</v>
      </c>
      <c r="E70" s="114">
        <f>'Wrksht. H, CWIP Desc. EKS'!D69</f>
        <v>0</v>
      </c>
      <c r="F70" s="737">
        <v>40057</v>
      </c>
      <c r="G70" s="853">
        <v>39822</v>
      </c>
      <c r="H70" s="738">
        <v>0</v>
      </c>
      <c r="I70" s="301">
        <f t="shared" si="2"/>
        <v>0</v>
      </c>
    </row>
    <row r="71" spans="1:9">
      <c r="A71" s="200">
        <f t="shared" si="1"/>
        <v>60</v>
      </c>
      <c r="B71" s="103" t="str">
        <f>'Wrksht. H, CWIP Desc. EKS'!B70</f>
        <v>1070002</v>
      </c>
      <c r="C71" s="9" t="str">
        <f>'Wrksht. H, CWIP Desc. EKS'!C70</f>
        <v>A30022</v>
      </c>
      <c r="D71" s="738">
        <v>508.78</v>
      </c>
      <c r="E71" s="114">
        <f>'Wrksht. H, CWIP Desc. EKS'!D70</f>
        <v>0</v>
      </c>
      <c r="F71" s="737">
        <v>40057</v>
      </c>
      <c r="G71" s="853">
        <v>39912</v>
      </c>
      <c r="H71" s="738">
        <v>0</v>
      </c>
      <c r="I71" s="301">
        <f t="shared" si="2"/>
        <v>0</v>
      </c>
    </row>
    <row r="72" spans="1:9">
      <c r="A72" s="200">
        <f t="shared" si="1"/>
        <v>61</v>
      </c>
      <c r="B72" s="103" t="str">
        <f>'Wrksht. H, CWIP Desc. EKS'!B71</f>
        <v>1070002</v>
      </c>
      <c r="C72" s="9" t="str">
        <f>'Wrksht. H, CWIP Desc. EKS'!C71</f>
        <v>EEC0600760</v>
      </c>
      <c r="D72" s="738">
        <v>7237.57</v>
      </c>
      <c r="E72" s="114">
        <f>'Wrksht. H, CWIP Desc. EKS'!D71</f>
        <v>0</v>
      </c>
      <c r="F72" s="737">
        <v>40057</v>
      </c>
      <c r="G72" s="853">
        <v>39822</v>
      </c>
      <c r="H72" s="738">
        <v>0</v>
      </c>
      <c r="I72" s="301">
        <f t="shared" si="2"/>
        <v>0</v>
      </c>
    </row>
    <row r="73" spans="1:9">
      <c r="A73" s="200">
        <f t="shared" si="1"/>
        <v>62</v>
      </c>
      <c r="B73" s="103" t="str">
        <f>'Wrksht. H, CWIP Desc. EKS'!B72</f>
        <v>1070002</v>
      </c>
      <c r="C73" s="9" t="str">
        <f>'Wrksht. H, CWIP Desc. EKS'!C72</f>
        <v>EEC0705349</v>
      </c>
      <c r="D73" s="738">
        <v>3051.72</v>
      </c>
      <c r="E73" s="114">
        <f>'Wrksht. H, CWIP Desc. EKS'!D72</f>
        <v>0</v>
      </c>
      <c r="F73" s="737">
        <v>40057</v>
      </c>
      <c r="G73" s="853">
        <v>39853</v>
      </c>
      <c r="H73" s="738">
        <v>0</v>
      </c>
      <c r="I73" s="301">
        <f t="shared" si="2"/>
        <v>0</v>
      </c>
    </row>
    <row r="74" spans="1:9">
      <c r="A74" s="200">
        <f t="shared" si="1"/>
        <v>63</v>
      </c>
      <c r="B74" s="103" t="str">
        <f>'Wrksht. H, CWIP Desc. EKS'!B73</f>
        <v>1070002</v>
      </c>
      <c r="C74" s="9" t="str">
        <f>'Wrksht. H, CWIP Desc. EKS'!C73</f>
        <v>EEC0800290</v>
      </c>
      <c r="D74" s="738">
        <v>42021.11</v>
      </c>
      <c r="E74" s="114">
        <f>'Wrksht. H, CWIP Desc. EKS'!D73</f>
        <v>0</v>
      </c>
      <c r="F74" s="737">
        <v>40057</v>
      </c>
      <c r="G74" s="853">
        <v>39853</v>
      </c>
      <c r="H74" s="738">
        <v>0</v>
      </c>
      <c r="I74" s="301">
        <f t="shared" si="2"/>
        <v>0</v>
      </c>
    </row>
    <row r="75" spans="1:9">
      <c r="A75" s="200">
        <f t="shared" si="1"/>
        <v>64</v>
      </c>
      <c r="B75" s="103" t="str">
        <f>'Wrksht. H, CWIP Desc. EKS'!B74</f>
        <v>1070002</v>
      </c>
      <c r="C75" s="9" t="str">
        <f>'Wrksht. H, CWIP Desc. EKS'!C74</f>
        <v>EEC0800701</v>
      </c>
      <c r="D75" s="738">
        <v>39146.47</v>
      </c>
      <c r="E75" s="114">
        <f>'Wrksht. H, CWIP Desc. EKS'!D74</f>
        <v>0</v>
      </c>
      <c r="F75" s="737">
        <v>40057</v>
      </c>
      <c r="G75" s="853">
        <v>39853</v>
      </c>
      <c r="H75" s="738">
        <v>0</v>
      </c>
      <c r="I75" s="301">
        <f t="shared" si="2"/>
        <v>0</v>
      </c>
    </row>
    <row r="76" spans="1:9">
      <c r="A76" s="200">
        <f t="shared" si="1"/>
        <v>65</v>
      </c>
      <c r="B76" s="103" t="str">
        <f>'Wrksht. H, CWIP Desc. EKS'!B75</f>
        <v>1070002</v>
      </c>
      <c r="C76" s="9" t="str">
        <f>'Wrksht. H, CWIP Desc. EKS'!C75</f>
        <v>EEC0800709</v>
      </c>
      <c r="D76" s="738">
        <v>37450.76</v>
      </c>
      <c r="E76" s="114">
        <f>'Wrksht. H, CWIP Desc. EKS'!D75</f>
        <v>0</v>
      </c>
      <c r="F76" s="737">
        <v>40057</v>
      </c>
      <c r="G76" s="853">
        <v>39853</v>
      </c>
      <c r="H76" s="738">
        <v>0</v>
      </c>
      <c r="I76" s="301">
        <f t="shared" si="2"/>
        <v>0</v>
      </c>
    </row>
    <row r="77" spans="1:9">
      <c r="A77" s="200">
        <f t="shared" si="1"/>
        <v>66</v>
      </c>
      <c r="B77" s="103" t="str">
        <f>'Wrksht. H, CWIP Desc. EKS'!B76</f>
        <v>1070002</v>
      </c>
      <c r="C77" s="9" t="str">
        <f>'Wrksht. H, CWIP Desc. EKS'!C76</f>
        <v>EEC0801801</v>
      </c>
      <c r="D77" s="738">
        <v>90462.46</v>
      </c>
      <c r="E77" s="114">
        <f>'Wrksht. H, CWIP Desc. EKS'!D76</f>
        <v>0</v>
      </c>
      <c r="F77" s="737">
        <v>40057</v>
      </c>
      <c r="G77" s="853">
        <v>39912</v>
      </c>
      <c r="H77" s="738">
        <v>0</v>
      </c>
      <c r="I77" s="301">
        <f t="shared" si="2"/>
        <v>0</v>
      </c>
    </row>
    <row r="78" spans="1:9">
      <c r="A78" s="200">
        <f t="shared" si="1"/>
        <v>67</v>
      </c>
      <c r="B78" s="103" t="str">
        <f>'Wrksht. H, CWIP Desc. EKS'!B77</f>
        <v>1070002</v>
      </c>
      <c r="C78" s="9" t="str">
        <f>'Wrksht. H, CWIP Desc. EKS'!C77</f>
        <v>EEC0701220</v>
      </c>
      <c r="D78" s="738">
        <v>3831.04</v>
      </c>
      <c r="E78" s="114">
        <f>'Wrksht. H, CWIP Desc. EKS'!D77</f>
        <v>0</v>
      </c>
      <c r="F78" s="737">
        <v>40057</v>
      </c>
      <c r="G78" s="853">
        <v>39881</v>
      </c>
      <c r="H78" s="738">
        <v>0</v>
      </c>
      <c r="I78" s="301">
        <f t="shared" si="2"/>
        <v>0</v>
      </c>
    </row>
    <row r="79" spans="1:9">
      <c r="A79" s="200">
        <f t="shared" ref="A79:A142" si="3">A78+1</f>
        <v>68</v>
      </c>
      <c r="B79" s="103" t="str">
        <f>'Wrksht. H, CWIP Desc. EKS'!B78</f>
        <v>1070002</v>
      </c>
      <c r="C79" s="9" t="str">
        <f>'Wrksht. H, CWIP Desc. EKS'!C78</f>
        <v>EEC0800296</v>
      </c>
      <c r="D79" s="738">
        <v>1001.62</v>
      </c>
      <c r="E79" s="114">
        <f>'Wrksht. H, CWIP Desc. EKS'!D78</f>
        <v>0</v>
      </c>
      <c r="F79" s="737">
        <v>40057</v>
      </c>
      <c r="G79" s="853">
        <v>39853</v>
      </c>
      <c r="H79" s="738">
        <v>0</v>
      </c>
      <c r="I79" s="301">
        <f t="shared" si="2"/>
        <v>0</v>
      </c>
    </row>
    <row r="80" spans="1:9">
      <c r="A80" s="200">
        <f t="shared" si="3"/>
        <v>69</v>
      </c>
      <c r="B80" s="103" t="str">
        <f>'Wrksht. H, CWIP Desc. EKS'!B79</f>
        <v>1070002</v>
      </c>
      <c r="C80" s="9" t="str">
        <f>'Wrksht. H, CWIP Desc. EKS'!C79</f>
        <v>EEC0805417</v>
      </c>
      <c r="D80" s="738">
        <v>509481.39</v>
      </c>
      <c r="E80" s="114">
        <f>'Wrksht. H, CWIP Desc. EKS'!D79</f>
        <v>0</v>
      </c>
      <c r="F80" s="737">
        <v>40057</v>
      </c>
      <c r="G80" s="849">
        <v>40107</v>
      </c>
      <c r="H80" s="738">
        <v>0</v>
      </c>
      <c r="I80" s="301">
        <f t="shared" si="2"/>
        <v>0</v>
      </c>
    </row>
    <row r="81" spans="1:9">
      <c r="A81" s="200">
        <f t="shared" si="3"/>
        <v>70</v>
      </c>
      <c r="B81" s="103" t="str">
        <f>'Wrksht. H, CWIP Desc. EKS'!B80</f>
        <v>1070002</v>
      </c>
      <c r="C81" s="9" t="str">
        <f>'Wrksht. H, CWIP Desc. EKS'!C80</f>
        <v xml:space="preserve"> 7003189</v>
      </c>
      <c r="D81" s="738">
        <v>32682.28</v>
      </c>
      <c r="E81" s="114">
        <f>'Wrksht. H, CWIP Desc. EKS'!D80</f>
        <v>0</v>
      </c>
      <c r="F81" s="737">
        <v>40057</v>
      </c>
      <c r="G81" s="849">
        <v>40118</v>
      </c>
      <c r="H81" s="738">
        <v>0</v>
      </c>
      <c r="I81" s="301">
        <f t="shared" si="2"/>
        <v>0</v>
      </c>
    </row>
    <row r="82" spans="1:9">
      <c r="A82" s="200">
        <f t="shared" si="3"/>
        <v>71</v>
      </c>
      <c r="B82" s="103" t="str">
        <f>'Wrksht. H, CWIP Desc. EKS'!B81</f>
        <v>1070002</v>
      </c>
      <c r="C82" s="9" t="str">
        <f>'Wrksht. H, CWIP Desc. EKS'!C81</f>
        <v xml:space="preserve"> 7003204</v>
      </c>
      <c r="D82" s="738">
        <v>140532424.47</v>
      </c>
      <c r="E82" s="114">
        <f>'Wrksht. H, CWIP Desc. EKS'!D81</f>
        <v>0</v>
      </c>
      <c r="F82" s="737">
        <v>40057</v>
      </c>
      <c r="G82" s="849">
        <v>42069</v>
      </c>
      <c r="H82" s="738">
        <v>0</v>
      </c>
      <c r="I82" s="301">
        <f t="shared" si="2"/>
        <v>0</v>
      </c>
    </row>
    <row r="83" spans="1:9">
      <c r="A83" s="200">
        <f t="shared" si="3"/>
        <v>72</v>
      </c>
      <c r="B83" s="103" t="str">
        <f>'Wrksht. H, CWIP Desc. EKS'!B82</f>
        <v>1070002</v>
      </c>
      <c r="C83" s="9" t="str">
        <f>'Wrksht. H, CWIP Desc. EKS'!C82</f>
        <v xml:space="preserve"> 7003205</v>
      </c>
      <c r="D83" s="738">
        <v>40275590</v>
      </c>
      <c r="E83" s="114">
        <f>'Wrksht. H, CWIP Desc. EKS'!D82</f>
        <v>0</v>
      </c>
      <c r="F83" s="737">
        <v>40057</v>
      </c>
      <c r="G83" s="849">
        <v>42069</v>
      </c>
      <c r="H83" s="738">
        <v>0</v>
      </c>
      <c r="I83" s="301">
        <f t="shared" ref="I83:I146" si="4">IF((E83-H83)&lt;=1000000,-H83,E83-H83)</f>
        <v>0</v>
      </c>
    </row>
    <row r="84" spans="1:9">
      <c r="A84" s="200">
        <f t="shared" si="3"/>
        <v>73</v>
      </c>
      <c r="B84" s="103" t="str">
        <f>'Wrksht. H, CWIP Desc. EKS'!B83</f>
        <v>1070002</v>
      </c>
      <c r="C84" s="9" t="str">
        <f>'Wrksht. H, CWIP Desc. EKS'!C83</f>
        <v xml:space="preserve"> 7003206</v>
      </c>
      <c r="D84" s="738">
        <v>850.2</v>
      </c>
      <c r="E84" s="114">
        <f>'Wrksht. H, CWIP Desc. EKS'!D83</f>
        <v>0</v>
      </c>
      <c r="F84" s="737">
        <v>40057</v>
      </c>
      <c r="G84" s="855" t="s">
        <v>2688</v>
      </c>
      <c r="H84" s="783">
        <v>0</v>
      </c>
      <c r="I84" s="301">
        <f t="shared" si="4"/>
        <v>0</v>
      </c>
    </row>
    <row r="85" spans="1:9">
      <c r="A85" s="200">
        <f t="shared" si="3"/>
        <v>74</v>
      </c>
      <c r="B85" s="103" t="str">
        <f>'Wrksht. H, CWIP Desc. EKS'!B84</f>
        <v>1070002</v>
      </c>
      <c r="C85" s="9" t="str">
        <f>'Wrksht. H, CWIP Desc. EKS'!C84</f>
        <v xml:space="preserve"> 7003208</v>
      </c>
      <c r="D85" s="738">
        <v>3.43</v>
      </c>
      <c r="E85" s="114">
        <f>'Wrksht. H, CWIP Desc. EKS'!D84</f>
        <v>0</v>
      </c>
      <c r="F85" s="737">
        <v>40057</v>
      </c>
      <c r="G85" s="848" t="s">
        <v>1059</v>
      </c>
      <c r="H85" s="783">
        <v>0</v>
      </c>
      <c r="I85" s="301">
        <f t="shared" si="4"/>
        <v>0</v>
      </c>
    </row>
    <row r="86" spans="1:9">
      <c r="A86" s="200">
        <f t="shared" si="3"/>
        <v>75</v>
      </c>
      <c r="B86" s="103" t="str">
        <f>'Wrksht. H, CWIP Desc. EKS'!B85</f>
        <v>1070002</v>
      </c>
      <c r="C86" s="9" t="str">
        <f>'Wrksht. H, CWIP Desc. EKS'!C85</f>
        <v xml:space="preserve"> 7009195</v>
      </c>
      <c r="D86" s="738">
        <v>-18.39</v>
      </c>
      <c r="E86" s="114">
        <f>'Wrksht. H, CWIP Desc. EKS'!D85</f>
        <v>0</v>
      </c>
      <c r="F86" s="737">
        <v>40057</v>
      </c>
      <c r="G86" s="853">
        <v>38838</v>
      </c>
      <c r="H86" s="738">
        <v>0</v>
      </c>
      <c r="I86" s="301">
        <f t="shared" si="4"/>
        <v>0</v>
      </c>
    </row>
    <row r="87" spans="1:9">
      <c r="A87" s="200">
        <f t="shared" si="3"/>
        <v>76</v>
      </c>
      <c r="B87" s="103" t="str">
        <f>'Wrksht. H, CWIP Desc. EKS'!B86</f>
        <v>1070002</v>
      </c>
      <c r="C87" s="9" t="str">
        <f>'Wrksht. H, CWIP Desc. EKS'!C86</f>
        <v xml:space="preserve"> 7009236</v>
      </c>
      <c r="D87" s="738">
        <v>91958.27</v>
      </c>
      <c r="E87" s="114">
        <f>'Wrksht. H, CWIP Desc. EKS'!D86</f>
        <v>0</v>
      </c>
      <c r="F87" s="737">
        <v>40057</v>
      </c>
      <c r="G87" s="853">
        <v>39569</v>
      </c>
      <c r="H87" s="738">
        <v>0</v>
      </c>
      <c r="I87" s="301">
        <f t="shared" si="4"/>
        <v>0</v>
      </c>
    </row>
    <row r="88" spans="1:9">
      <c r="A88" s="200">
        <f t="shared" si="3"/>
        <v>77</v>
      </c>
      <c r="B88" s="103" t="str">
        <f>'Wrksht. H, CWIP Desc. EKS'!B87</f>
        <v>1070002</v>
      </c>
      <c r="C88" s="9" t="str">
        <f>'Wrksht. H, CWIP Desc. EKS'!C87</f>
        <v xml:space="preserve"> 7009244</v>
      </c>
      <c r="D88" s="738">
        <v>40051.96</v>
      </c>
      <c r="E88" s="114">
        <f>'Wrksht. H, CWIP Desc. EKS'!D87</f>
        <v>0</v>
      </c>
      <c r="F88" s="737">
        <v>40057</v>
      </c>
      <c r="G88" s="853">
        <v>39822</v>
      </c>
      <c r="H88" s="738">
        <v>0</v>
      </c>
      <c r="I88" s="301">
        <f t="shared" si="4"/>
        <v>0</v>
      </c>
    </row>
    <row r="89" spans="1:9">
      <c r="A89" s="200">
        <f t="shared" si="3"/>
        <v>78</v>
      </c>
      <c r="B89" s="103" t="str">
        <f>'Wrksht. H, CWIP Desc. EKS'!B88</f>
        <v>1070002</v>
      </c>
      <c r="C89" s="9" t="str">
        <f>'Wrksht. H, CWIP Desc. EKS'!C88</f>
        <v xml:space="preserve"> 7009272</v>
      </c>
      <c r="D89" s="738">
        <v>52104.7</v>
      </c>
      <c r="E89" s="114">
        <f>'Wrksht. H, CWIP Desc. EKS'!D88</f>
        <v>0</v>
      </c>
      <c r="F89" s="737">
        <v>40057</v>
      </c>
      <c r="G89" s="853">
        <v>39822</v>
      </c>
      <c r="H89" s="738">
        <v>0</v>
      </c>
      <c r="I89" s="301">
        <f t="shared" si="4"/>
        <v>0</v>
      </c>
    </row>
    <row r="90" spans="1:9">
      <c r="A90" s="200">
        <f t="shared" si="3"/>
        <v>79</v>
      </c>
      <c r="B90" s="103" t="str">
        <f>'Wrksht. H, CWIP Desc. EKS'!B89</f>
        <v>1070002</v>
      </c>
      <c r="C90" s="9" t="str">
        <f>'Wrksht. H, CWIP Desc. EKS'!C89</f>
        <v xml:space="preserve"> 7009274</v>
      </c>
      <c r="D90" s="738">
        <v>61692.88</v>
      </c>
      <c r="E90" s="114">
        <f>'Wrksht. H, CWIP Desc. EKS'!D89</f>
        <v>0</v>
      </c>
      <c r="F90" s="737">
        <v>40057</v>
      </c>
      <c r="G90" s="853">
        <v>39822</v>
      </c>
      <c r="H90" s="738">
        <v>0</v>
      </c>
      <c r="I90" s="301">
        <f t="shared" si="4"/>
        <v>0</v>
      </c>
    </row>
    <row r="91" spans="1:9">
      <c r="A91" s="200">
        <f t="shared" si="3"/>
        <v>80</v>
      </c>
      <c r="B91" s="103" t="str">
        <f>'Wrksht. H, CWIP Desc. EKS'!B90</f>
        <v>1070002</v>
      </c>
      <c r="C91" s="9" t="str">
        <f>'Wrksht. H, CWIP Desc. EKS'!C90</f>
        <v xml:space="preserve"> 7009277</v>
      </c>
      <c r="D91" s="738">
        <v>17257.36</v>
      </c>
      <c r="E91" s="114">
        <f>'Wrksht. H, CWIP Desc. EKS'!D90</f>
        <v>0</v>
      </c>
      <c r="F91" s="737">
        <v>40057</v>
      </c>
      <c r="G91" s="853">
        <v>39822</v>
      </c>
      <c r="H91" s="738">
        <v>0</v>
      </c>
      <c r="I91" s="301">
        <f t="shared" si="4"/>
        <v>0</v>
      </c>
    </row>
    <row r="92" spans="1:9">
      <c r="A92" s="200">
        <f t="shared" si="3"/>
        <v>81</v>
      </c>
      <c r="B92" s="103" t="str">
        <f>'Wrksht. H, CWIP Desc. EKS'!B91</f>
        <v>1070002</v>
      </c>
      <c r="C92" s="9" t="str">
        <f>'Wrksht. H, CWIP Desc. EKS'!C91</f>
        <v xml:space="preserve"> 7009286</v>
      </c>
      <c r="D92" s="738">
        <v>143167.54</v>
      </c>
      <c r="E92" s="114">
        <f>'Wrksht. H, CWIP Desc. EKS'!D91</f>
        <v>0</v>
      </c>
      <c r="F92" s="737">
        <v>40057</v>
      </c>
      <c r="G92" s="853">
        <v>39822</v>
      </c>
      <c r="H92" s="738">
        <v>0</v>
      </c>
      <c r="I92" s="301">
        <f t="shared" si="4"/>
        <v>0</v>
      </c>
    </row>
    <row r="93" spans="1:9">
      <c r="A93" s="200">
        <f t="shared" si="3"/>
        <v>82</v>
      </c>
      <c r="B93" s="103" t="str">
        <f>'Wrksht. H, CWIP Desc. EKS'!B92</f>
        <v>1070002</v>
      </c>
      <c r="C93" s="9" t="str">
        <f>'Wrksht. H, CWIP Desc. EKS'!C92</f>
        <v xml:space="preserve"> 7009287</v>
      </c>
      <c r="D93" s="738">
        <v>19349.34</v>
      </c>
      <c r="E93" s="114">
        <f>'Wrksht. H, CWIP Desc. EKS'!D92</f>
        <v>0</v>
      </c>
      <c r="F93" s="737">
        <v>40057</v>
      </c>
      <c r="G93" s="853">
        <v>39822</v>
      </c>
      <c r="H93" s="738">
        <v>0</v>
      </c>
      <c r="I93" s="301">
        <f t="shared" si="4"/>
        <v>0</v>
      </c>
    </row>
    <row r="94" spans="1:9">
      <c r="A94" s="200">
        <f t="shared" si="3"/>
        <v>83</v>
      </c>
      <c r="B94" s="103" t="str">
        <f>'Wrksht. H, CWIP Desc. EKS'!B93</f>
        <v>1070002</v>
      </c>
      <c r="C94" s="9" t="str">
        <f>'Wrksht. H, CWIP Desc. EKS'!C93</f>
        <v xml:space="preserve"> 7009313</v>
      </c>
      <c r="D94" s="738">
        <v>10410.870000000001</v>
      </c>
      <c r="E94" s="114">
        <f>'Wrksht. H, CWIP Desc. EKS'!D93</f>
        <v>0</v>
      </c>
      <c r="F94" s="737">
        <v>40057</v>
      </c>
      <c r="G94" s="853">
        <v>39822</v>
      </c>
      <c r="H94" s="738">
        <v>0</v>
      </c>
      <c r="I94" s="301">
        <f t="shared" si="4"/>
        <v>0</v>
      </c>
    </row>
    <row r="95" spans="1:9">
      <c r="A95" s="200">
        <f t="shared" si="3"/>
        <v>84</v>
      </c>
      <c r="B95" s="103" t="str">
        <f>'Wrksht. H, CWIP Desc. EKS'!B94</f>
        <v>1070002</v>
      </c>
      <c r="C95" s="9" t="str">
        <f>'Wrksht. H, CWIP Desc. EKS'!C94</f>
        <v xml:space="preserve"> 7009321</v>
      </c>
      <c r="D95" s="738">
        <v>114341.49</v>
      </c>
      <c r="E95" s="114">
        <f>'Wrksht. H, CWIP Desc. EKS'!D94</f>
        <v>0</v>
      </c>
      <c r="F95" s="737">
        <v>40057</v>
      </c>
      <c r="G95" s="853">
        <v>39912</v>
      </c>
      <c r="H95" s="738">
        <v>0</v>
      </c>
      <c r="I95" s="301">
        <f t="shared" si="4"/>
        <v>0</v>
      </c>
    </row>
    <row r="96" spans="1:9">
      <c r="A96" s="200">
        <f t="shared" si="3"/>
        <v>85</v>
      </c>
      <c r="B96" s="103" t="str">
        <f>'Wrksht. H, CWIP Desc. EKS'!B95</f>
        <v>1070002</v>
      </c>
      <c r="C96" s="9" t="str">
        <f>'Wrksht. H, CWIP Desc. EKS'!C95</f>
        <v xml:space="preserve"> 7009324</v>
      </c>
      <c r="D96" s="738">
        <v>17251.599999999999</v>
      </c>
      <c r="E96" s="114">
        <f>'Wrksht. H, CWIP Desc. EKS'!D95</f>
        <v>0</v>
      </c>
      <c r="F96" s="737">
        <v>40057</v>
      </c>
      <c r="G96" s="853">
        <v>39822</v>
      </c>
      <c r="H96" s="738">
        <v>0</v>
      </c>
      <c r="I96" s="301">
        <f t="shared" si="4"/>
        <v>0</v>
      </c>
    </row>
    <row r="97" spans="1:11">
      <c r="A97" s="200">
        <f t="shared" si="3"/>
        <v>86</v>
      </c>
      <c r="B97" s="103" t="str">
        <f>'Wrksht. H, CWIP Desc. EKS'!B96</f>
        <v>1070002</v>
      </c>
      <c r="C97" s="9" t="str">
        <f>'Wrksht. H, CWIP Desc. EKS'!C96</f>
        <v xml:space="preserve"> 7081001</v>
      </c>
      <c r="D97" s="738">
        <v>13487.5</v>
      </c>
      <c r="E97" s="114">
        <f>'Wrksht. H, CWIP Desc. EKS'!D96</f>
        <v>0</v>
      </c>
      <c r="F97" s="737">
        <v>40057</v>
      </c>
      <c r="G97" s="853">
        <v>39822</v>
      </c>
      <c r="H97" s="738">
        <v>0</v>
      </c>
      <c r="I97" s="301">
        <f t="shared" si="4"/>
        <v>0</v>
      </c>
    </row>
    <row r="98" spans="1:11">
      <c r="A98" s="200">
        <f t="shared" si="3"/>
        <v>87</v>
      </c>
      <c r="B98" s="103" t="str">
        <f>'Wrksht. H, CWIP Desc. EKS'!B97</f>
        <v>1070002</v>
      </c>
      <c r="C98" s="9" t="str">
        <f>'Wrksht. H, CWIP Desc. EKS'!C97</f>
        <v xml:space="preserve"> 7081745</v>
      </c>
      <c r="D98" s="738">
        <v>30349.51</v>
      </c>
      <c r="E98" s="114">
        <f>'Wrksht. H, CWIP Desc. EKS'!D97</f>
        <v>0</v>
      </c>
      <c r="F98" s="737">
        <v>40057</v>
      </c>
      <c r="G98" s="849">
        <v>40421</v>
      </c>
      <c r="H98" s="738">
        <v>0</v>
      </c>
      <c r="I98" s="301">
        <f t="shared" si="4"/>
        <v>0</v>
      </c>
    </row>
    <row r="99" spans="1:11">
      <c r="A99" s="200">
        <f t="shared" si="3"/>
        <v>88</v>
      </c>
      <c r="B99" s="103" t="str">
        <f>'Wrksht. H, CWIP Desc. EKS'!B98</f>
        <v>1070002</v>
      </c>
      <c r="C99" s="9" t="str">
        <f>'Wrksht. H, CWIP Desc. EKS'!C98</f>
        <v xml:space="preserve"> 7100025</v>
      </c>
      <c r="D99" s="738">
        <v>22871474.300000001</v>
      </c>
      <c r="E99" s="114">
        <f>'Wrksht. H, CWIP Desc. EKS'!D98</f>
        <v>0</v>
      </c>
      <c r="F99" s="737">
        <v>40057</v>
      </c>
      <c r="G99" s="848">
        <v>0</v>
      </c>
      <c r="H99" s="738">
        <v>0</v>
      </c>
      <c r="I99" s="301">
        <f t="shared" si="4"/>
        <v>0</v>
      </c>
    </row>
    <row r="100" spans="1:11">
      <c r="A100" s="200">
        <f t="shared" si="3"/>
        <v>89</v>
      </c>
      <c r="B100" s="103" t="str">
        <f>'Wrksht. H, CWIP Desc. EKS'!B99</f>
        <v>1070002</v>
      </c>
      <c r="C100" s="9" t="str">
        <f>'Wrksht. H, CWIP Desc. EKS'!C99</f>
        <v xml:space="preserve"> 7100026</v>
      </c>
      <c r="D100" s="738">
        <v>0</v>
      </c>
      <c r="E100" s="114">
        <f>'Wrksht. H, CWIP Desc. EKS'!D99</f>
        <v>0</v>
      </c>
      <c r="F100" s="737">
        <v>40057</v>
      </c>
      <c r="G100" s="848">
        <v>0</v>
      </c>
      <c r="H100" s="738">
        <v>0</v>
      </c>
      <c r="I100" s="301">
        <f t="shared" si="4"/>
        <v>0</v>
      </c>
    </row>
    <row r="101" spans="1:11">
      <c r="A101" s="200">
        <f t="shared" si="3"/>
        <v>90</v>
      </c>
      <c r="B101" s="103" t="str">
        <f>'Wrksht. H, CWIP Desc. EKS'!B100</f>
        <v>1070002</v>
      </c>
      <c r="C101" s="9" t="str">
        <f>'Wrksht. H, CWIP Desc. EKS'!C100</f>
        <v xml:space="preserve"> 7103090</v>
      </c>
      <c r="D101" s="738">
        <v>208800.85</v>
      </c>
      <c r="E101" s="114">
        <f>'Wrksht. H, CWIP Desc. EKS'!D100</f>
        <v>0</v>
      </c>
      <c r="F101" s="737">
        <v>40057</v>
      </c>
      <c r="G101" s="849">
        <v>40696</v>
      </c>
      <c r="H101" s="738">
        <v>0</v>
      </c>
      <c r="I101" s="301">
        <f t="shared" si="4"/>
        <v>0</v>
      </c>
    </row>
    <row r="102" spans="1:11">
      <c r="A102" s="200">
        <f t="shared" si="3"/>
        <v>91</v>
      </c>
      <c r="B102" s="103" t="str">
        <f>'Wrksht. H, CWIP Desc. EKS'!B101</f>
        <v>1070002</v>
      </c>
      <c r="C102" s="9" t="str">
        <f>'Wrksht. H, CWIP Desc. EKS'!C101</f>
        <v xml:space="preserve"> 7103177</v>
      </c>
      <c r="D102" s="738">
        <v>39701.99</v>
      </c>
      <c r="E102" s="114">
        <f>'Wrksht. H, CWIP Desc. EKS'!D101</f>
        <v>0</v>
      </c>
      <c r="F102" s="737">
        <v>40057</v>
      </c>
      <c r="G102" s="849">
        <v>40209</v>
      </c>
      <c r="H102" s="738">
        <v>0</v>
      </c>
      <c r="I102" s="301">
        <f t="shared" si="4"/>
        <v>0</v>
      </c>
    </row>
    <row r="103" spans="1:11">
      <c r="A103" s="200">
        <f t="shared" si="3"/>
        <v>92</v>
      </c>
      <c r="B103" s="103" t="str">
        <f>'Wrksht. H, CWIP Desc. EKS'!B102</f>
        <v>1070002</v>
      </c>
      <c r="C103" s="9" t="str">
        <f>'Wrksht. H, CWIP Desc. EKS'!C102</f>
        <v xml:space="preserve"> 7103186</v>
      </c>
      <c r="D103" s="738">
        <v>129489132.48</v>
      </c>
      <c r="E103" s="114">
        <f>'Wrksht. H, CWIP Desc. EKS'!D102</f>
        <v>0</v>
      </c>
      <c r="F103" s="737">
        <v>40057</v>
      </c>
      <c r="G103" s="849">
        <v>42125</v>
      </c>
      <c r="H103" s="738">
        <v>0</v>
      </c>
      <c r="I103" s="301">
        <f t="shared" si="4"/>
        <v>0</v>
      </c>
    </row>
    <row r="104" spans="1:11">
      <c r="A104" s="200">
        <f t="shared" si="3"/>
        <v>93</v>
      </c>
      <c r="B104" s="103" t="str">
        <f>'Wrksht. H, CWIP Desc. EKS'!B103</f>
        <v>1070002</v>
      </c>
      <c r="C104" s="9" t="str">
        <f>'Wrksht. H, CWIP Desc. EKS'!C103</f>
        <v xml:space="preserve"> 7103194</v>
      </c>
      <c r="D104" s="738">
        <v>28631.74</v>
      </c>
      <c r="E104" s="114">
        <f>'Wrksht. H, CWIP Desc. EKS'!D103</f>
        <v>0</v>
      </c>
      <c r="F104" s="737">
        <v>40057</v>
      </c>
      <c r="G104" s="849">
        <v>40055</v>
      </c>
      <c r="H104" s="738">
        <v>0</v>
      </c>
      <c r="I104" s="301">
        <f t="shared" si="4"/>
        <v>0</v>
      </c>
    </row>
    <row r="105" spans="1:11">
      <c r="A105" s="200">
        <f t="shared" si="3"/>
        <v>94</v>
      </c>
      <c r="B105" s="103" t="str">
        <f>'Wrksht. H, CWIP Desc. EKS'!B104</f>
        <v>1070002</v>
      </c>
      <c r="C105" s="9" t="str">
        <f>'Wrksht. H, CWIP Desc. EKS'!C104</f>
        <v xml:space="preserve"> 7103195</v>
      </c>
      <c r="D105" s="738">
        <v>12636586.67</v>
      </c>
      <c r="E105" s="114">
        <f>'Wrksht. H, CWIP Desc. EKS'!D104</f>
        <v>0</v>
      </c>
      <c r="F105" s="737">
        <v>40057</v>
      </c>
      <c r="G105" s="849">
        <v>40726</v>
      </c>
      <c r="H105" s="738">
        <v>0</v>
      </c>
      <c r="I105" s="301">
        <f t="shared" si="4"/>
        <v>0</v>
      </c>
    </row>
    <row r="106" spans="1:11">
      <c r="A106" s="200">
        <f t="shared" si="3"/>
        <v>95</v>
      </c>
      <c r="B106" s="103" t="str">
        <f>'Wrksht. H, CWIP Desc. EKS'!B105</f>
        <v>1070002</v>
      </c>
      <c r="C106" s="9" t="str">
        <f>'Wrksht. H, CWIP Desc. EKS'!C105</f>
        <v xml:space="preserve"> 7103196</v>
      </c>
      <c r="D106" s="738">
        <v>61193.07</v>
      </c>
      <c r="E106" s="114">
        <f>'Wrksht. H, CWIP Desc. EKS'!D105</f>
        <v>0</v>
      </c>
      <c r="F106" s="737">
        <v>40057</v>
      </c>
      <c r="G106" s="849">
        <v>40055</v>
      </c>
      <c r="H106" s="738">
        <v>0</v>
      </c>
      <c r="I106" s="301">
        <f t="shared" si="4"/>
        <v>0</v>
      </c>
    </row>
    <row r="107" spans="1:11">
      <c r="A107" s="200">
        <f t="shared" si="3"/>
        <v>96</v>
      </c>
      <c r="B107" s="103" t="str">
        <f>'Wrksht. H, CWIP Desc. EKS'!B106</f>
        <v>1070002</v>
      </c>
      <c r="C107" s="9" t="str">
        <f>'Wrksht. H, CWIP Desc. EKS'!C106</f>
        <v xml:space="preserve"> 7103199</v>
      </c>
      <c r="D107" s="738">
        <v>15648.89</v>
      </c>
      <c r="E107" s="114">
        <f>'Wrksht. H, CWIP Desc. EKS'!D106</f>
        <v>0</v>
      </c>
      <c r="F107" s="737">
        <v>40057</v>
      </c>
      <c r="G107" s="849">
        <v>41639</v>
      </c>
      <c r="H107" s="738">
        <v>0</v>
      </c>
      <c r="I107" s="301">
        <f t="shared" si="4"/>
        <v>0</v>
      </c>
    </row>
    <row r="108" spans="1:11">
      <c r="A108" s="200">
        <f t="shared" si="3"/>
        <v>97</v>
      </c>
      <c r="B108" s="103" t="str">
        <f>'Wrksht. H, CWIP Desc. EKS'!B107</f>
        <v>1070002</v>
      </c>
      <c r="C108" s="9" t="str">
        <f>'Wrksht. H, CWIP Desc. EKS'!C107</f>
        <v xml:space="preserve"> 7103201</v>
      </c>
      <c r="D108" s="738">
        <v>5616540.4100000001</v>
      </c>
      <c r="E108" s="114">
        <f>'Wrksht. H, CWIP Desc. EKS'!D107</f>
        <v>0</v>
      </c>
      <c r="F108" s="737">
        <v>40057</v>
      </c>
      <c r="G108" s="849">
        <v>40696</v>
      </c>
      <c r="H108" s="738">
        <v>0</v>
      </c>
      <c r="I108" s="301">
        <f t="shared" si="4"/>
        <v>0</v>
      </c>
    </row>
    <row r="109" spans="1:11">
      <c r="A109" s="200">
        <f t="shared" si="3"/>
        <v>98</v>
      </c>
      <c r="B109" s="103" t="str">
        <f>'Wrksht. H, CWIP Desc. EKS'!B108</f>
        <v>1070002</v>
      </c>
      <c r="C109" s="9" t="str">
        <f>'Wrksht. H, CWIP Desc. EKS'!C108</f>
        <v xml:space="preserve"> 7103202</v>
      </c>
      <c r="D109" s="738">
        <v>-52.47</v>
      </c>
      <c r="E109" s="114">
        <f>'Wrksht. H, CWIP Desc. EKS'!D108</f>
        <v>0</v>
      </c>
      <c r="F109" s="737">
        <v>40057</v>
      </c>
      <c r="G109" s="855" t="s">
        <v>2689</v>
      </c>
      <c r="H109" s="783">
        <v>0</v>
      </c>
      <c r="I109" s="301">
        <f>IF((E109-H109)&lt;=1000000,-H109,E109-H109)</f>
        <v>0</v>
      </c>
    </row>
    <row r="110" spans="1:11">
      <c r="A110" s="200">
        <f t="shared" si="3"/>
        <v>99</v>
      </c>
      <c r="B110" s="103" t="str">
        <f>'Wrksht. H, CWIP Desc. EKS'!B109</f>
        <v>1070002</v>
      </c>
      <c r="C110" s="9" t="str">
        <f>'Wrksht. H, CWIP Desc. EKS'!C109</f>
        <v xml:space="preserve"> 7103209</v>
      </c>
      <c r="D110" s="738">
        <v>754975.58</v>
      </c>
      <c r="E110" s="114">
        <f>'Wrksht. H, CWIP Desc. EKS'!D109</f>
        <v>0</v>
      </c>
      <c r="F110" s="737">
        <v>40057</v>
      </c>
      <c r="G110" s="849">
        <v>40055</v>
      </c>
      <c r="H110" s="738">
        <v>0</v>
      </c>
      <c r="I110" s="301">
        <f t="shared" si="4"/>
        <v>0</v>
      </c>
    </row>
    <row r="111" spans="1:11">
      <c r="A111" s="200">
        <f t="shared" si="3"/>
        <v>100</v>
      </c>
      <c r="B111" s="103" t="str">
        <f>'Wrksht. H, CWIP Desc. EKS'!B110</f>
        <v>1070002</v>
      </c>
      <c r="C111" s="9" t="str">
        <f>'Wrksht. H, CWIP Desc. EKS'!C110</f>
        <v xml:space="preserve"> 7103210</v>
      </c>
      <c r="D111" s="738">
        <v>93475.46</v>
      </c>
      <c r="E111" s="114">
        <f>'Wrksht. H, CWIP Desc. EKS'!D110</f>
        <v>0</v>
      </c>
      <c r="F111" s="737">
        <v>40057</v>
      </c>
      <c r="G111" s="849">
        <v>41244</v>
      </c>
      <c r="H111" s="738">
        <v>0</v>
      </c>
      <c r="I111" s="301">
        <f t="shared" si="4"/>
        <v>0</v>
      </c>
    </row>
    <row r="112" spans="1:11">
      <c r="A112" s="200">
        <f t="shared" si="3"/>
        <v>101</v>
      </c>
      <c r="B112" s="103" t="str">
        <f>'Wrksht. H, CWIP Desc. EKS'!B111</f>
        <v>1070002</v>
      </c>
      <c r="C112" s="9" t="str">
        <f>'Wrksht. H, CWIP Desc. EKS'!C111</f>
        <v xml:space="preserve"> 7103211</v>
      </c>
      <c r="D112" s="738">
        <v>130345.63</v>
      </c>
      <c r="E112" s="114">
        <f>'Wrksht. H, CWIP Desc. EKS'!D111</f>
        <v>0</v>
      </c>
      <c r="F112" s="737">
        <v>40057</v>
      </c>
      <c r="G112" s="849">
        <v>40482</v>
      </c>
      <c r="H112" s="738">
        <v>0</v>
      </c>
      <c r="I112" s="301">
        <f t="shared" si="4"/>
        <v>0</v>
      </c>
      <c r="J112" s="248"/>
      <c r="K112" s="33"/>
    </row>
    <row r="113" spans="1:9">
      <c r="A113" s="200">
        <f t="shared" si="3"/>
        <v>102</v>
      </c>
      <c r="B113" s="103" t="str">
        <f>'Wrksht. H, CWIP Desc. EKS'!B112</f>
        <v>1070002</v>
      </c>
      <c r="C113" s="9" t="str">
        <f>'Wrksht. H, CWIP Desc. EKS'!C112</f>
        <v xml:space="preserve"> 7103212</v>
      </c>
      <c r="D113" s="738">
        <v>3247934</v>
      </c>
      <c r="E113" s="114">
        <f>'Wrksht. H, CWIP Desc. EKS'!D112</f>
        <v>0</v>
      </c>
      <c r="F113" s="737">
        <v>40057</v>
      </c>
      <c r="G113" s="849">
        <v>40696</v>
      </c>
      <c r="H113" s="738">
        <v>0</v>
      </c>
      <c r="I113" s="301">
        <f t="shared" si="4"/>
        <v>0</v>
      </c>
    </row>
    <row r="114" spans="1:9">
      <c r="A114" s="200">
        <f t="shared" si="3"/>
        <v>103</v>
      </c>
      <c r="B114" s="103" t="str">
        <f>'Wrksht. H, CWIP Desc. EKS'!B113</f>
        <v>1070002</v>
      </c>
      <c r="C114" s="9" t="str">
        <f>'Wrksht. H, CWIP Desc. EKS'!C113</f>
        <v xml:space="preserve"> 7103225</v>
      </c>
      <c r="D114" s="738">
        <v>2581204.6</v>
      </c>
      <c r="E114" s="114">
        <f>'Wrksht. H, CWIP Desc. EKS'!D113</f>
        <v>0</v>
      </c>
      <c r="F114" s="737">
        <v>40057</v>
      </c>
      <c r="G114" s="853">
        <v>39973</v>
      </c>
      <c r="H114" s="738">
        <v>0</v>
      </c>
      <c r="I114" s="301">
        <f t="shared" si="4"/>
        <v>0</v>
      </c>
    </row>
    <row r="115" spans="1:9">
      <c r="A115" s="200">
        <f t="shared" si="3"/>
        <v>104</v>
      </c>
      <c r="B115" s="103" t="str">
        <f>'Wrksht. H, CWIP Desc. EKS'!B114</f>
        <v>1070002</v>
      </c>
      <c r="C115" s="9" t="str">
        <f>'Wrksht. H, CWIP Desc. EKS'!C114</f>
        <v xml:space="preserve"> 7107489</v>
      </c>
      <c r="D115" s="738">
        <v>47.4</v>
      </c>
      <c r="E115" s="114">
        <f>'Wrksht. H, CWIP Desc. EKS'!D114</f>
        <v>0</v>
      </c>
      <c r="F115" s="737">
        <v>40057</v>
      </c>
      <c r="G115" s="848" t="s">
        <v>1059</v>
      </c>
      <c r="H115" s="738">
        <v>0</v>
      </c>
      <c r="I115" s="301">
        <f t="shared" si="4"/>
        <v>0</v>
      </c>
    </row>
    <row r="116" spans="1:9">
      <c r="A116" s="200">
        <f t="shared" si="3"/>
        <v>105</v>
      </c>
      <c r="B116" s="103" t="str">
        <f>'Wrksht. H, CWIP Desc. EKS'!B115</f>
        <v>1070002</v>
      </c>
      <c r="C116" s="9" t="str">
        <f>'Wrksht. H, CWIP Desc. EKS'!C115</f>
        <v xml:space="preserve"> 7109229</v>
      </c>
      <c r="D116" s="738">
        <v>71469.53</v>
      </c>
      <c r="E116" s="114">
        <f>'Wrksht. H, CWIP Desc. EKS'!D115</f>
        <v>0</v>
      </c>
      <c r="F116" s="737">
        <v>40057</v>
      </c>
      <c r="G116" s="853">
        <v>39822</v>
      </c>
      <c r="H116" s="738">
        <v>0</v>
      </c>
      <c r="I116" s="301">
        <f t="shared" si="4"/>
        <v>0</v>
      </c>
    </row>
    <row r="117" spans="1:9">
      <c r="A117" s="200">
        <f t="shared" si="3"/>
        <v>106</v>
      </c>
      <c r="B117" s="103" t="str">
        <f>'Wrksht. H, CWIP Desc. EKS'!B116</f>
        <v>1070002</v>
      </c>
      <c r="C117" s="9" t="str">
        <f>'Wrksht. H, CWIP Desc. EKS'!C116</f>
        <v xml:space="preserve"> 7109249</v>
      </c>
      <c r="D117" s="738">
        <v>16718.759999999998</v>
      </c>
      <c r="E117" s="114">
        <f>'Wrksht. H, CWIP Desc. EKS'!D116</f>
        <v>0</v>
      </c>
      <c r="F117" s="737">
        <v>40057</v>
      </c>
      <c r="G117" s="853">
        <v>39822</v>
      </c>
      <c r="H117" s="738">
        <v>0</v>
      </c>
      <c r="I117" s="301">
        <f t="shared" si="4"/>
        <v>0</v>
      </c>
    </row>
    <row r="118" spans="1:9">
      <c r="A118" s="200">
        <f t="shared" si="3"/>
        <v>107</v>
      </c>
      <c r="B118" s="103" t="str">
        <f>'Wrksht. H, CWIP Desc. EKS'!B117</f>
        <v>1070002</v>
      </c>
      <c r="C118" s="9" t="str">
        <f>'Wrksht. H, CWIP Desc. EKS'!C117</f>
        <v xml:space="preserve"> 7109252</v>
      </c>
      <c r="D118" s="738">
        <v>17590.599999999999</v>
      </c>
      <c r="E118" s="114">
        <f>'Wrksht. H, CWIP Desc. EKS'!D117</f>
        <v>0</v>
      </c>
      <c r="F118" s="737">
        <v>40057</v>
      </c>
      <c r="G118" s="853">
        <v>39822</v>
      </c>
      <c r="H118" s="738">
        <v>0</v>
      </c>
      <c r="I118" s="301">
        <f t="shared" si="4"/>
        <v>0</v>
      </c>
    </row>
    <row r="119" spans="1:9">
      <c r="A119" s="200">
        <f t="shared" si="3"/>
        <v>108</v>
      </c>
      <c r="B119" s="103" t="str">
        <f>'Wrksht. H, CWIP Desc. EKS'!B118</f>
        <v>1070002</v>
      </c>
      <c r="C119" s="9" t="str">
        <f>'Wrksht. H, CWIP Desc. EKS'!C118</f>
        <v xml:space="preserve"> 7109253</v>
      </c>
      <c r="D119" s="738">
        <v>2859.86</v>
      </c>
      <c r="E119" s="114">
        <f>'Wrksht. H, CWIP Desc. EKS'!D118</f>
        <v>0</v>
      </c>
      <c r="F119" s="737">
        <v>40057</v>
      </c>
      <c r="G119" s="853">
        <v>39822</v>
      </c>
      <c r="H119" s="738">
        <v>0</v>
      </c>
      <c r="I119" s="301">
        <f t="shared" si="4"/>
        <v>0</v>
      </c>
    </row>
    <row r="120" spans="1:9">
      <c r="A120" s="200">
        <f t="shared" si="3"/>
        <v>109</v>
      </c>
      <c r="B120" s="103" t="str">
        <f>'Wrksht. H, CWIP Desc. EKS'!B119</f>
        <v>1070002</v>
      </c>
      <c r="C120" s="9" t="str">
        <f>'Wrksht. H, CWIP Desc. EKS'!C119</f>
        <v xml:space="preserve"> 7109255</v>
      </c>
      <c r="D120" s="738">
        <v>20133.43</v>
      </c>
      <c r="E120" s="114">
        <f>'Wrksht. H, CWIP Desc. EKS'!D119</f>
        <v>0</v>
      </c>
      <c r="F120" s="737">
        <v>40057</v>
      </c>
      <c r="G120" s="853">
        <v>39822</v>
      </c>
      <c r="H120" s="738">
        <v>0</v>
      </c>
      <c r="I120" s="301">
        <f t="shared" si="4"/>
        <v>0</v>
      </c>
    </row>
    <row r="121" spans="1:9">
      <c r="A121" s="200">
        <f t="shared" si="3"/>
        <v>110</v>
      </c>
      <c r="B121" s="103" t="str">
        <f>'Wrksht. H, CWIP Desc. EKS'!B120</f>
        <v>1070002</v>
      </c>
      <c r="C121" s="9" t="str">
        <f>'Wrksht. H, CWIP Desc. EKS'!C120</f>
        <v xml:space="preserve"> 7109256</v>
      </c>
      <c r="D121" s="738">
        <v>6716.49</v>
      </c>
      <c r="E121" s="114">
        <f>'Wrksht. H, CWIP Desc. EKS'!D120</f>
        <v>0</v>
      </c>
      <c r="F121" s="737">
        <v>40057</v>
      </c>
      <c r="G121" s="853">
        <v>39822</v>
      </c>
      <c r="H121" s="738">
        <v>0</v>
      </c>
      <c r="I121" s="301">
        <f t="shared" si="4"/>
        <v>0</v>
      </c>
    </row>
    <row r="122" spans="1:9">
      <c r="A122" s="200">
        <f t="shared" si="3"/>
        <v>111</v>
      </c>
      <c r="B122" s="103" t="str">
        <f>'Wrksht. H, CWIP Desc. EKS'!B121</f>
        <v>1070002</v>
      </c>
      <c r="C122" s="9" t="str">
        <f>'Wrksht. H, CWIP Desc. EKS'!C121</f>
        <v xml:space="preserve"> 7109257</v>
      </c>
      <c r="D122" s="738">
        <v>45035.29</v>
      </c>
      <c r="E122" s="114">
        <f>'Wrksht. H, CWIP Desc. EKS'!D121</f>
        <v>0</v>
      </c>
      <c r="F122" s="737">
        <v>40057</v>
      </c>
      <c r="G122" s="849">
        <v>40906</v>
      </c>
      <c r="H122" s="738">
        <v>0</v>
      </c>
      <c r="I122" s="301">
        <f t="shared" si="4"/>
        <v>0</v>
      </c>
    </row>
    <row r="123" spans="1:9">
      <c r="A123" s="200">
        <f t="shared" si="3"/>
        <v>112</v>
      </c>
      <c r="B123" s="103" t="str">
        <f>'Wrksht. H, CWIP Desc. EKS'!B122</f>
        <v>1070002</v>
      </c>
      <c r="C123" s="9" t="str">
        <f>'Wrksht. H, CWIP Desc. EKS'!C122</f>
        <v xml:space="preserve"> 7109258</v>
      </c>
      <c r="D123" s="738">
        <v>22162.38</v>
      </c>
      <c r="E123" s="114">
        <f>'Wrksht. H, CWIP Desc. EKS'!D122</f>
        <v>0</v>
      </c>
      <c r="F123" s="737">
        <v>40057</v>
      </c>
      <c r="G123" s="853">
        <v>39822</v>
      </c>
      <c r="H123" s="738">
        <v>0</v>
      </c>
      <c r="I123" s="301">
        <f t="shared" si="4"/>
        <v>0</v>
      </c>
    </row>
    <row r="124" spans="1:9">
      <c r="A124" s="200">
        <f t="shared" si="3"/>
        <v>113</v>
      </c>
      <c r="B124" s="103" t="str">
        <f>'Wrksht. H, CWIP Desc. EKS'!B123</f>
        <v>1070002</v>
      </c>
      <c r="C124" s="9" t="str">
        <f>'Wrksht. H, CWIP Desc. EKS'!C123</f>
        <v xml:space="preserve"> 7109293</v>
      </c>
      <c r="D124" s="738">
        <v>6389.72</v>
      </c>
      <c r="E124" s="114">
        <f>'Wrksht. H, CWIP Desc. EKS'!D123</f>
        <v>0</v>
      </c>
      <c r="F124" s="737">
        <v>40057</v>
      </c>
      <c r="G124" s="853">
        <v>39822</v>
      </c>
      <c r="H124" s="738">
        <v>0</v>
      </c>
      <c r="I124" s="301">
        <f t="shared" si="4"/>
        <v>0</v>
      </c>
    </row>
    <row r="125" spans="1:9">
      <c r="A125" s="200">
        <f t="shared" si="3"/>
        <v>114</v>
      </c>
      <c r="B125" s="103" t="str">
        <f>'Wrksht. H, CWIP Desc. EKS'!B124</f>
        <v>1070002</v>
      </c>
      <c r="C125" s="9" t="str">
        <f>'Wrksht. H, CWIP Desc. EKS'!C124</f>
        <v xml:space="preserve"> 7109296</v>
      </c>
      <c r="D125" s="738">
        <v>15876.93</v>
      </c>
      <c r="E125" s="114">
        <f>'Wrksht. H, CWIP Desc. EKS'!D124</f>
        <v>0</v>
      </c>
      <c r="F125" s="737">
        <v>40057</v>
      </c>
      <c r="G125" s="849">
        <v>40209</v>
      </c>
      <c r="H125" s="738">
        <v>0</v>
      </c>
      <c r="I125" s="301">
        <f t="shared" si="4"/>
        <v>0</v>
      </c>
    </row>
    <row r="126" spans="1:9">
      <c r="A126" s="200">
        <f t="shared" si="3"/>
        <v>115</v>
      </c>
      <c r="B126" s="103" t="str">
        <f>'Wrksht. H, CWIP Desc. EKS'!B125</f>
        <v>1070002</v>
      </c>
      <c r="C126" s="9" t="str">
        <f>'Wrksht. H, CWIP Desc. EKS'!C125</f>
        <v xml:space="preserve"> 7109297</v>
      </c>
      <c r="D126" s="738">
        <v>119633.66</v>
      </c>
      <c r="E126" s="114">
        <f>'Wrksht. H, CWIP Desc. EKS'!D125</f>
        <v>0</v>
      </c>
      <c r="F126" s="737">
        <v>40057</v>
      </c>
      <c r="G126" s="853">
        <v>39912</v>
      </c>
      <c r="H126" s="738">
        <v>0</v>
      </c>
      <c r="I126" s="301">
        <f t="shared" si="4"/>
        <v>0</v>
      </c>
    </row>
    <row r="127" spans="1:9">
      <c r="A127" s="200">
        <f t="shared" si="3"/>
        <v>116</v>
      </c>
      <c r="B127" s="103" t="str">
        <f>'Wrksht. H, CWIP Desc. EKS'!B126</f>
        <v>1070002</v>
      </c>
      <c r="C127" s="9" t="str">
        <f>'Wrksht. H, CWIP Desc. EKS'!C126</f>
        <v xml:space="preserve"> 7109302</v>
      </c>
      <c r="D127" s="738">
        <v>2329.71</v>
      </c>
      <c r="E127" s="114">
        <f>'Wrksht. H, CWIP Desc. EKS'!D126</f>
        <v>0</v>
      </c>
      <c r="F127" s="737">
        <v>40057</v>
      </c>
      <c r="G127" s="853">
        <v>39822</v>
      </c>
      <c r="H127" s="738">
        <v>0</v>
      </c>
      <c r="I127" s="301">
        <f t="shared" si="4"/>
        <v>0</v>
      </c>
    </row>
    <row r="128" spans="1:9">
      <c r="A128" s="200">
        <f t="shared" si="3"/>
        <v>117</v>
      </c>
      <c r="B128" s="103" t="str">
        <f>'Wrksht. H, CWIP Desc. EKS'!B127</f>
        <v>1070002</v>
      </c>
      <c r="C128" s="9" t="str">
        <f>'Wrksht. H, CWIP Desc. EKS'!C127</f>
        <v xml:space="preserve"> 7109310</v>
      </c>
      <c r="D128" s="738">
        <v>455.98</v>
      </c>
      <c r="E128" s="114">
        <f>'Wrksht. H, CWIP Desc. EKS'!D127</f>
        <v>0</v>
      </c>
      <c r="F128" s="737">
        <v>40057</v>
      </c>
      <c r="G128" s="849">
        <v>40055</v>
      </c>
      <c r="H128" s="738">
        <v>0</v>
      </c>
      <c r="I128" s="301">
        <f t="shared" si="4"/>
        <v>0</v>
      </c>
    </row>
    <row r="129" spans="1:11">
      <c r="A129" s="200">
        <f t="shared" si="3"/>
        <v>118</v>
      </c>
      <c r="B129" s="103" t="str">
        <f>'Wrksht. H, CWIP Desc. EKS'!B128</f>
        <v>1070002</v>
      </c>
      <c r="C129" s="9" t="str">
        <f>'Wrksht. H, CWIP Desc. EKS'!C128</f>
        <v xml:space="preserve"> 7109318</v>
      </c>
      <c r="D129" s="738">
        <v>4962.37</v>
      </c>
      <c r="E129" s="114">
        <f>'Wrksht. H, CWIP Desc. EKS'!D128</f>
        <v>0</v>
      </c>
      <c r="F129" s="737">
        <v>40057</v>
      </c>
      <c r="G129" s="849">
        <v>40209</v>
      </c>
      <c r="H129" s="738">
        <v>0</v>
      </c>
      <c r="I129" s="301">
        <f t="shared" si="4"/>
        <v>0</v>
      </c>
    </row>
    <row r="130" spans="1:11">
      <c r="A130" s="200">
        <f t="shared" si="3"/>
        <v>119</v>
      </c>
      <c r="B130" s="103" t="str">
        <f>'Wrksht. H, CWIP Desc. EKS'!B129</f>
        <v>1070002</v>
      </c>
      <c r="C130" s="9" t="str">
        <f>'Wrksht. H, CWIP Desc. EKS'!C129</f>
        <v xml:space="preserve"> 7109320</v>
      </c>
      <c r="D130" s="738">
        <v>331642.52</v>
      </c>
      <c r="E130" s="114">
        <f>'Wrksht. H, CWIP Desc. EKS'!D129</f>
        <v>0</v>
      </c>
      <c r="F130" s="737">
        <v>40057</v>
      </c>
      <c r="G130" s="849">
        <v>40759</v>
      </c>
      <c r="H130" s="738">
        <v>0</v>
      </c>
      <c r="I130" s="301">
        <f t="shared" si="4"/>
        <v>0</v>
      </c>
    </row>
    <row r="131" spans="1:11">
      <c r="A131" s="200">
        <f t="shared" si="3"/>
        <v>120</v>
      </c>
      <c r="B131" s="103" t="str">
        <f>'Wrksht. H, CWIP Desc. EKS'!B130</f>
        <v>1070002</v>
      </c>
      <c r="C131" s="9" t="str">
        <f>'Wrksht. H, CWIP Desc. EKS'!C130</f>
        <v xml:space="preserve"> 7109325</v>
      </c>
      <c r="D131" s="738">
        <v>42863.39</v>
      </c>
      <c r="E131" s="114">
        <f>'Wrksht. H, CWIP Desc. EKS'!D130</f>
        <v>0</v>
      </c>
      <c r="F131" s="737">
        <v>40057</v>
      </c>
      <c r="G131" s="853">
        <v>39822</v>
      </c>
      <c r="H131" s="738">
        <v>0</v>
      </c>
      <c r="I131" s="301">
        <f t="shared" si="4"/>
        <v>0</v>
      </c>
    </row>
    <row r="132" spans="1:11">
      <c r="A132" s="200">
        <f t="shared" si="3"/>
        <v>121</v>
      </c>
      <c r="B132" s="103" t="str">
        <f>'Wrksht. H, CWIP Desc. EKS'!B131</f>
        <v>1070002</v>
      </c>
      <c r="C132" s="9" t="str">
        <f>'Wrksht. H, CWIP Desc. EKS'!C131</f>
        <v xml:space="preserve"> 7109327</v>
      </c>
      <c r="D132" s="738">
        <v>15437.2</v>
      </c>
      <c r="E132" s="114">
        <f>'Wrksht. H, CWIP Desc. EKS'!D131</f>
        <v>0</v>
      </c>
      <c r="F132" s="737">
        <v>40057</v>
      </c>
      <c r="G132" s="853">
        <v>39822</v>
      </c>
      <c r="H132" s="738">
        <v>0</v>
      </c>
      <c r="I132" s="301">
        <f t="shared" si="4"/>
        <v>0</v>
      </c>
    </row>
    <row r="133" spans="1:11">
      <c r="A133" s="200">
        <f t="shared" si="3"/>
        <v>122</v>
      </c>
      <c r="B133" s="103" t="str">
        <f>'Wrksht. H, CWIP Desc. EKS'!B132</f>
        <v>1070002</v>
      </c>
      <c r="C133" s="9" t="str">
        <f>'Wrksht. H, CWIP Desc. EKS'!C132</f>
        <v xml:space="preserve"> 7109329</v>
      </c>
      <c r="D133" s="738">
        <v>45005.25</v>
      </c>
      <c r="E133" s="114">
        <f>'Wrksht. H, CWIP Desc. EKS'!D132</f>
        <v>0</v>
      </c>
      <c r="F133" s="737">
        <v>40057</v>
      </c>
      <c r="G133" s="853">
        <v>39822</v>
      </c>
      <c r="H133" s="738">
        <v>0</v>
      </c>
      <c r="I133" s="301">
        <f t="shared" si="4"/>
        <v>0</v>
      </c>
    </row>
    <row r="134" spans="1:11">
      <c r="A134" s="200">
        <f t="shared" si="3"/>
        <v>123</v>
      </c>
      <c r="B134" s="103" t="str">
        <f>'Wrksht. H, CWIP Desc. EKS'!B133</f>
        <v>1070002</v>
      </c>
      <c r="C134" s="9" t="str">
        <f>'Wrksht. H, CWIP Desc. EKS'!C133</f>
        <v xml:space="preserve"> 7203187</v>
      </c>
      <c r="D134" s="738">
        <v>171530034.19999999</v>
      </c>
      <c r="E134" s="114">
        <f>'Wrksht. H, CWIP Desc. EKS'!D133</f>
        <v>0</v>
      </c>
      <c r="F134" s="737">
        <v>40057</v>
      </c>
      <c r="G134" s="849">
        <v>42069</v>
      </c>
      <c r="H134" s="738">
        <v>0</v>
      </c>
      <c r="I134" s="301">
        <f t="shared" si="4"/>
        <v>0</v>
      </c>
    </row>
    <row r="135" spans="1:11">
      <c r="A135" s="200">
        <f t="shared" si="3"/>
        <v>124</v>
      </c>
      <c r="B135" s="103" t="str">
        <f>'Wrksht. H, CWIP Desc. EKS'!B134</f>
        <v>1070002</v>
      </c>
      <c r="C135" s="9" t="str">
        <f>'Wrksht. H, CWIP Desc. EKS'!C134</f>
        <v xml:space="preserve"> 7203190</v>
      </c>
      <c r="D135" s="738">
        <v>200121.82</v>
      </c>
      <c r="E135" s="114">
        <f>'Wrksht. H, CWIP Desc. EKS'!D134</f>
        <v>0</v>
      </c>
      <c r="F135" s="737">
        <v>40057</v>
      </c>
      <c r="G135" s="853">
        <v>39912</v>
      </c>
      <c r="H135" s="738">
        <v>0</v>
      </c>
      <c r="I135" s="301">
        <f t="shared" si="4"/>
        <v>0</v>
      </c>
    </row>
    <row r="136" spans="1:11">
      <c r="A136" s="200">
        <f t="shared" si="3"/>
        <v>125</v>
      </c>
      <c r="B136" s="103" t="str">
        <f>'Wrksht. H, CWIP Desc. EKS'!B135</f>
        <v>1070002</v>
      </c>
      <c r="C136" s="9" t="str">
        <f>'Wrksht. H, CWIP Desc. EKS'!C135</f>
        <v xml:space="preserve"> 7203203</v>
      </c>
      <c r="D136" s="738">
        <v>604070.94999999995</v>
      </c>
      <c r="E136" s="114">
        <f>'Wrksht. H, CWIP Desc. EKS'!D135</f>
        <v>0</v>
      </c>
      <c r="F136" s="737">
        <v>40057</v>
      </c>
      <c r="G136" s="849">
        <v>40238</v>
      </c>
      <c r="H136" s="738">
        <v>0</v>
      </c>
      <c r="I136" s="301">
        <f t="shared" si="4"/>
        <v>0</v>
      </c>
    </row>
    <row r="137" spans="1:11">
      <c r="A137" s="200">
        <f t="shared" si="3"/>
        <v>126</v>
      </c>
      <c r="B137" s="103" t="str">
        <f>'Wrksht. H, CWIP Desc. EKS'!B136</f>
        <v>1070002</v>
      </c>
      <c r="C137" s="9" t="str">
        <f>'Wrksht. H, CWIP Desc. EKS'!C136</f>
        <v xml:space="preserve"> 7203206</v>
      </c>
      <c r="D137" s="738">
        <v>1483.08</v>
      </c>
      <c r="E137" s="114">
        <f>'Wrksht. H, CWIP Desc. EKS'!D136</f>
        <v>0</v>
      </c>
      <c r="F137" s="737">
        <v>40057</v>
      </c>
      <c r="G137" s="848" t="s">
        <v>1059</v>
      </c>
      <c r="H137" s="783">
        <v>0</v>
      </c>
      <c r="I137" s="301">
        <f t="shared" si="4"/>
        <v>0</v>
      </c>
    </row>
    <row r="138" spans="1:11">
      <c r="A138" s="200">
        <f t="shared" si="3"/>
        <v>127</v>
      </c>
      <c r="B138" s="103" t="str">
        <f>'Wrksht. H, CWIP Desc. EKS'!B137</f>
        <v>1070002</v>
      </c>
      <c r="C138" s="9" t="str">
        <f>'Wrksht. H, CWIP Desc. EKS'!C137</f>
        <v xml:space="preserve"> 7207459</v>
      </c>
      <c r="D138" s="738">
        <v>47.26</v>
      </c>
      <c r="E138" s="114">
        <f>'Wrksht. H, CWIP Desc. EKS'!D137</f>
        <v>0</v>
      </c>
      <c r="F138" s="737">
        <v>40057</v>
      </c>
      <c r="G138" s="848" t="s">
        <v>1059</v>
      </c>
      <c r="H138" s="738">
        <v>0</v>
      </c>
      <c r="I138" s="301">
        <f t="shared" si="4"/>
        <v>0</v>
      </c>
    </row>
    <row r="139" spans="1:11">
      <c r="A139" s="200">
        <f t="shared" si="3"/>
        <v>128</v>
      </c>
      <c r="B139" s="103" t="str">
        <f>'Wrksht. H, CWIP Desc. EKS'!B138</f>
        <v>1070002</v>
      </c>
      <c r="C139" s="9" t="str">
        <f>'Wrksht. H, CWIP Desc. EKS'!C138</f>
        <v xml:space="preserve"> 7209247</v>
      </c>
      <c r="D139" s="738">
        <v>44974.96</v>
      </c>
      <c r="E139" s="114">
        <f>'Wrksht. H, CWIP Desc. EKS'!D138</f>
        <v>0</v>
      </c>
      <c r="F139" s="737">
        <v>40057</v>
      </c>
      <c r="G139" s="849">
        <v>40482</v>
      </c>
      <c r="H139" s="738">
        <v>0</v>
      </c>
      <c r="I139" s="301">
        <f t="shared" si="4"/>
        <v>0</v>
      </c>
      <c r="J139" s="248"/>
      <c r="K139" s="33"/>
    </row>
    <row r="140" spans="1:11">
      <c r="A140" s="200">
        <f t="shared" si="3"/>
        <v>129</v>
      </c>
      <c r="B140" s="103" t="str">
        <f>'Wrksht. H, CWIP Desc. EKS'!B139</f>
        <v>1070002</v>
      </c>
      <c r="C140" s="9" t="str">
        <f>'Wrksht. H, CWIP Desc. EKS'!C139</f>
        <v xml:space="preserve"> 7209251</v>
      </c>
      <c r="D140" s="738">
        <v>1749.95</v>
      </c>
      <c r="E140" s="114">
        <f>'Wrksht. H, CWIP Desc. EKS'!D139</f>
        <v>0</v>
      </c>
      <c r="F140" s="737">
        <v>40057</v>
      </c>
      <c r="G140" s="853">
        <v>39912</v>
      </c>
      <c r="H140" s="738">
        <v>0</v>
      </c>
      <c r="I140" s="301">
        <f t="shared" si="4"/>
        <v>0</v>
      </c>
    </row>
    <row r="141" spans="1:11">
      <c r="A141" s="200">
        <f t="shared" si="3"/>
        <v>130</v>
      </c>
      <c r="B141" s="103" t="str">
        <f>'Wrksht. H, CWIP Desc. EKS'!B140</f>
        <v>1070002</v>
      </c>
      <c r="C141" s="9" t="str">
        <f>'Wrksht. H, CWIP Desc. EKS'!C140</f>
        <v xml:space="preserve"> 7209259</v>
      </c>
      <c r="D141" s="738">
        <v>2634.61</v>
      </c>
      <c r="E141" s="114">
        <f>'Wrksht. H, CWIP Desc. EKS'!D140</f>
        <v>0</v>
      </c>
      <c r="F141" s="737">
        <v>40057</v>
      </c>
      <c r="G141" s="853">
        <v>39912</v>
      </c>
      <c r="H141" s="738">
        <v>0</v>
      </c>
      <c r="I141" s="301">
        <f t="shared" si="4"/>
        <v>0</v>
      </c>
    </row>
    <row r="142" spans="1:11">
      <c r="A142" s="200">
        <f t="shared" si="3"/>
        <v>131</v>
      </c>
      <c r="B142" s="103" t="str">
        <f>'Wrksht. H, CWIP Desc. EKS'!B141</f>
        <v>1070002</v>
      </c>
      <c r="C142" s="9" t="str">
        <f>'Wrksht. H, CWIP Desc. EKS'!C141</f>
        <v xml:space="preserve"> 7209260</v>
      </c>
      <c r="D142" s="738">
        <v>2156.56</v>
      </c>
      <c r="E142" s="114">
        <f>'Wrksht. H, CWIP Desc. EKS'!D141</f>
        <v>0</v>
      </c>
      <c r="F142" s="737">
        <v>40057</v>
      </c>
      <c r="G142" s="853">
        <v>39822</v>
      </c>
      <c r="H142" s="738">
        <v>0</v>
      </c>
      <c r="I142" s="301">
        <f t="shared" si="4"/>
        <v>0</v>
      </c>
    </row>
    <row r="143" spans="1:11">
      <c r="A143" s="200">
        <f t="shared" ref="A143:A206" si="5">A142+1</f>
        <v>132</v>
      </c>
      <c r="B143" s="103" t="str">
        <f>'Wrksht. H, CWIP Desc. EKS'!B142</f>
        <v>1070002</v>
      </c>
      <c r="C143" s="9" t="str">
        <f>'Wrksht. H, CWIP Desc. EKS'!C142</f>
        <v xml:space="preserve"> 7209261</v>
      </c>
      <c r="D143" s="738">
        <v>16359.08</v>
      </c>
      <c r="E143" s="114">
        <f>'Wrksht. H, CWIP Desc. EKS'!D142</f>
        <v>0</v>
      </c>
      <c r="F143" s="737">
        <v>40057</v>
      </c>
      <c r="G143" s="853">
        <v>39822</v>
      </c>
      <c r="H143" s="738">
        <v>0</v>
      </c>
      <c r="I143" s="301">
        <f t="shared" si="4"/>
        <v>0</v>
      </c>
    </row>
    <row r="144" spans="1:11">
      <c r="A144" s="200">
        <f t="shared" si="5"/>
        <v>133</v>
      </c>
      <c r="B144" s="103" t="str">
        <f>'Wrksht. H, CWIP Desc. EKS'!B143</f>
        <v>1070002</v>
      </c>
      <c r="C144" s="9" t="str">
        <f>'Wrksht. H, CWIP Desc. EKS'!C143</f>
        <v xml:space="preserve"> 7209263</v>
      </c>
      <c r="D144" s="738">
        <v>9535.7999999999993</v>
      </c>
      <c r="E144" s="114">
        <f>'Wrksht. H, CWIP Desc. EKS'!D143</f>
        <v>0</v>
      </c>
      <c r="F144" s="737">
        <v>40057</v>
      </c>
      <c r="G144" s="853">
        <v>39822</v>
      </c>
      <c r="H144" s="738">
        <v>0</v>
      </c>
      <c r="I144" s="301">
        <f t="shared" si="4"/>
        <v>0</v>
      </c>
    </row>
    <row r="145" spans="1:11">
      <c r="A145" s="200">
        <f t="shared" si="5"/>
        <v>134</v>
      </c>
      <c r="B145" s="103" t="str">
        <f>'Wrksht. H, CWIP Desc. EKS'!B144</f>
        <v>1070002</v>
      </c>
      <c r="C145" s="9" t="str">
        <f>'Wrksht. H, CWIP Desc. EKS'!C144</f>
        <v xml:space="preserve"> 7209264</v>
      </c>
      <c r="D145" s="738">
        <v>9398.1</v>
      </c>
      <c r="E145" s="114">
        <f>'Wrksht. H, CWIP Desc. EKS'!D144</f>
        <v>0</v>
      </c>
      <c r="F145" s="737">
        <v>40057</v>
      </c>
      <c r="G145" s="853">
        <v>39822</v>
      </c>
      <c r="H145" s="738">
        <v>0</v>
      </c>
      <c r="I145" s="301">
        <f t="shared" si="4"/>
        <v>0</v>
      </c>
    </row>
    <row r="146" spans="1:11">
      <c r="A146" s="200">
        <f t="shared" si="5"/>
        <v>135</v>
      </c>
      <c r="B146" s="103" t="str">
        <f>'Wrksht. H, CWIP Desc. EKS'!B145</f>
        <v>1070002</v>
      </c>
      <c r="C146" s="9" t="str">
        <f>'Wrksht. H, CWIP Desc. EKS'!C145</f>
        <v xml:space="preserve"> 7209265</v>
      </c>
      <c r="D146" s="738">
        <v>37234.589999999997</v>
      </c>
      <c r="E146" s="114">
        <f>'Wrksht. H, CWIP Desc. EKS'!D145</f>
        <v>0</v>
      </c>
      <c r="F146" s="737">
        <v>40057</v>
      </c>
      <c r="G146" s="849">
        <v>40330</v>
      </c>
      <c r="H146" s="738">
        <v>0</v>
      </c>
      <c r="I146" s="301">
        <f t="shared" si="4"/>
        <v>0</v>
      </c>
      <c r="J146" s="248"/>
      <c r="K146" s="33"/>
    </row>
    <row r="147" spans="1:11">
      <c r="A147" s="200">
        <f t="shared" si="5"/>
        <v>136</v>
      </c>
      <c r="B147" s="103" t="str">
        <f>'Wrksht. H, CWIP Desc. EKS'!B146</f>
        <v>1070002</v>
      </c>
      <c r="C147" s="9" t="str">
        <f>'Wrksht. H, CWIP Desc. EKS'!C146</f>
        <v xml:space="preserve"> 7209274</v>
      </c>
      <c r="D147" s="738">
        <v>23916.67</v>
      </c>
      <c r="E147" s="114">
        <f>'Wrksht. H, CWIP Desc. EKS'!D146</f>
        <v>0</v>
      </c>
      <c r="F147" s="737">
        <v>40057</v>
      </c>
      <c r="G147" s="849">
        <v>40055</v>
      </c>
      <c r="H147" s="738">
        <v>0</v>
      </c>
      <c r="I147" s="301">
        <f t="shared" ref="I147:I210" si="6">IF((E147-H147)&lt;=1000000,-H147,E147-H147)</f>
        <v>0</v>
      </c>
    </row>
    <row r="148" spans="1:11">
      <c r="A148" s="200">
        <f t="shared" si="5"/>
        <v>137</v>
      </c>
      <c r="B148" s="103" t="str">
        <f>'Wrksht. H, CWIP Desc. EKS'!B147</f>
        <v>1070002</v>
      </c>
      <c r="C148" s="9" t="str">
        <f>'Wrksht. H, CWIP Desc. EKS'!C147</f>
        <v xml:space="preserve"> 7209303</v>
      </c>
      <c r="D148" s="738">
        <v>1967.42</v>
      </c>
      <c r="E148" s="114">
        <f>'Wrksht. H, CWIP Desc. EKS'!D147</f>
        <v>0</v>
      </c>
      <c r="F148" s="737">
        <v>40057</v>
      </c>
      <c r="G148" s="853">
        <v>39822</v>
      </c>
      <c r="H148" s="738">
        <v>0</v>
      </c>
      <c r="I148" s="301">
        <f t="shared" si="6"/>
        <v>0</v>
      </c>
    </row>
    <row r="149" spans="1:11">
      <c r="A149" s="200">
        <f t="shared" si="5"/>
        <v>138</v>
      </c>
      <c r="B149" s="103" t="str">
        <f>'Wrksht. H, CWIP Desc. EKS'!B148</f>
        <v>1070002</v>
      </c>
      <c r="C149" s="9" t="str">
        <f>'Wrksht. H, CWIP Desc. EKS'!C148</f>
        <v xml:space="preserve"> 7209326</v>
      </c>
      <c r="D149" s="738">
        <v>12582.04</v>
      </c>
      <c r="E149" s="114">
        <f>'Wrksht. H, CWIP Desc. EKS'!D148</f>
        <v>0</v>
      </c>
      <c r="F149" s="737">
        <v>40057</v>
      </c>
      <c r="G149" s="853">
        <v>39822</v>
      </c>
      <c r="H149" s="738">
        <v>0</v>
      </c>
      <c r="I149" s="301">
        <f t="shared" si="6"/>
        <v>0</v>
      </c>
    </row>
    <row r="150" spans="1:11">
      <c r="A150" s="200">
        <f t="shared" si="5"/>
        <v>139</v>
      </c>
      <c r="B150" s="103" t="str">
        <f>'Wrksht. H, CWIP Desc. EKS'!B149</f>
        <v>1070002</v>
      </c>
      <c r="C150" s="9" t="str">
        <f>'Wrksht. H, CWIP Desc. EKS'!C149</f>
        <v xml:space="preserve"> 7209332</v>
      </c>
      <c r="D150" s="738">
        <v>12774.48</v>
      </c>
      <c r="E150" s="114">
        <f>'Wrksht. H, CWIP Desc. EKS'!D149</f>
        <v>0</v>
      </c>
      <c r="F150" s="737">
        <v>40057</v>
      </c>
      <c r="G150" s="853">
        <v>39912</v>
      </c>
      <c r="H150" s="738">
        <v>0</v>
      </c>
      <c r="I150" s="301">
        <f t="shared" si="6"/>
        <v>0</v>
      </c>
    </row>
    <row r="151" spans="1:11">
      <c r="A151" s="200">
        <f t="shared" si="5"/>
        <v>140</v>
      </c>
      <c r="B151" s="103" t="str">
        <f>'Wrksht. H, CWIP Desc. EKS'!B150</f>
        <v>1070002</v>
      </c>
      <c r="C151" s="9" t="str">
        <f>'Wrksht. H, CWIP Desc. EKS'!C150</f>
        <v xml:space="preserve"> A00129</v>
      </c>
      <c r="D151" s="746">
        <v>0.66</v>
      </c>
      <c r="E151" s="114">
        <f>'Wrksht. H, CWIP Desc. EKS'!D150</f>
        <v>0</v>
      </c>
      <c r="F151" s="737">
        <v>40057</v>
      </c>
      <c r="G151" s="849">
        <v>39933</v>
      </c>
      <c r="H151" s="738">
        <v>0</v>
      </c>
      <c r="I151" s="301">
        <f t="shared" si="6"/>
        <v>0</v>
      </c>
    </row>
    <row r="152" spans="1:11">
      <c r="A152" s="200">
        <f t="shared" si="5"/>
        <v>141</v>
      </c>
      <c r="B152" s="103" t="str">
        <f>'Wrksht. H, CWIP Desc. EKS'!B151</f>
        <v>1070002</v>
      </c>
      <c r="C152" s="9" t="str">
        <f>'Wrksht. H, CWIP Desc. EKS'!C151</f>
        <v xml:space="preserve"> A00176</v>
      </c>
      <c r="D152" s="746">
        <v>0.42</v>
      </c>
      <c r="E152" s="114">
        <f>'Wrksht. H, CWIP Desc. EKS'!D151</f>
        <v>0</v>
      </c>
      <c r="F152" s="737">
        <v>40057</v>
      </c>
      <c r="G152" s="849">
        <v>40547</v>
      </c>
      <c r="H152" s="738">
        <v>0</v>
      </c>
      <c r="I152" s="301">
        <f t="shared" si="6"/>
        <v>0</v>
      </c>
    </row>
    <row r="153" spans="1:11">
      <c r="A153" s="200">
        <f t="shared" si="5"/>
        <v>142</v>
      </c>
      <c r="B153" s="103" t="str">
        <f>'Wrksht. H, CWIP Desc. EKS'!B152</f>
        <v>1070002</v>
      </c>
      <c r="C153" s="9" t="str">
        <f>'Wrksht. H, CWIP Desc. EKS'!C152</f>
        <v xml:space="preserve"> A02970</v>
      </c>
      <c r="D153" s="738">
        <v>76.2</v>
      </c>
      <c r="E153" s="114">
        <f>'Wrksht. H, CWIP Desc. EKS'!D152</f>
        <v>0</v>
      </c>
      <c r="F153" s="849">
        <v>40057</v>
      </c>
      <c r="G153" s="848" t="s">
        <v>1059</v>
      </c>
      <c r="H153" s="848">
        <v>0</v>
      </c>
      <c r="I153" s="301">
        <f t="shared" si="6"/>
        <v>0</v>
      </c>
    </row>
    <row r="154" spans="1:11">
      <c r="A154" s="200">
        <f t="shared" si="5"/>
        <v>143</v>
      </c>
      <c r="B154" s="103" t="str">
        <f>'Wrksht. H, CWIP Desc. EKS'!B153</f>
        <v>1070002</v>
      </c>
      <c r="C154" s="9" t="str">
        <f>'Wrksht. H, CWIP Desc. EKS'!C153</f>
        <v xml:space="preserve"> B02819</v>
      </c>
      <c r="D154" s="738">
        <v>7024.37</v>
      </c>
      <c r="E154" s="114">
        <f>'Wrksht. H, CWIP Desc. EKS'!D153</f>
        <v>0</v>
      </c>
      <c r="F154" s="849">
        <v>40057</v>
      </c>
      <c r="G154" s="848" t="s">
        <v>1059</v>
      </c>
      <c r="H154" s="848">
        <v>0</v>
      </c>
      <c r="I154" s="301">
        <f t="shared" si="6"/>
        <v>0</v>
      </c>
    </row>
    <row r="155" spans="1:11">
      <c r="A155" s="200">
        <f t="shared" si="5"/>
        <v>144</v>
      </c>
      <c r="B155" s="103" t="str">
        <f>'Wrksht. H, CWIP Desc. EKS'!B154</f>
        <v>1070002</v>
      </c>
      <c r="C155" s="9" t="str">
        <f>'Wrksht. H, CWIP Desc. EKS'!C154</f>
        <v xml:space="preserve"> C10100</v>
      </c>
      <c r="D155" s="738">
        <v>613.14</v>
      </c>
      <c r="E155" s="114">
        <f>'Wrksht. H, CWIP Desc. EKS'!D154</f>
        <v>0</v>
      </c>
      <c r="F155" s="849">
        <v>40057</v>
      </c>
      <c r="G155" s="848" t="s">
        <v>1059</v>
      </c>
      <c r="H155" s="848">
        <v>0</v>
      </c>
      <c r="I155" s="301">
        <f t="shared" si="6"/>
        <v>0</v>
      </c>
    </row>
    <row r="156" spans="1:11">
      <c r="A156" s="200">
        <f t="shared" si="5"/>
        <v>145</v>
      </c>
      <c r="B156" s="103" t="str">
        <f>'Wrksht. H, CWIP Desc. EKS'!B155</f>
        <v>1070002</v>
      </c>
      <c r="C156" s="9" t="str">
        <f>'Wrksht. H, CWIP Desc. EKS'!C155</f>
        <v xml:space="preserve"> A11738</v>
      </c>
      <c r="D156" s="738">
        <v>89365.47</v>
      </c>
      <c r="E156" s="114">
        <f>'Wrksht. H, CWIP Desc. EKS'!D155</f>
        <v>0</v>
      </c>
      <c r="F156" s="849">
        <v>40057</v>
      </c>
      <c r="G156" s="856">
        <v>41206</v>
      </c>
      <c r="H156" s="848">
        <v>0</v>
      </c>
      <c r="I156" s="301">
        <f t="shared" si="6"/>
        <v>0</v>
      </c>
    </row>
    <row r="157" spans="1:11">
      <c r="A157" s="200">
        <f t="shared" si="5"/>
        <v>146</v>
      </c>
      <c r="B157" s="306">
        <f>'Wrksht. H, CWIP Desc. EKS'!B156</f>
        <v>1070004</v>
      </c>
      <c r="C157" s="9" t="str">
        <f>'Wrksht. H, CWIP Desc. EKS'!C156</f>
        <v>003467</v>
      </c>
      <c r="D157" s="738">
        <v>1172622.1399999999</v>
      </c>
      <c r="E157" s="114">
        <f>'Wrksht. H, CWIP Desc. EKS'!D156</f>
        <v>0</v>
      </c>
      <c r="F157" s="849">
        <v>40057</v>
      </c>
      <c r="G157" s="849">
        <v>40086</v>
      </c>
      <c r="H157" s="848">
        <v>0</v>
      </c>
      <c r="I157" s="301">
        <f t="shared" si="6"/>
        <v>0</v>
      </c>
    </row>
    <row r="158" spans="1:11">
      <c r="A158" s="200">
        <f t="shared" si="5"/>
        <v>147</v>
      </c>
      <c r="B158" s="306">
        <f>'Wrksht. H, CWIP Desc. EKS'!B157</f>
        <v>1070004</v>
      </c>
      <c r="C158" s="9" t="str">
        <f>'Wrksht. H, CWIP Desc. EKS'!C157</f>
        <v>003812</v>
      </c>
      <c r="D158" s="746">
        <v>-0.01</v>
      </c>
      <c r="E158" s="114">
        <f>'Wrksht. H, CWIP Desc. EKS'!D157</f>
        <v>0</v>
      </c>
      <c r="F158" s="849">
        <v>40057</v>
      </c>
      <c r="G158" s="848" t="s">
        <v>988</v>
      </c>
      <c r="H158" s="848">
        <v>0</v>
      </c>
      <c r="I158" s="301">
        <f t="shared" si="6"/>
        <v>0</v>
      </c>
    </row>
    <row r="159" spans="1:11">
      <c r="A159" s="200">
        <f t="shared" si="5"/>
        <v>148</v>
      </c>
      <c r="B159" s="306">
        <f>'Wrksht. H, CWIP Desc. EKS'!B158</f>
        <v>1070004</v>
      </c>
      <c r="C159" s="9" t="str">
        <f>'Wrksht. H, CWIP Desc. EKS'!C158</f>
        <v>004581</v>
      </c>
      <c r="D159" s="746">
        <v>-0.02</v>
      </c>
      <c r="E159" s="114">
        <f>'Wrksht. H, CWIP Desc. EKS'!D158</f>
        <v>0</v>
      </c>
      <c r="F159" s="849">
        <v>40057</v>
      </c>
      <c r="G159" s="848" t="s">
        <v>988</v>
      </c>
      <c r="H159" s="848">
        <v>0</v>
      </c>
      <c r="I159" s="301">
        <f t="shared" si="6"/>
        <v>0</v>
      </c>
    </row>
    <row r="160" spans="1:11">
      <c r="A160" s="200">
        <f t="shared" si="5"/>
        <v>149</v>
      </c>
      <c r="B160" s="306">
        <f>'Wrksht. H, CWIP Desc. EKS'!B159</f>
        <v>1070004</v>
      </c>
      <c r="C160" s="9" t="str">
        <f>'Wrksht. H, CWIP Desc. EKS'!C159</f>
        <v>005657</v>
      </c>
      <c r="D160" s="746">
        <v>0.01</v>
      </c>
      <c r="E160" s="114">
        <f>'Wrksht. H, CWIP Desc. EKS'!D159</f>
        <v>0</v>
      </c>
      <c r="F160" s="849">
        <v>40057</v>
      </c>
      <c r="G160" s="848" t="s">
        <v>988</v>
      </c>
      <c r="H160" s="848">
        <v>0</v>
      </c>
      <c r="I160" s="301">
        <f t="shared" si="6"/>
        <v>0</v>
      </c>
    </row>
    <row r="161" spans="1:9">
      <c r="A161" s="200">
        <f t="shared" si="5"/>
        <v>150</v>
      </c>
      <c r="B161" s="306">
        <f>'Wrksht. H, CWIP Desc. EKS'!B160</f>
        <v>1070004</v>
      </c>
      <c r="C161" s="9" t="str">
        <f>'Wrksht. H, CWIP Desc. EKS'!C160</f>
        <v>005945</v>
      </c>
      <c r="D161" s="746">
        <v>-0.02</v>
      </c>
      <c r="E161" s="114">
        <f>'Wrksht. H, CWIP Desc. EKS'!D160</f>
        <v>0</v>
      </c>
      <c r="F161" s="849">
        <v>40057</v>
      </c>
      <c r="G161" s="848" t="s">
        <v>988</v>
      </c>
      <c r="H161" s="848">
        <v>0</v>
      </c>
      <c r="I161" s="301">
        <f t="shared" si="6"/>
        <v>0</v>
      </c>
    </row>
    <row r="162" spans="1:9">
      <c r="A162" s="200">
        <f t="shared" si="5"/>
        <v>151</v>
      </c>
      <c r="B162" s="306">
        <f>'Wrksht. H, CWIP Desc. EKS'!B161</f>
        <v>1070004</v>
      </c>
      <c r="C162" s="9" t="str">
        <f>'Wrksht. H, CWIP Desc. EKS'!C161</f>
        <v>009819</v>
      </c>
      <c r="D162" s="738">
        <v>177124.64</v>
      </c>
      <c r="E162" s="114">
        <f>'Wrksht. H, CWIP Desc. EKS'!D161</f>
        <v>0</v>
      </c>
      <c r="F162" s="849">
        <v>40057</v>
      </c>
      <c r="G162" s="849">
        <v>40723</v>
      </c>
      <c r="H162" s="848">
        <v>0</v>
      </c>
      <c r="I162" s="301">
        <f t="shared" si="6"/>
        <v>0</v>
      </c>
    </row>
    <row r="163" spans="1:9">
      <c r="A163" s="200">
        <f t="shared" si="5"/>
        <v>152</v>
      </c>
      <c r="B163" s="306">
        <f>'Wrksht. H, CWIP Desc. EKS'!B162</f>
        <v>1070004</v>
      </c>
      <c r="C163" s="9" t="str">
        <f>'Wrksht. H, CWIP Desc. EKS'!C162</f>
        <v>009890</v>
      </c>
      <c r="D163" s="738">
        <v>769559.73</v>
      </c>
      <c r="E163" s="114">
        <f>'Wrksht. H, CWIP Desc. EKS'!D162</f>
        <v>0</v>
      </c>
      <c r="F163" s="849">
        <v>40057</v>
      </c>
      <c r="G163" s="857">
        <v>39822</v>
      </c>
      <c r="H163" s="848">
        <v>0</v>
      </c>
      <c r="I163" s="301">
        <f t="shared" si="6"/>
        <v>0</v>
      </c>
    </row>
    <row r="164" spans="1:9">
      <c r="A164" s="200">
        <f t="shared" si="5"/>
        <v>153</v>
      </c>
      <c r="B164" s="306">
        <f>'Wrksht. H, CWIP Desc. EKS'!B163</f>
        <v>1070004</v>
      </c>
      <c r="C164" s="9" t="str">
        <f>'Wrksht. H, CWIP Desc. EKS'!C163</f>
        <v>010279</v>
      </c>
      <c r="D164" s="738">
        <v>57782.49</v>
      </c>
      <c r="E164" s="114">
        <f>'Wrksht. H, CWIP Desc. EKS'!D163</f>
        <v>0</v>
      </c>
      <c r="F164" s="849">
        <v>40057</v>
      </c>
      <c r="G164" s="849">
        <v>42290</v>
      </c>
      <c r="H164" s="848">
        <v>0</v>
      </c>
      <c r="I164" s="301">
        <f t="shared" si="6"/>
        <v>0</v>
      </c>
    </row>
    <row r="165" spans="1:9">
      <c r="A165" s="200">
        <f t="shared" si="5"/>
        <v>154</v>
      </c>
      <c r="B165" s="306">
        <f>'Wrksht. H, CWIP Desc. EKS'!B164</f>
        <v>1070004</v>
      </c>
      <c r="C165" s="9" t="str">
        <f>'Wrksht. H, CWIP Desc. EKS'!C164</f>
        <v>011018</v>
      </c>
      <c r="D165" s="738">
        <v>3198.23</v>
      </c>
      <c r="E165" s="114">
        <f>'Wrksht. H, CWIP Desc. EKS'!D164</f>
        <v>0</v>
      </c>
      <c r="F165" s="849">
        <v>40057</v>
      </c>
      <c r="G165" s="849">
        <v>40645</v>
      </c>
      <c r="H165" s="848">
        <v>0</v>
      </c>
      <c r="I165" s="301">
        <f t="shared" si="6"/>
        <v>0</v>
      </c>
    </row>
    <row r="166" spans="1:9">
      <c r="A166" s="200">
        <f t="shared" si="5"/>
        <v>155</v>
      </c>
      <c r="B166" s="306">
        <f>'Wrksht. H, CWIP Desc. EKS'!B165</f>
        <v>1070004</v>
      </c>
      <c r="C166" s="9" t="str">
        <f>'Wrksht. H, CWIP Desc. EKS'!C165</f>
        <v>011347</v>
      </c>
      <c r="D166" s="738">
        <v>178702.64</v>
      </c>
      <c r="E166" s="114">
        <f>'Wrksht. H, CWIP Desc. EKS'!D165</f>
        <v>0</v>
      </c>
      <c r="F166" s="849">
        <v>40057</v>
      </c>
      <c r="G166" s="848" t="s">
        <v>1058</v>
      </c>
      <c r="H166" s="848">
        <v>0</v>
      </c>
      <c r="I166" s="301">
        <f t="shared" si="6"/>
        <v>0</v>
      </c>
    </row>
    <row r="167" spans="1:9">
      <c r="A167" s="200">
        <f t="shared" si="5"/>
        <v>156</v>
      </c>
      <c r="B167" s="306">
        <f>'Wrksht. H, CWIP Desc. EKS'!B166</f>
        <v>1070004</v>
      </c>
      <c r="C167" s="9" t="str">
        <f>'Wrksht. H, CWIP Desc. EKS'!C166</f>
        <v>011354</v>
      </c>
      <c r="D167" s="738">
        <v>0</v>
      </c>
      <c r="E167" s="114">
        <f>'Wrksht. H, CWIP Desc. EKS'!D166</f>
        <v>0</v>
      </c>
      <c r="F167" s="849">
        <v>40057</v>
      </c>
      <c r="G167" s="849">
        <v>40723</v>
      </c>
      <c r="H167" s="848">
        <v>0</v>
      </c>
      <c r="I167" s="301">
        <f t="shared" si="6"/>
        <v>0</v>
      </c>
    </row>
    <row r="168" spans="1:9">
      <c r="A168" s="200">
        <f t="shared" si="5"/>
        <v>157</v>
      </c>
      <c r="B168" s="306">
        <f>'Wrksht. H, CWIP Desc. EKS'!B167</f>
        <v>1070004</v>
      </c>
      <c r="C168" s="9" t="str">
        <f>'Wrksht. H, CWIP Desc. EKS'!C167</f>
        <v>011373</v>
      </c>
      <c r="D168" s="738">
        <v>139142.06</v>
      </c>
      <c r="E168" s="114">
        <f>'Wrksht. H, CWIP Desc. EKS'!D167</f>
        <v>0</v>
      </c>
      <c r="F168" s="849">
        <v>40057</v>
      </c>
      <c r="G168" s="848" t="s">
        <v>1058</v>
      </c>
      <c r="H168" s="848">
        <v>0</v>
      </c>
      <c r="I168" s="301">
        <f t="shared" si="6"/>
        <v>0</v>
      </c>
    </row>
    <row r="169" spans="1:9">
      <c r="A169" s="200">
        <f t="shared" si="5"/>
        <v>158</v>
      </c>
      <c r="B169" s="306">
        <f>'Wrksht. H, CWIP Desc. EKS'!B168</f>
        <v>1070004</v>
      </c>
      <c r="C169" s="9" t="str">
        <f>'Wrksht. H, CWIP Desc. EKS'!C168</f>
        <v>011415</v>
      </c>
      <c r="D169" s="738">
        <v>632902.94999999995</v>
      </c>
      <c r="E169" s="114">
        <f>'Wrksht. H, CWIP Desc. EKS'!D168</f>
        <v>0</v>
      </c>
      <c r="F169" s="849">
        <v>40057</v>
      </c>
      <c r="G169" s="848">
        <v>0</v>
      </c>
      <c r="H169" s="848">
        <v>0</v>
      </c>
      <c r="I169" s="301">
        <f t="shared" si="6"/>
        <v>0</v>
      </c>
    </row>
    <row r="170" spans="1:9">
      <c r="A170" s="200">
        <f t="shared" si="5"/>
        <v>159</v>
      </c>
      <c r="B170" s="306">
        <f>'Wrksht. H, CWIP Desc. EKS'!B169</f>
        <v>1070004</v>
      </c>
      <c r="C170" s="9" t="str">
        <f>'Wrksht. H, CWIP Desc. EKS'!C169</f>
        <v>011504</v>
      </c>
      <c r="D170" s="738">
        <v>-438.38</v>
      </c>
      <c r="E170" s="114">
        <f>'Wrksht. H, CWIP Desc. EKS'!D169</f>
        <v>0</v>
      </c>
      <c r="F170" s="849">
        <v>40057</v>
      </c>
      <c r="G170" s="849">
        <v>40261</v>
      </c>
      <c r="H170" s="848">
        <v>0</v>
      </c>
      <c r="I170" s="301">
        <f t="shared" si="6"/>
        <v>0</v>
      </c>
    </row>
    <row r="171" spans="1:9">
      <c r="A171" s="200">
        <f t="shared" si="5"/>
        <v>160</v>
      </c>
      <c r="B171" s="306">
        <f>'Wrksht. H, CWIP Desc. EKS'!B170</f>
        <v>1070004</v>
      </c>
      <c r="C171" s="9" t="str">
        <f>'Wrksht. H, CWIP Desc. EKS'!C170</f>
        <v>011607</v>
      </c>
      <c r="D171" s="738">
        <v>431712.01</v>
      </c>
      <c r="E171" s="114">
        <f>'Wrksht. H, CWIP Desc. EKS'!D170</f>
        <v>0</v>
      </c>
      <c r="F171" s="849">
        <v>40057</v>
      </c>
      <c r="G171" s="849">
        <v>41382</v>
      </c>
      <c r="H171" s="848">
        <v>0</v>
      </c>
      <c r="I171" s="301">
        <f t="shared" si="6"/>
        <v>0</v>
      </c>
    </row>
    <row r="172" spans="1:9">
      <c r="A172" s="200">
        <f t="shared" si="5"/>
        <v>161</v>
      </c>
      <c r="B172" s="306">
        <f>'Wrksht. H, CWIP Desc. EKS'!B171</f>
        <v>1070004</v>
      </c>
      <c r="C172" s="9" t="str">
        <f>'Wrksht. H, CWIP Desc. EKS'!C171</f>
        <v>011613</v>
      </c>
      <c r="D172" s="738">
        <v>240589.25</v>
      </c>
      <c r="E172" s="114">
        <f>'Wrksht. H, CWIP Desc. EKS'!D171</f>
        <v>0</v>
      </c>
      <c r="F172" s="849">
        <v>40057</v>
      </c>
      <c r="G172" s="849">
        <v>40134</v>
      </c>
      <c r="H172" s="848">
        <v>0</v>
      </c>
      <c r="I172" s="301">
        <f t="shared" si="6"/>
        <v>0</v>
      </c>
    </row>
    <row r="173" spans="1:9">
      <c r="A173" s="200">
        <f t="shared" si="5"/>
        <v>162</v>
      </c>
      <c r="B173" s="306">
        <f>'Wrksht. H, CWIP Desc. EKS'!B172</f>
        <v>1070004</v>
      </c>
      <c r="C173" s="9" t="str">
        <f>'Wrksht. H, CWIP Desc. EKS'!C172</f>
        <v>011868</v>
      </c>
      <c r="D173" s="738">
        <v>14309.14</v>
      </c>
      <c r="E173" s="114">
        <f>'Wrksht. H, CWIP Desc. EKS'!D172</f>
        <v>0</v>
      </c>
      <c r="F173" s="849">
        <v>40057</v>
      </c>
      <c r="G173" s="849">
        <v>41211</v>
      </c>
      <c r="H173" s="848">
        <v>0</v>
      </c>
      <c r="I173" s="301">
        <f t="shared" si="6"/>
        <v>0</v>
      </c>
    </row>
    <row r="174" spans="1:9">
      <c r="A174" s="200">
        <f t="shared" si="5"/>
        <v>163</v>
      </c>
      <c r="B174" s="306">
        <f>'Wrksht. H, CWIP Desc. EKS'!B173</f>
        <v>1070004</v>
      </c>
      <c r="C174" s="430" t="str">
        <f>'Wrksht. H, CWIP Desc. EKS'!C173</f>
        <v>011904</v>
      </c>
      <c r="D174" s="738">
        <v>204016.25</v>
      </c>
      <c r="E174" s="114">
        <f>'Wrksht. H, CWIP Desc. EKS'!D173</f>
        <v>0</v>
      </c>
      <c r="F174" s="849">
        <v>40057</v>
      </c>
      <c r="G174" s="849">
        <v>41962</v>
      </c>
      <c r="H174" s="848">
        <v>0</v>
      </c>
      <c r="I174" s="301">
        <f t="shared" si="6"/>
        <v>0</v>
      </c>
    </row>
    <row r="175" spans="1:9">
      <c r="A175" s="200">
        <f t="shared" si="5"/>
        <v>164</v>
      </c>
      <c r="B175" s="306">
        <f>'Wrksht. H, CWIP Desc. EKS'!B174</f>
        <v>1070004</v>
      </c>
      <c r="C175" s="9" t="str">
        <f>'Wrksht. H, CWIP Desc. EKS'!C174</f>
        <v>012135</v>
      </c>
      <c r="D175" s="738">
        <v>7266.9</v>
      </c>
      <c r="E175" s="114">
        <f>'Wrksht. H, CWIP Desc. EKS'!D174</f>
        <v>0</v>
      </c>
      <c r="F175" s="849">
        <v>40057</v>
      </c>
      <c r="G175" s="849">
        <v>41424</v>
      </c>
      <c r="H175" s="848">
        <v>0</v>
      </c>
      <c r="I175" s="301">
        <f t="shared" si="6"/>
        <v>0</v>
      </c>
    </row>
    <row r="176" spans="1:9">
      <c r="A176" s="200">
        <f t="shared" si="5"/>
        <v>165</v>
      </c>
      <c r="B176" s="306">
        <f>'Wrksht. H, CWIP Desc. EKS'!B175</f>
        <v>1070004</v>
      </c>
      <c r="C176" s="9" t="str">
        <f>'Wrksht. H, CWIP Desc. EKS'!C175</f>
        <v>012192</v>
      </c>
      <c r="D176" s="738">
        <v>12228.409999999683</v>
      </c>
      <c r="E176" s="114">
        <f>'Wrksht. H, CWIP Desc. EKS'!D175</f>
        <v>0</v>
      </c>
      <c r="F176" s="849">
        <v>40057</v>
      </c>
      <c r="G176" s="849">
        <v>41789</v>
      </c>
      <c r="H176" s="848">
        <v>0</v>
      </c>
      <c r="I176" s="301">
        <f t="shared" si="6"/>
        <v>0</v>
      </c>
    </row>
    <row r="177" spans="1:11">
      <c r="A177" s="200">
        <f t="shared" si="5"/>
        <v>166</v>
      </c>
      <c r="B177" s="306">
        <f>'Wrksht. H, CWIP Desc. EKS'!B176</f>
        <v>1070004</v>
      </c>
      <c r="C177" s="9" t="str">
        <f>'Wrksht. H, CWIP Desc. EKS'!C176</f>
        <v>012327</v>
      </c>
      <c r="D177" s="738">
        <v>133677.35</v>
      </c>
      <c r="E177" s="114">
        <f>'Wrksht. H, CWIP Desc. EKS'!D176</f>
        <v>0</v>
      </c>
      <c r="F177" s="849">
        <v>40057</v>
      </c>
      <c r="G177" s="849">
        <v>44195</v>
      </c>
      <c r="H177" s="848">
        <v>0</v>
      </c>
      <c r="I177" s="301">
        <f>IF((E177-H177)&lt;=1000000,-H177,E177-H177)</f>
        <v>0</v>
      </c>
    </row>
    <row r="178" spans="1:11">
      <c r="A178" s="200">
        <f t="shared" si="5"/>
        <v>167</v>
      </c>
      <c r="B178" s="750">
        <f>'Wrksht. H, CWIP Desc. EKS'!B177</f>
        <v>1070004</v>
      </c>
      <c r="C178" s="9" t="str">
        <f>'Wrksht. H, CWIP Desc. EKS'!C177</f>
        <v>012348</v>
      </c>
      <c r="D178" s="779">
        <v>466.25</v>
      </c>
      <c r="E178" s="114">
        <f>'Wrksht. H, CWIP Desc. EKS'!D177</f>
        <v>0</v>
      </c>
      <c r="F178" s="849">
        <v>40057</v>
      </c>
      <c r="G178" s="848" t="s">
        <v>988</v>
      </c>
      <c r="H178" s="848">
        <v>0</v>
      </c>
      <c r="I178" s="301">
        <f t="shared" si="6"/>
        <v>0</v>
      </c>
    </row>
    <row r="179" spans="1:11">
      <c r="A179" s="200">
        <f t="shared" si="5"/>
        <v>168</v>
      </c>
      <c r="B179" s="306">
        <f>'Wrksht. H, CWIP Desc. EKS'!B178</f>
        <v>1070004</v>
      </c>
      <c r="C179" s="9" t="str">
        <f>'Wrksht. H, CWIP Desc. EKS'!C178</f>
        <v>012366</v>
      </c>
      <c r="D179" s="738">
        <v>70264.97</v>
      </c>
      <c r="E179" s="114">
        <f>'Wrksht. H, CWIP Desc. EKS'!D178</f>
        <v>0</v>
      </c>
      <c r="F179" s="849">
        <v>40057</v>
      </c>
      <c r="G179" s="849">
        <v>40134</v>
      </c>
      <c r="H179" s="848">
        <v>0</v>
      </c>
      <c r="I179" s="301">
        <f t="shared" si="6"/>
        <v>0</v>
      </c>
    </row>
    <row r="180" spans="1:11">
      <c r="A180" s="200">
        <f t="shared" si="5"/>
        <v>169</v>
      </c>
      <c r="B180" s="306">
        <f>'Wrksht. H, CWIP Desc. EKS'!B179</f>
        <v>1070004</v>
      </c>
      <c r="C180" s="9" t="str">
        <f>'Wrksht. H, CWIP Desc. EKS'!C179</f>
        <v>012413</v>
      </c>
      <c r="D180" s="738">
        <v>303880.43</v>
      </c>
      <c r="E180" s="114">
        <f>'Wrksht. H, CWIP Desc. EKS'!D179</f>
        <v>0</v>
      </c>
      <c r="F180" s="849">
        <v>40057</v>
      </c>
      <c r="G180" s="849">
        <v>40135</v>
      </c>
      <c r="H180" s="848">
        <v>0</v>
      </c>
      <c r="I180" s="301">
        <f t="shared" si="6"/>
        <v>0</v>
      </c>
    </row>
    <row r="181" spans="1:11">
      <c r="A181" s="200">
        <f t="shared" si="5"/>
        <v>170</v>
      </c>
      <c r="B181" s="306">
        <f>'Wrksht. H, CWIP Desc. EKS'!B180</f>
        <v>1070004</v>
      </c>
      <c r="C181" s="9" t="str">
        <f>'Wrksht. H, CWIP Desc. EKS'!C180</f>
        <v>012444</v>
      </c>
      <c r="D181" s="738">
        <v>85749.71</v>
      </c>
      <c r="E181" s="114">
        <f>'Wrksht. H, CWIP Desc. EKS'!D180</f>
        <v>0</v>
      </c>
      <c r="F181" s="849">
        <v>40057</v>
      </c>
      <c r="G181" s="848" t="s">
        <v>1059</v>
      </c>
      <c r="H181" s="848">
        <v>0</v>
      </c>
      <c r="I181" s="301">
        <f>IF((E181-H181)&lt;=1000000,-H181,E181-H181)</f>
        <v>0</v>
      </c>
    </row>
    <row r="182" spans="1:11">
      <c r="A182" s="200">
        <f t="shared" si="5"/>
        <v>171</v>
      </c>
      <c r="B182" s="306">
        <f>'Wrksht. H, CWIP Desc. EKS'!B181</f>
        <v>1070004</v>
      </c>
      <c r="C182" s="9" t="str">
        <f>'Wrksht. H, CWIP Desc. EKS'!C181</f>
        <v>012485</v>
      </c>
      <c r="D182" s="738">
        <v>48.26</v>
      </c>
      <c r="E182" s="114">
        <f>'Wrksht. H, CWIP Desc. EKS'!D181</f>
        <v>0</v>
      </c>
      <c r="F182" s="849">
        <v>40057</v>
      </c>
      <c r="G182" s="849">
        <v>41659</v>
      </c>
      <c r="H182" s="848">
        <v>0</v>
      </c>
      <c r="I182" s="301">
        <f t="shared" si="6"/>
        <v>0</v>
      </c>
    </row>
    <row r="183" spans="1:11">
      <c r="A183" s="200">
        <f t="shared" si="5"/>
        <v>172</v>
      </c>
      <c r="B183" s="306">
        <f>'Wrksht. H, CWIP Desc. EKS'!B182</f>
        <v>1070004</v>
      </c>
      <c r="C183" s="9" t="str">
        <f>'Wrksht. H, CWIP Desc. EKS'!C182</f>
        <v>012503</v>
      </c>
      <c r="D183" s="738">
        <v>288276.46000000002</v>
      </c>
      <c r="E183" s="114">
        <f>'Wrksht. H, CWIP Desc. EKS'!D182</f>
        <v>0</v>
      </c>
      <c r="F183" s="849">
        <v>40057</v>
      </c>
      <c r="G183" s="849">
        <v>40162</v>
      </c>
      <c r="H183" s="848">
        <v>0</v>
      </c>
      <c r="I183" s="301">
        <f t="shared" si="6"/>
        <v>0</v>
      </c>
    </row>
    <row r="184" spans="1:11">
      <c r="A184" s="200">
        <f t="shared" si="5"/>
        <v>173</v>
      </c>
      <c r="B184" s="306">
        <f>'Wrksht. H, CWIP Desc. EKS'!B183</f>
        <v>1070004</v>
      </c>
      <c r="C184" s="9" t="str">
        <f>'Wrksht. H, CWIP Desc. EKS'!C183</f>
        <v>012504</v>
      </c>
      <c r="D184" s="738">
        <v>553078</v>
      </c>
      <c r="E184" s="114">
        <f>'Wrksht. H, CWIP Desc. EKS'!D183</f>
        <v>0</v>
      </c>
      <c r="F184" s="849">
        <v>40057</v>
      </c>
      <c r="G184" s="849">
        <v>40374</v>
      </c>
      <c r="H184" s="848">
        <v>0</v>
      </c>
      <c r="I184" s="301">
        <f t="shared" si="6"/>
        <v>0</v>
      </c>
    </row>
    <row r="185" spans="1:11">
      <c r="A185" s="200">
        <f t="shared" si="5"/>
        <v>174</v>
      </c>
      <c r="B185" s="306">
        <f>'Wrksht. H, CWIP Desc. EKS'!B184</f>
        <v>1070004</v>
      </c>
      <c r="C185" s="9" t="str">
        <f>'Wrksht. H, CWIP Desc. EKS'!C184</f>
        <v>012513</v>
      </c>
      <c r="D185" s="738">
        <v>5241606.71</v>
      </c>
      <c r="E185" s="114">
        <f>'Wrksht. H, CWIP Desc. EKS'!D184</f>
        <v>0</v>
      </c>
      <c r="F185" s="849">
        <v>40057</v>
      </c>
      <c r="G185" s="849">
        <v>44321</v>
      </c>
      <c r="H185" s="848">
        <v>0</v>
      </c>
      <c r="I185" s="301">
        <f>IF((E185-H185)&lt;=1000000,-H185,E185-H185)</f>
        <v>0</v>
      </c>
    </row>
    <row r="186" spans="1:11">
      <c r="A186" s="200">
        <f t="shared" si="5"/>
        <v>175</v>
      </c>
      <c r="B186" s="306">
        <f>'Wrksht. H, CWIP Desc. EKS'!B185</f>
        <v>1070004</v>
      </c>
      <c r="C186" s="9" t="str">
        <f>'Wrksht. H, CWIP Desc. EKS'!C185</f>
        <v>012520</v>
      </c>
      <c r="D186" s="738">
        <v>18182.84</v>
      </c>
      <c r="E186" s="114">
        <f>'Wrksht. H, CWIP Desc. EKS'!D185</f>
        <v>0</v>
      </c>
      <c r="F186" s="849">
        <v>40057</v>
      </c>
      <c r="G186" s="849">
        <v>40897</v>
      </c>
      <c r="H186" s="848">
        <v>0</v>
      </c>
      <c r="I186" s="301">
        <f t="shared" si="6"/>
        <v>0</v>
      </c>
    </row>
    <row r="187" spans="1:11">
      <c r="A187" s="749">
        <f t="shared" si="5"/>
        <v>176</v>
      </c>
      <c r="B187" s="750">
        <f>'Wrksht. H, CWIP Desc. EKS'!B186</f>
        <v>1070004</v>
      </c>
      <c r="C187" s="805" t="str">
        <f>'Wrksht. H, CWIP Desc. EKS'!C186</f>
        <v>012548</v>
      </c>
      <c r="D187" s="779">
        <v>15792.01</v>
      </c>
      <c r="E187" s="751">
        <f>'Wrksht. H, CWIP Desc. EKS'!D186</f>
        <v>0</v>
      </c>
      <c r="F187" s="849">
        <v>40057</v>
      </c>
      <c r="G187" s="848" t="s">
        <v>1059</v>
      </c>
      <c r="H187" s="848">
        <v>0</v>
      </c>
      <c r="I187" s="301">
        <f t="shared" si="6"/>
        <v>0</v>
      </c>
    </row>
    <row r="188" spans="1:11">
      <c r="A188" s="200">
        <f t="shared" si="5"/>
        <v>177</v>
      </c>
      <c r="B188" s="306">
        <f>'Wrksht. H, CWIP Desc. EKS'!B187</f>
        <v>1070004</v>
      </c>
      <c r="C188" s="9" t="str">
        <f>'Wrksht. H, CWIP Desc. EKS'!C187</f>
        <v>012648</v>
      </c>
      <c r="D188" s="738">
        <v>52581.45</v>
      </c>
      <c r="E188" s="114">
        <f>'Wrksht. H, CWIP Desc. EKS'!D187</f>
        <v>0</v>
      </c>
      <c r="F188" s="849">
        <v>40057</v>
      </c>
      <c r="G188" s="849">
        <v>40533</v>
      </c>
      <c r="H188" s="848">
        <v>0</v>
      </c>
      <c r="I188" s="301">
        <f t="shared" si="6"/>
        <v>0</v>
      </c>
      <c r="J188" s="248"/>
      <c r="K188" s="33"/>
    </row>
    <row r="189" spans="1:11">
      <c r="A189" s="749">
        <f t="shared" si="5"/>
        <v>178</v>
      </c>
      <c r="B189" s="750">
        <f>'Wrksht. H, CWIP Desc. EKS'!B188</f>
        <v>1070004</v>
      </c>
      <c r="C189" s="805" t="str">
        <f>'Wrksht. H, CWIP Desc. EKS'!C188</f>
        <v>012649</v>
      </c>
      <c r="D189" s="780">
        <v>0.01</v>
      </c>
      <c r="E189" s="751">
        <f>'Wrksht. H, CWIP Desc. EKS'!D188</f>
        <v>0</v>
      </c>
      <c r="F189" s="849">
        <v>40057</v>
      </c>
      <c r="G189" s="848" t="s">
        <v>1059</v>
      </c>
      <c r="H189" s="848">
        <v>0</v>
      </c>
      <c r="I189" s="301">
        <f t="shared" si="6"/>
        <v>0</v>
      </c>
    </row>
    <row r="190" spans="1:11">
      <c r="A190" s="200">
        <f t="shared" si="5"/>
        <v>179</v>
      </c>
      <c r="B190" s="750">
        <f>'Wrksht. H, CWIP Desc. EKS'!B189</f>
        <v>1070004</v>
      </c>
      <c r="C190" s="9" t="str">
        <f>'Wrksht. H, CWIP Desc. EKS'!C189</f>
        <v>012760</v>
      </c>
      <c r="D190" s="779">
        <v>-3434.48</v>
      </c>
      <c r="E190" s="114">
        <f>'Wrksht. H, CWIP Desc. EKS'!D189</f>
        <v>0</v>
      </c>
      <c r="F190" s="849">
        <v>40057</v>
      </c>
      <c r="G190" s="848" t="s">
        <v>988</v>
      </c>
      <c r="H190" s="848">
        <v>0</v>
      </c>
      <c r="I190" s="301">
        <f t="shared" si="6"/>
        <v>0</v>
      </c>
    </row>
    <row r="191" spans="1:11">
      <c r="A191" s="200">
        <f t="shared" si="5"/>
        <v>180</v>
      </c>
      <c r="B191" s="306">
        <f>'Wrksht. H, CWIP Desc. EKS'!B190</f>
        <v>1070004</v>
      </c>
      <c r="C191" s="9" t="str">
        <f>'Wrksht. H, CWIP Desc. EKS'!C190</f>
        <v>012774</v>
      </c>
      <c r="D191" s="738">
        <v>667690.05000000005</v>
      </c>
      <c r="E191" s="114">
        <f>'Wrksht. H, CWIP Desc. EKS'!D190</f>
        <v>0</v>
      </c>
      <c r="F191" s="849">
        <v>40057</v>
      </c>
      <c r="G191" s="849">
        <v>40652</v>
      </c>
      <c r="H191" s="848">
        <v>0</v>
      </c>
      <c r="I191" s="301">
        <f t="shared" si="6"/>
        <v>0</v>
      </c>
    </row>
    <row r="192" spans="1:11">
      <c r="A192" s="200">
        <f t="shared" si="5"/>
        <v>181</v>
      </c>
      <c r="B192" s="306">
        <f>'Wrksht. H, CWIP Desc. EKS'!B191</f>
        <v>1070004</v>
      </c>
      <c r="C192" s="9" t="str">
        <f>'Wrksht. H, CWIP Desc. EKS'!C191</f>
        <v>012792</v>
      </c>
      <c r="D192" s="738">
        <v>2226190.6800000002</v>
      </c>
      <c r="E192" s="114">
        <f>'Wrksht. H, CWIP Desc. EKS'!D191</f>
        <v>0</v>
      </c>
      <c r="F192" s="849">
        <v>40057</v>
      </c>
      <c r="G192" s="849">
        <v>40135</v>
      </c>
      <c r="H192" s="848">
        <v>0</v>
      </c>
      <c r="I192" s="301">
        <f t="shared" si="6"/>
        <v>0</v>
      </c>
    </row>
    <row r="193" spans="1:11">
      <c r="A193" s="200">
        <f t="shared" si="5"/>
        <v>182</v>
      </c>
      <c r="B193" s="306">
        <f>'Wrksht. H, CWIP Desc. EKS'!B192</f>
        <v>1070004</v>
      </c>
      <c r="C193" s="9" t="str">
        <f>'Wrksht. H, CWIP Desc. EKS'!C192</f>
        <v>012812</v>
      </c>
      <c r="D193" s="738">
        <v>1024168</v>
      </c>
      <c r="E193" s="114">
        <f>'Wrksht. H, CWIP Desc. EKS'!D192</f>
        <v>0</v>
      </c>
      <c r="F193" s="849">
        <v>40057</v>
      </c>
      <c r="G193" s="849">
        <v>40730</v>
      </c>
      <c r="H193" s="848">
        <v>0</v>
      </c>
      <c r="I193" s="301">
        <f t="shared" si="6"/>
        <v>0</v>
      </c>
    </row>
    <row r="194" spans="1:11">
      <c r="A194" s="200">
        <f t="shared" si="5"/>
        <v>183</v>
      </c>
      <c r="B194" s="306">
        <f>'Wrksht. H, CWIP Desc. EKS'!B193</f>
        <v>1070004</v>
      </c>
      <c r="C194" s="9" t="str">
        <f>'Wrksht. H, CWIP Desc. EKS'!C193</f>
        <v>012814</v>
      </c>
      <c r="D194" s="738">
        <v>527.39</v>
      </c>
      <c r="E194" s="114">
        <f>'Wrksht. H, CWIP Desc. EKS'!D193</f>
        <v>0</v>
      </c>
      <c r="F194" s="849">
        <v>40057</v>
      </c>
      <c r="G194" s="848" t="s">
        <v>1059</v>
      </c>
      <c r="H194" s="848">
        <v>0</v>
      </c>
      <c r="I194" s="301">
        <f t="shared" si="6"/>
        <v>0</v>
      </c>
    </row>
    <row r="195" spans="1:11">
      <c r="A195" s="200">
        <f t="shared" si="5"/>
        <v>184</v>
      </c>
      <c r="B195" s="750">
        <f>'Wrksht. H, CWIP Desc. EKS'!B194</f>
        <v>1070004</v>
      </c>
      <c r="C195" s="9" t="str">
        <f>'Wrksht. H, CWIP Desc. EKS'!C194</f>
        <v>012819</v>
      </c>
      <c r="D195" s="779">
        <v>-632.86</v>
      </c>
      <c r="E195" s="114">
        <f>'Wrksht. H, CWIP Desc. EKS'!D194</f>
        <v>0</v>
      </c>
      <c r="F195" s="849">
        <v>40057</v>
      </c>
      <c r="G195" s="848" t="s">
        <v>988</v>
      </c>
      <c r="H195" s="848">
        <v>0</v>
      </c>
      <c r="I195" s="301">
        <f t="shared" si="6"/>
        <v>0</v>
      </c>
    </row>
    <row r="196" spans="1:11">
      <c r="A196" s="200">
        <f t="shared" si="5"/>
        <v>185</v>
      </c>
      <c r="B196" s="306">
        <f>'Wrksht. H, CWIP Desc. EKS'!B195</f>
        <v>1070004</v>
      </c>
      <c r="C196" s="9" t="str">
        <f>'Wrksht. H, CWIP Desc. EKS'!C195</f>
        <v>012833</v>
      </c>
      <c r="D196" s="738">
        <v>6337.73</v>
      </c>
      <c r="E196" s="114">
        <f>'Wrksht. H, CWIP Desc. EKS'!D195</f>
        <v>0</v>
      </c>
      <c r="F196" s="849">
        <v>40057</v>
      </c>
      <c r="G196" s="856">
        <v>41211</v>
      </c>
      <c r="H196" s="848">
        <v>0</v>
      </c>
      <c r="I196" s="301">
        <f t="shared" si="6"/>
        <v>0</v>
      </c>
    </row>
    <row r="197" spans="1:11">
      <c r="A197" s="200">
        <f t="shared" si="5"/>
        <v>186</v>
      </c>
      <c r="B197" s="306">
        <f>'Wrksht. H, CWIP Desc. EKS'!B196</f>
        <v>1070004</v>
      </c>
      <c r="C197" s="9" t="str">
        <f>'Wrksht. H, CWIP Desc. EKS'!C196</f>
        <v>012874</v>
      </c>
      <c r="D197" s="738">
        <v>37264.269999999997</v>
      </c>
      <c r="E197" s="114">
        <f>'Wrksht. H, CWIP Desc. EKS'!D196</f>
        <v>0</v>
      </c>
      <c r="F197" s="849">
        <v>40057</v>
      </c>
      <c r="G197" s="849">
        <v>40350</v>
      </c>
      <c r="H197" s="848">
        <v>0</v>
      </c>
      <c r="I197" s="301">
        <f t="shared" si="6"/>
        <v>0</v>
      </c>
      <c r="J197" s="248"/>
      <c r="K197" s="33"/>
    </row>
    <row r="198" spans="1:11">
      <c r="A198" s="200">
        <f t="shared" si="5"/>
        <v>187</v>
      </c>
      <c r="B198" s="306">
        <f>'Wrksht. H, CWIP Desc. EKS'!B197</f>
        <v>1070004</v>
      </c>
      <c r="C198" s="9" t="str">
        <f>'Wrksht. H, CWIP Desc. EKS'!C197</f>
        <v>500836</v>
      </c>
      <c r="D198" s="738">
        <v>1012</v>
      </c>
      <c r="E198" s="114">
        <f>'Wrksht. H, CWIP Desc. EKS'!D197</f>
        <v>0</v>
      </c>
      <c r="F198" s="849">
        <v>40057</v>
      </c>
      <c r="G198" s="857">
        <v>39455</v>
      </c>
      <c r="H198" s="848">
        <v>0</v>
      </c>
      <c r="I198" s="301">
        <f t="shared" si="6"/>
        <v>0</v>
      </c>
    </row>
    <row r="199" spans="1:11">
      <c r="A199" s="200">
        <f t="shared" si="5"/>
        <v>188</v>
      </c>
      <c r="B199" s="306">
        <f>'Wrksht. H, CWIP Desc. EKS'!B198</f>
        <v>1070004</v>
      </c>
      <c r="C199" s="9" t="str">
        <f>'Wrksht. H, CWIP Desc. EKS'!C198</f>
        <v>500897</v>
      </c>
      <c r="D199" s="738">
        <v>11109.16</v>
      </c>
      <c r="E199" s="114">
        <f>'Wrksht. H, CWIP Desc. EKS'!D198</f>
        <v>0</v>
      </c>
      <c r="F199" s="849">
        <v>40057</v>
      </c>
      <c r="G199" s="857">
        <v>39836</v>
      </c>
      <c r="H199" s="848">
        <v>0</v>
      </c>
      <c r="I199" s="301">
        <f t="shared" si="6"/>
        <v>0</v>
      </c>
    </row>
    <row r="200" spans="1:11">
      <c r="A200" s="200">
        <f t="shared" si="5"/>
        <v>189</v>
      </c>
      <c r="B200" s="306">
        <f>'Wrksht. H, CWIP Desc. EKS'!B199</f>
        <v>1070004</v>
      </c>
      <c r="C200" s="9" t="str">
        <f>'Wrksht. H, CWIP Desc. EKS'!C199</f>
        <v>500917</v>
      </c>
      <c r="D200" s="738">
        <v>2351.4899999999998</v>
      </c>
      <c r="E200" s="114">
        <f>'Wrksht. H, CWIP Desc. EKS'!D199</f>
        <v>0</v>
      </c>
      <c r="F200" s="849">
        <v>40057</v>
      </c>
      <c r="G200" s="849">
        <v>41304</v>
      </c>
      <c r="H200" s="848">
        <v>0</v>
      </c>
      <c r="I200" s="301">
        <f t="shared" si="6"/>
        <v>0</v>
      </c>
    </row>
    <row r="201" spans="1:11">
      <c r="A201" s="200">
        <f t="shared" si="5"/>
        <v>190</v>
      </c>
      <c r="B201" s="306">
        <f>'Wrksht. H, CWIP Desc. EKS'!B200</f>
        <v>1070004</v>
      </c>
      <c r="C201" s="9" t="str">
        <f>'Wrksht. H, CWIP Desc. EKS'!C200</f>
        <v>500931</v>
      </c>
      <c r="D201" s="738">
        <v>2597236.67</v>
      </c>
      <c r="E201" s="114">
        <f>'Wrksht. H, CWIP Desc. EKS'!D200</f>
        <v>0</v>
      </c>
      <c r="F201" s="849">
        <v>40057</v>
      </c>
      <c r="G201" s="849">
        <v>44678</v>
      </c>
      <c r="H201" s="848">
        <v>0</v>
      </c>
      <c r="I201" s="301">
        <f>IF((E201-H201)&lt;=1000000,-H201,E201-H201)</f>
        <v>0</v>
      </c>
    </row>
    <row r="202" spans="1:11">
      <c r="A202" s="200">
        <f t="shared" si="5"/>
        <v>191</v>
      </c>
      <c r="B202" s="306">
        <f>'Wrksht. H, CWIP Desc. EKS'!B201</f>
        <v>1070004</v>
      </c>
      <c r="C202" s="9" t="str">
        <f>'Wrksht. H, CWIP Desc. EKS'!C201</f>
        <v>500933</v>
      </c>
      <c r="D202" s="738">
        <v>2817.75</v>
      </c>
      <c r="E202" s="114">
        <f>'Wrksht. H, CWIP Desc. EKS'!D201</f>
        <v>0</v>
      </c>
      <c r="F202" s="849">
        <v>40057</v>
      </c>
      <c r="G202" s="857">
        <v>39822</v>
      </c>
      <c r="H202" s="848">
        <v>0</v>
      </c>
      <c r="I202" s="301">
        <f t="shared" si="6"/>
        <v>0</v>
      </c>
    </row>
    <row r="203" spans="1:11">
      <c r="A203" s="200">
        <f t="shared" si="5"/>
        <v>192</v>
      </c>
      <c r="B203" s="306">
        <f>'Wrksht. H, CWIP Desc. EKS'!B202</f>
        <v>1070004</v>
      </c>
      <c r="C203" s="9" t="str">
        <f>'Wrksht. H, CWIP Desc. EKS'!C202</f>
        <v>500944</v>
      </c>
      <c r="D203" s="738">
        <v>390935.95</v>
      </c>
      <c r="E203" s="114">
        <f>'Wrksht. H, CWIP Desc. EKS'!D202</f>
        <v>0</v>
      </c>
      <c r="F203" s="849">
        <v>40057</v>
      </c>
      <c r="G203" s="857">
        <v>39822</v>
      </c>
      <c r="H203" s="848">
        <v>0</v>
      </c>
      <c r="I203" s="301">
        <f t="shared" si="6"/>
        <v>0</v>
      </c>
    </row>
    <row r="204" spans="1:11">
      <c r="A204" s="200">
        <f t="shared" si="5"/>
        <v>193</v>
      </c>
      <c r="B204" s="306">
        <f>'Wrksht. H, CWIP Desc. EKS'!B203</f>
        <v>1070004</v>
      </c>
      <c r="C204" s="9" t="str">
        <f>'Wrksht. H, CWIP Desc. EKS'!C203</f>
        <v>500967</v>
      </c>
      <c r="D204" s="746">
        <v>0.01</v>
      </c>
      <c r="E204" s="114">
        <f>'Wrksht. H, CWIP Desc. EKS'!D203</f>
        <v>0</v>
      </c>
      <c r="F204" s="849">
        <v>40057</v>
      </c>
      <c r="G204" s="858">
        <v>42705</v>
      </c>
      <c r="H204" s="848">
        <v>0</v>
      </c>
      <c r="I204" s="301">
        <f t="shared" si="6"/>
        <v>0</v>
      </c>
    </row>
    <row r="205" spans="1:11">
      <c r="A205" s="200">
        <f t="shared" si="5"/>
        <v>194</v>
      </c>
      <c r="B205" s="306">
        <f>'Wrksht. H, CWIP Desc. EKS'!B204</f>
        <v>1070004</v>
      </c>
      <c r="C205" s="9" t="str">
        <f>'Wrksht. H, CWIP Desc. EKS'!C204</f>
        <v>500969</v>
      </c>
      <c r="D205" s="738">
        <v>6870.77</v>
      </c>
      <c r="E205" s="114">
        <f>'Wrksht. H, CWIP Desc. EKS'!D204</f>
        <v>0</v>
      </c>
      <c r="F205" s="849">
        <v>40057</v>
      </c>
      <c r="G205" s="857">
        <v>39822</v>
      </c>
      <c r="H205" s="848">
        <v>0</v>
      </c>
      <c r="I205" s="301">
        <f t="shared" si="6"/>
        <v>0</v>
      </c>
    </row>
    <row r="206" spans="1:11">
      <c r="A206" s="200">
        <f t="shared" si="5"/>
        <v>195</v>
      </c>
      <c r="B206" s="306">
        <f>'Wrksht. H, CWIP Desc. EKS'!B205</f>
        <v>1070004</v>
      </c>
      <c r="C206" s="9" t="str">
        <f>'Wrksht. H, CWIP Desc. EKS'!C205</f>
        <v>500975</v>
      </c>
      <c r="D206" s="738">
        <v>783.2</v>
      </c>
      <c r="E206" s="114">
        <f>'Wrksht. H, CWIP Desc. EKS'!D205</f>
        <v>0</v>
      </c>
      <c r="F206" s="849">
        <v>40057</v>
      </c>
      <c r="G206" s="849">
        <v>41382</v>
      </c>
      <c r="H206" s="848">
        <v>0</v>
      </c>
      <c r="I206" s="301">
        <f t="shared" si="6"/>
        <v>0</v>
      </c>
    </row>
    <row r="207" spans="1:11">
      <c r="A207" s="200">
        <f t="shared" ref="A207:A216" si="7">A206+1</f>
        <v>196</v>
      </c>
      <c r="B207" s="306">
        <f>'Wrksht. H, CWIP Desc. EKS'!B206</f>
        <v>1070004</v>
      </c>
      <c r="C207" s="9" t="str">
        <f>'Wrksht. H, CWIP Desc. EKS'!C206</f>
        <v>500984</v>
      </c>
      <c r="D207" s="738">
        <v>4729.99</v>
      </c>
      <c r="E207" s="114">
        <f>'Wrksht. H, CWIP Desc. EKS'!D206</f>
        <v>0</v>
      </c>
      <c r="F207" s="849">
        <v>40057</v>
      </c>
      <c r="G207" s="857">
        <v>39822</v>
      </c>
      <c r="H207" s="848">
        <v>0</v>
      </c>
      <c r="I207" s="301">
        <f t="shared" si="6"/>
        <v>0</v>
      </c>
    </row>
    <row r="208" spans="1:11">
      <c r="A208" s="200">
        <f t="shared" si="7"/>
        <v>197</v>
      </c>
      <c r="B208" s="306">
        <f>'Wrksht. H, CWIP Desc. EKS'!B207</f>
        <v>1070004</v>
      </c>
      <c r="C208" s="9" t="str">
        <f>'Wrksht. H, CWIP Desc. EKS'!C207</f>
        <v>500999</v>
      </c>
      <c r="D208" s="738">
        <v>6070.22</v>
      </c>
      <c r="E208" s="114">
        <f>'Wrksht. H, CWIP Desc. EKS'!D207</f>
        <v>0</v>
      </c>
      <c r="F208" s="849">
        <v>40057</v>
      </c>
      <c r="G208" s="857">
        <v>39822</v>
      </c>
      <c r="H208" s="848">
        <v>0</v>
      </c>
      <c r="I208" s="301">
        <f t="shared" si="6"/>
        <v>0</v>
      </c>
    </row>
    <row r="209" spans="1:12">
      <c r="A209" s="200">
        <f t="shared" si="7"/>
        <v>198</v>
      </c>
      <c r="B209" s="306">
        <f>'Wrksht. H, CWIP Desc. EKS'!B208</f>
        <v>1070004</v>
      </c>
      <c r="C209" s="9" t="str">
        <f>'Wrksht. H, CWIP Desc. EKS'!C208</f>
        <v>501000</v>
      </c>
      <c r="D209" s="738">
        <v>6628.13</v>
      </c>
      <c r="E209" s="114">
        <f>'Wrksht. H, CWIP Desc. EKS'!D208</f>
        <v>0</v>
      </c>
      <c r="F209" s="849">
        <v>40057</v>
      </c>
      <c r="G209" s="857">
        <v>39822</v>
      </c>
      <c r="H209" s="848">
        <v>0</v>
      </c>
      <c r="I209" s="301">
        <f t="shared" si="6"/>
        <v>0</v>
      </c>
    </row>
    <row r="210" spans="1:12">
      <c r="A210" s="200">
        <f t="shared" si="7"/>
        <v>199</v>
      </c>
      <c r="B210" s="306">
        <f>'Wrksht. H, CWIP Desc. EKS'!B209</f>
        <v>1070004</v>
      </c>
      <c r="C210" s="9" t="str">
        <f>'Wrksht. H, CWIP Desc. EKS'!C209</f>
        <v>501001</v>
      </c>
      <c r="D210" s="738">
        <v>9013.61</v>
      </c>
      <c r="E210" s="114">
        <f>'Wrksht. H, CWIP Desc. EKS'!D209</f>
        <v>0</v>
      </c>
      <c r="F210" s="849">
        <v>40057</v>
      </c>
      <c r="G210" s="857">
        <v>39822</v>
      </c>
      <c r="H210" s="848">
        <v>0</v>
      </c>
      <c r="I210" s="301">
        <f t="shared" si="6"/>
        <v>0</v>
      </c>
    </row>
    <row r="211" spans="1:12">
      <c r="A211" s="200">
        <f t="shared" si="7"/>
        <v>200</v>
      </c>
      <c r="B211" s="306">
        <f>'Wrksht. H, CWIP Desc. EKS'!B210</f>
        <v>1070004</v>
      </c>
      <c r="C211" s="9" t="str">
        <f>'Wrksht. H, CWIP Desc. EKS'!C210</f>
        <v>501004</v>
      </c>
      <c r="D211" s="738">
        <v>61545.49</v>
      </c>
      <c r="E211" s="114">
        <f>'Wrksht. H, CWIP Desc. EKS'!D210</f>
        <v>0</v>
      </c>
      <c r="F211" s="849">
        <v>40057</v>
      </c>
      <c r="G211" s="849">
        <v>40134</v>
      </c>
      <c r="H211" s="848">
        <v>0</v>
      </c>
      <c r="I211" s="301">
        <f t="shared" ref="I211:I217" si="8">IF((E211-H211)&lt;=1000000,-H211,E211-H211)</f>
        <v>0</v>
      </c>
    </row>
    <row r="212" spans="1:12">
      <c r="A212" s="200">
        <f t="shared" si="7"/>
        <v>201</v>
      </c>
      <c r="B212" s="306">
        <f>'Wrksht. H, CWIP Desc. EKS'!B211</f>
        <v>1070004</v>
      </c>
      <c r="C212" s="9" t="str">
        <f>'Wrksht. H, CWIP Desc. EKS'!C211</f>
        <v>501005</v>
      </c>
      <c r="D212" s="738">
        <v>456.48</v>
      </c>
      <c r="E212" s="114">
        <f>'Wrksht. H, CWIP Desc. EKS'!D211</f>
        <v>0</v>
      </c>
      <c r="F212" s="849">
        <v>40057</v>
      </c>
      <c r="G212" s="857">
        <v>39822</v>
      </c>
      <c r="H212" s="848">
        <v>0</v>
      </c>
      <c r="I212" s="301">
        <f t="shared" si="8"/>
        <v>0</v>
      </c>
    </row>
    <row r="213" spans="1:12">
      <c r="A213" s="200">
        <f t="shared" si="7"/>
        <v>202</v>
      </c>
      <c r="B213" s="306">
        <f>'Wrksht. H, CWIP Desc. EKS'!B212</f>
        <v>1070004</v>
      </c>
      <c r="C213" s="9" t="str">
        <f>'Wrksht. H, CWIP Desc. EKS'!C212</f>
        <v>501007</v>
      </c>
      <c r="D213" s="738">
        <v>1335.15</v>
      </c>
      <c r="E213" s="114">
        <f>'Wrksht. H, CWIP Desc. EKS'!D212</f>
        <v>0</v>
      </c>
      <c r="F213" s="849">
        <v>40057</v>
      </c>
      <c r="G213" s="857">
        <v>39822</v>
      </c>
      <c r="H213" s="848">
        <v>0</v>
      </c>
      <c r="I213" s="301">
        <f t="shared" si="8"/>
        <v>0</v>
      </c>
    </row>
    <row r="214" spans="1:12">
      <c r="A214" s="200">
        <f t="shared" si="7"/>
        <v>203</v>
      </c>
      <c r="B214" s="306">
        <f>'Wrksht. H, CWIP Desc. EKS'!B213</f>
        <v>1070004</v>
      </c>
      <c r="C214" s="9" t="str">
        <f>'Wrksht. H, CWIP Desc. EKS'!C213</f>
        <v>501013</v>
      </c>
      <c r="D214" s="738">
        <v>5596.76</v>
      </c>
      <c r="E214" s="114">
        <f>'Wrksht. H, CWIP Desc. EKS'!D213</f>
        <v>0</v>
      </c>
      <c r="F214" s="849">
        <v>40057</v>
      </c>
      <c r="G214" s="849">
        <v>40003</v>
      </c>
      <c r="H214" s="848">
        <v>0</v>
      </c>
      <c r="I214" s="301">
        <f t="shared" si="8"/>
        <v>0</v>
      </c>
    </row>
    <row r="215" spans="1:12">
      <c r="A215" s="200">
        <f t="shared" si="7"/>
        <v>204</v>
      </c>
      <c r="B215" s="306">
        <f>'Wrksht. H, CWIP Desc. EKS'!B214</f>
        <v>1070004</v>
      </c>
      <c r="C215" s="9" t="str">
        <f>'Wrksht. H, CWIP Desc. EKS'!C214</f>
        <v>501033</v>
      </c>
      <c r="D215" s="738">
        <v>50527.44</v>
      </c>
      <c r="E215" s="114">
        <f>'Wrksht. H, CWIP Desc. EKS'!D214</f>
        <v>0</v>
      </c>
      <c r="F215" s="849">
        <v>40057</v>
      </c>
      <c r="G215" s="849">
        <v>40134</v>
      </c>
      <c r="H215" s="848">
        <v>0</v>
      </c>
      <c r="I215" s="301">
        <f t="shared" si="8"/>
        <v>0</v>
      </c>
    </row>
    <row r="216" spans="1:12">
      <c r="A216" s="200">
        <f t="shared" si="7"/>
        <v>205</v>
      </c>
      <c r="B216" s="306">
        <f>'Wrksht. H, CWIP Desc. EKS'!B215</f>
        <v>1070004</v>
      </c>
      <c r="C216" s="9" t="str">
        <f>'Wrksht. H, CWIP Desc. EKS'!C215</f>
        <v>501034</v>
      </c>
      <c r="D216" s="738">
        <v>162491.53</v>
      </c>
      <c r="E216" s="114">
        <f>'Wrksht. H, CWIP Desc. EKS'!D215</f>
        <v>0</v>
      </c>
      <c r="F216" s="849">
        <v>40057</v>
      </c>
      <c r="G216" s="849">
        <v>40052</v>
      </c>
      <c r="H216" s="848">
        <v>0</v>
      </c>
      <c r="I216" s="301">
        <f t="shared" si="8"/>
        <v>0</v>
      </c>
    </row>
    <row r="217" spans="1:12">
      <c r="A217" s="200">
        <f>A216+1</f>
        <v>206</v>
      </c>
      <c r="B217" s="306">
        <f>'Wrksht. H, CWIP Desc. EKS'!B216</f>
        <v>1070004</v>
      </c>
      <c r="C217" s="9" t="str">
        <f>'Wrksht. H, CWIP Desc. EKS'!C216</f>
        <v>902001</v>
      </c>
      <c r="D217" s="848">
        <v>6126.6</v>
      </c>
      <c r="E217" s="114">
        <f>'Wrksht. H, CWIP Desc. EKS'!D216</f>
        <v>0</v>
      </c>
      <c r="F217" s="849">
        <v>40057</v>
      </c>
      <c r="G217" s="848">
        <v>0</v>
      </c>
      <c r="H217" s="848">
        <v>0</v>
      </c>
      <c r="I217" s="301">
        <f t="shared" si="8"/>
        <v>0</v>
      </c>
    </row>
    <row r="218" spans="1:12">
      <c r="A218" s="200">
        <f>A217+1</f>
        <v>207</v>
      </c>
      <c r="B218" s="306">
        <f>'Wrksht. H, CWIP Desc. EKS'!B217</f>
        <v>1070002</v>
      </c>
      <c r="C218" s="9" t="str">
        <f>'Wrksht. H, CWIP Desc. EKS'!C217</f>
        <v>JEC01802402</v>
      </c>
      <c r="D218" s="738">
        <v>4393.8</v>
      </c>
      <c r="E218" s="751">
        <f>'Wrksht. H, CWIP Desc. EKS'!D217</f>
        <v>0</v>
      </c>
      <c r="F218" s="849">
        <v>40330</v>
      </c>
      <c r="G218" s="849">
        <v>40543</v>
      </c>
      <c r="H218" s="848">
        <v>0</v>
      </c>
      <c r="I218" s="301">
        <f>IF((E218-H218)&lt;=1000000,-H218,E218-H218)</f>
        <v>0</v>
      </c>
      <c r="J218" s="248"/>
      <c r="K218" s="33"/>
      <c r="L218" s="255"/>
    </row>
    <row r="219" spans="1:12">
      <c r="A219" s="200">
        <f t="shared" ref="A219:A227" si="9">A218+1</f>
        <v>208</v>
      </c>
      <c r="B219" s="306" t="str">
        <f>'Wrksht. H, CWIP Desc. EKS'!B218</f>
        <v>1070002</v>
      </c>
      <c r="C219" s="9" t="str">
        <f>'Wrksht. H, CWIP Desc. EKS'!C218</f>
        <v>JEC01805401</v>
      </c>
      <c r="D219" s="738">
        <v>5380518.1600000001</v>
      </c>
      <c r="E219" s="114">
        <f>'Wrksht. H, CWIP Desc. EKS'!D218</f>
        <v>0</v>
      </c>
      <c r="F219" s="849">
        <v>40695</v>
      </c>
      <c r="G219" s="849">
        <v>40663</v>
      </c>
      <c r="H219" s="848">
        <v>0</v>
      </c>
      <c r="I219" s="301">
        <f t="shared" ref="I219:I224" si="10">IF((E219-H219)&lt;=1000000,-H219,E219-H219)</f>
        <v>0</v>
      </c>
    </row>
    <row r="220" spans="1:12">
      <c r="A220" s="200">
        <f t="shared" si="9"/>
        <v>209</v>
      </c>
      <c r="B220" s="306" t="str">
        <f>'Wrksht. H, CWIP Desc. EKS'!B219</f>
        <v>1070002</v>
      </c>
      <c r="C220" s="9" t="str">
        <f>'Wrksht. H, CWIP Desc. EKS'!C219</f>
        <v>JEC01806001</v>
      </c>
      <c r="D220" s="738">
        <v>1375694.4</v>
      </c>
      <c r="E220" s="114">
        <f>'Wrksht. H, CWIP Desc. EKS'!D219</f>
        <v>0</v>
      </c>
      <c r="F220" s="737">
        <v>40695</v>
      </c>
      <c r="G220" s="849">
        <v>40718</v>
      </c>
      <c r="H220" s="738">
        <v>0</v>
      </c>
      <c r="I220" s="301">
        <f t="shared" si="10"/>
        <v>0</v>
      </c>
    </row>
    <row r="221" spans="1:12">
      <c r="A221" s="200">
        <f t="shared" si="9"/>
        <v>210</v>
      </c>
      <c r="B221" s="306" t="str">
        <f>'Wrksht. H, CWIP Desc. EKS'!B220</f>
        <v>1070002</v>
      </c>
      <c r="C221" s="9" t="str">
        <f>'Wrksht. H, CWIP Desc. EKS'!C220</f>
        <v>7003193</v>
      </c>
      <c r="D221" s="738">
        <v>1654771.67</v>
      </c>
      <c r="E221" s="114">
        <f>'Wrksht. H, CWIP Desc. EKS'!D220</f>
        <v>0</v>
      </c>
      <c r="F221" s="737">
        <v>40695</v>
      </c>
      <c r="G221" s="849">
        <v>40906</v>
      </c>
      <c r="H221" s="738">
        <v>0</v>
      </c>
      <c r="I221" s="301">
        <f t="shared" si="10"/>
        <v>0</v>
      </c>
    </row>
    <row r="222" spans="1:12">
      <c r="A222" s="200">
        <f t="shared" si="9"/>
        <v>211</v>
      </c>
      <c r="B222" s="306" t="str">
        <f>'Wrksht. H, CWIP Desc. EKS'!B221</f>
        <v>1070002</v>
      </c>
      <c r="C222" s="9" t="str">
        <f>'Wrksht. H, CWIP Desc. EKS'!C221</f>
        <v>7100006</v>
      </c>
      <c r="D222" s="738">
        <v>0</v>
      </c>
      <c r="E222" s="114">
        <f>'Wrksht. H, CWIP Desc. EKS'!D221</f>
        <v>0</v>
      </c>
      <c r="F222" s="737">
        <v>40695</v>
      </c>
      <c r="G222" s="848">
        <v>0</v>
      </c>
      <c r="H222" s="738">
        <v>0</v>
      </c>
      <c r="I222" s="301">
        <f t="shared" si="10"/>
        <v>0</v>
      </c>
    </row>
    <row r="223" spans="1:12">
      <c r="A223" s="200">
        <f t="shared" si="9"/>
        <v>212</v>
      </c>
      <c r="B223" s="306" t="str">
        <f>'Wrksht. H, CWIP Desc. EKS'!B222</f>
        <v>1070002</v>
      </c>
      <c r="C223" s="9" t="str">
        <f>'Wrksht. H, CWIP Desc. EKS'!C222</f>
        <v>7200006</v>
      </c>
      <c r="D223" s="738">
        <v>0</v>
      </c>
      <c r="E223" s="114">
        <f>'Wrksht. H, CWIP Desc. EKS'!D222</f>
        <v>0</v>
      </c>
      <c r="F223" s="737">
        <v>40695</v>
      </c>
      <c r="G223" s="848">
        <v>0</v>
      </c>
      <c r="H223" s="738">
        <v>0</v>
      </c>
      <c r="I223" s="301">
        <f t="shared" si="10"/>
        <v>0</v>
      </c>
    </row>
    <row r="224" spans="1:12">
      <c r="A224" s="200">
        <f t="shared" si="9"/>
        <v>213</v>
      </c>
      <c r="B224" s="306">
        <f>'Wrksht. H, CWIP Desc. EKS'!B223</f>
        <v>1070004</v>
      </c>
      <c r="C224" s="9" t="str">
        <f>'Wrksht. H, CWIP Desc. EKS'!C223</f>
        <v>012512</v>
      </c>
      <c r="D224" s="738">
        <v>66172.62</v>
      </c>
      <c r="E224" s="114">
        <f>'Wrksht. H, CWIP Desc. EKS'!D223</f>
        <v>0</v>
      </c>
      <c r="F224" s="737">
        <v>40695</v>
      </c>
      <c r="G224" s="849">
        <v>41795</v>
      </c>
      <c r="H224" s="738">
        <v>0</v>
      </c>
      <c r="I224" s="301">
        <f t="shared" si="10"/>
        <v>0</v>
      </c>
    </row>
    <row r="225" spans="1:9">
      <c r="A225" s="200">
        <f t="shared" si="9"/>
        <v>214</v>
      </c>
      <c r="B225" s="306">
        <f>'Wrksht. H, CWIP Desc. EKS'!B224</f>
        <v>1070004</v>
      </c>
      <c r="C225" s="9" t="str">
        <f>'Wrksht. H, CWIP Desc. EKS'!C224</f>
        <v>013004</v>
      </c>
      <c r="D225" s="738">
        <v>1494760.15</v>
      </c>
      <c r="E225" s="114">
        <f>'Wrksht. H, CWIP Desc. EKS'!D224</f>
        <v>0</v>
      </c>
      <c r="F225" s="737">
        <v>40695</v>
      </c>
      <c r="G225" s="849">
        <v>40560</v>
      </c>
      <c r="H225" s="738">
        <v>0</v>
      </c>
      <c r="I225" s="301">
        <f t="shared" ref="I225:I242" si="11">IF((E225-H225)&lt;=1000000,-H225,E225-H225)</f>
        <v>0</v>
      </c>
    </row>
    <row r="226" spans="1:9">
      <c r="A226" s="200">
        <f t="shared" si="9"/>
        <v>215</v>
      </c>
      <c r="B226" s="306">
        <f>'Wrksht. H, CWIP Desc. EKS'!B225</f>
        <v>1070002</v>
      </c>
      <c r="C226" s="9" t="str">
        <f>'Wrksht. H, CWIP Desc. EKS'!C225</f>
        <v>7203239</v>
      </c>
      <c r="D226" s="738">
        <v>1347770.84</v>
      </c>
      <c r="E226" s="114">
        <f>'Wrksht. H, CWIP Desc. EKS'!D225</f>
        <v>0</v>
      </c>
      <c r="F226" s="737">
        <v>41061</v>
      </c>
      <c r="G226" s="849">
        <v>40906</v>
      </c>
      <c r="H226" s="738">
        <v>0</v>
      </c>
      <c r="I226" s="301">
        <f t="shared" si="11"/>
        <v>0</v>
      </c>
    </row>
    <row r="227" spans="1:9">
      <c r="A227" s="200">
        <f t="shared" si="9"/>
        <v>216</v>
      </c>
      <c r="B227" s="306" t="str">
        <f>'Wrksht. H, CWIP Desc. EKS'!B226</f>
        <v>1070002</v>
      </c>
      <c r="C227" s="9" t="str">
        <f>'Wrksht. H, CWIP Desc. EKS'!C226</f>
        <v>JEC011005901</v>
      </c>
      <c r="D227" s="738">
        <v>1260.58</v>
      </c>
      <c r="E227" s="114">
        <f>'Wrksht. H, CWIP Desc. EKS'!D226</f>
        <v>0</v>
      </c>
      <c r="F227" s="737">
        <v>41061</v>
      </c>
      <c r="G227" s="849">
        <v>41996</v>
      </c>
      <c r="H227" s="738">
        <v>0</v>
      </c>
      <c r="I227" s="301">
        <f t="shared" si="11"/>
        <v>0</v>
      </c>
    </row>
    <row r="228" spans="1:9">
      <c r="A228" s="200">
        <f t="shared" ref="A228:A291" si="12">A227+1</f>
        <v>217</v>
      </c>
      <c r="B228" s="306" t="str">
        <f>'Wrksht. H, CWIP Desc. EKS'!B227</f>
        <v>1070002</v>
      </c>
      <c r="C228" s="9" t="str">
        <f>'Wrksht. H, CWIP Desc. EKS'!C227</f>
        <v>JEC011105801</v>
      </c>
      <c r="D228" s="738">
        <v>1241394.44</v>
      </c>
      <c r="E228" s="114">
        <f>'Wrksht. H, CWIP Desc. EKS'!D227</f>
        <v>0</v>
      </c>
      <c r="F228" s="737">
        <v>41061</v>
      </c>
      <c r="G228" s="849">
        <v>41187</v>
      </c>
      <c r="H228" s="738">
        <v>0</v>
      </c>
      <c r="I228" s="301">
        <f t="shared" si="11"/>
        <v>0</v>
      </c>
    </row>
    <row r="229" spans="1:9">
      <c r="A229" s="200">
        <f t="shared" si="12"/>
        <v>218</v>
      </c>
      <c r="B229" s="306" t="str">
        <f>'Wrksht. H, CWIP Desc. EKS'!B228</f>
        <v>1070004</v>
      </c>
      <c r="C229" s="9" t="str">
        <f>'Wrksht. H, CWIP Desc. EKS'!C228</f>
        <v>012834</v>
      </c>
      <c r="D229" s="738">
        <v>-20337.89</v>
      </c>
      <c r="E229" s="114">
        <f>'Wrksht. H, CWIP Desc. EKS'!D228</f>
        <v>0</v>
      </c>
      <c r="F229" s="737">
        <v>41061</v>
      </c>
      <c r="G229" s="849">
        <v>41520</v>
      </c>
      <c r="H229" s="738">
        <v>0</v>
      </c>
      <c r="I229" s="301">
        <f t="shared" si="11"/>
        <v>0</v>
      </c>
    </row>
    <row r="230" spans="1:9">
      <c r="A230" s="200">
        <f t="shared" si="12"/>
        <v>219</v>
      </c>
      <c r="B230" s="306" t="str">
        <f>'Wrksht. H, CWIP Desc. EKS'!B229</f>
        <v>1070004</v>
      </c>
      <c r="C230" s="9" t="str">
        <f>'Wrksht. H, CWIP Desc. EKS'!C229</f>
        <v>012961</v>
      </c>
      <c r="D230" s="738">
        <v>33556.33</v>
      </c>
      <c r="E230" s="114">
        <f>'Wrksht. H, CWIP Desc. EKS'!D229</f>
        <v>0</v>
      </c>
      <c r="F230" s="737">
        <v>41061</v>
      </c>
      <c r="G230" s="849">
        <v>41768</v>
      </c>
      <c r="H230" s="738">
        <v>0</v>
      </c>
      <c r="I230" s="301">
        <f t="shared" si="11"/>
        <v>0</v>
      </c>
    </row>
    <row r="231" spans="1:9">
      <c r="A231" s="200">
        <f t="shared" si="12"/>
        <v>220</v>
      </c>
      <c r="B231" s="306" t="str">
        <f>'Wrksht. H, CWIP Desc. EKS'!B230</f>
        <v>1070004</v>
      </c>
      <c r="C231" s="9" t="str">
        <f>'Wrksht. H, CWIP Desc. EKS'!C230</f>
        <v>013017</v>
      </c>
      <c r="D231" s="738">
        <v>1370122.55</v>
      </c>
      <c r="E231" s="114">
        <f>'Wrksht. H, CWIP Desc. EKS'!D230</f>
        <v>0</v>
      </c>
      <c r="F231" s="737">
        <v>41061</v>
      </c>
      <c r="G231" s="849">
        <v>41018</v>
      </c>
      <c r="H231" s="738">
        <v>0</v>
      </c>
      <c r="I231" s="301">
        <f t="shared" si="11"/>
        <v>0</v>
      </c>
    </row>
    <row r="232" spans="1:9">
      <c r="A232" s="200">
        <f t="shared" si="12"/>
        <v>221</v>
      </c>
      <c r="B232" s="306" t="str">
        <f>'Wrksht. H, CWIP Desc. EKS'!B231</f>
        <v>1070004</v>
      </c>
      <c r="C232" s="9" t="str">
        <f>'Wrksht. H, CWIP Desc. EKS'!C231</f>
        <v>013380</v>
      </c>
      <c r="D232" s="738">
        <v>-12373.26</v>
      </c>
      <c r="E232" s="114">
        <f>'Wrksht. H, CWIP Desc. EKS'!D231</f>
        <v>0</v>
      </c>
      <c r="F232" s="737">
        <v>41061</v>
      </c>
      <c r="G232" s="849">
        <v>41394</v>
      </c>
      <c r="H232" s="738">
        <v>0</v>
      </c>
      <c r="I232" s="301">
        <f t="shared" si="11"/>
        <v>0</v>
      </c>
    </row>
    <row r="233" spans="1:9">
      <c r="A233" s="200">
        <f t="shared" si="12"/>
        <v>222</v>
      </c>
      <c r="B233" s="306" t="str">
        <f>'Wrksht. H, CWIP Desc. EKS'!B232</f>
        <v>1070004</v>
      </c>
      <c r="C233" s="9" t="str">
        <f>'Wrksht. H, CWIP Desc. EKS'!C232</f>
        <v>013833</v>
      </c>
      <c r="D233" s="738">
        <v>129564.05</v>
      </c>
      <c r="E233" s="114">
        <f>'Wrksht. H, CWIP Desc. EKS'!D232</f>
        <v>0</v>
      </c>
      <c r="F233" s="737">
        <v>41061</v>
      </c>
      <c r="G233" s="849">
        <v>41864</v>
      </c>
      <c r="H233" s="738">
        <v>0</v>
      </c>
      <c r="I233" s="301">
        <f>IF((E233-H233)&lt;=1000000,-H233,E233-H233)</f>
        <v>0</v>
      </c>
    </row>
    <row r="234" spans="1:9">
      <c r="A234" s="200">
        <f t="shared" si="12"/>
        <v>223</v>
      </c>
      <c r="B234" s="306" t="str">
        <f>'Wrksht. H, CWIP Desc. EKS'!B233</f>
        <v>1070004</v>
      </c>
      <c r="C234" s="9" t="str">
        <f>'Wrksht. H, CWIP Desc. EKS'!C233</f>
        <v>013540</v>
      </c>
      <c r="D234" s="738">
        <v>2318501.3199999998</v>
      </c>
      <c r="E234" s="114">
        <f>'Wrksht. H, CWIP Desc. EKS'!D233</f>
        <v>0</v>
      </c>
      <c r="F234" s="737">
        <v>41426</v>
      </c>
      <c r="G234" s="849">
        <v>42109</v>
      </c>
      <c r="H234" s="738">
        <v>0</v>
      </c>
      <c r="I234" s="301">
        <f t="shared" si="11"/>
        <v>0</v>
      </c>
    </row>
    <row r="235" spans="1:9">
      <c r="A235" s="200">
        <f t="shared" si="12"/>
        <v>224</v>
      </c>
      <c r="B235" s="306" t="str">
        <f>'Wrksht. H, CWIP Desc. EKS'!B234</f>
        <v>1070004</v>
      </c>
      <c r="C235" s="9" t="str">
        <f>'Wrksht. H, CWIP Desc. EKS'!C234</f>
        <v>013894</v>
      </c>
      <c r="D235" s="738">
        <v>3073920.53</v>
      </c>
      <c r="E235" s="114">
        <f>'Wrksht. H, CWIP Desc. EKS'!D234</f>
        <v>0</v>
      </c>
      <c r="F235" s="737">
        <v>41426</v>
      </c>
      <c r="G235" s="849">
        <v>42461</v>
      </c>
      <c r="H235" s="738">
        <v>0</v>
      </c>
      <c r="I235" s="301">
        <f t="shared" si="11"/>
        <v>0</v>
      </c>
    </row>
    <row r="236" spans="1:9">
      <c r="A236" s="200">
        <f t="shared" si="12"/>
        <v>225</v>
      </c>
      <c r="B236" s="306" t="str">
        <f>'Wrksht. H, CWIP Desc. EKS'!B235</f>
        <v>1070004</v>
      </c>
      <c r="C236" s="9" t="str">
        <f>'Wrksht. H, CWIP Desc. EKS'!C235</f>
        <v>013948</v>
      </c>
      <c r="D236" s="738">
        <v>14987.27</v>
      </c>
      <c r="E236" s="114">
        <f>'Wrksht. H, CWIP Desc. EKS'!D235</f>
        <v>0</v>
      </c>
      <c r="F236" s="737">
        <v>41426</v>
      </c>
      <c r="G236" s="849">
        <v>41589</v>
      </c>
      <c r="H236" s="738">
        <v>0</v>
      </c>
      <c r="I236" s="301">
        <f t="shared" si="11"/>
        <v>0</v>
      </c>
    </row>
    <row r="237" spans="1:9">
      <c r="A237" s="200">
        <f t="shared" si="12"/>
        <v>226</v>
      </c>
      <c r="B237" s="306" t="str">
        <f>'Wrksht. H, CWIP Desc. EKS'!B236</f>
        <v>1070004</v>
      </c>
      <c r="C237" s="9" t="str">
        <f>'Wrksht. H, CWIP Desc. EKS'!C236</f>
        <v>013539</v>
      </c>
      <c r="D237" s="738">
        <v>-26815.09</v>
      </c>
      <c r="E237" s="114">
        <f>'Wrksht. H, CWIP Desc. EKS'!D236</f>
        <v>0</v>
      </c>
      <c r="F237" s="737">
        <v>41426</v>
      </c>
      <c r="G237" s="849">
        <v>41753</v>
      </c>
      <c r="H237" s="738">
        <v>0</v>
      </c>
      <c r="I237" s="301">
        <f t="shared" si="11"/>
        <v>0</v>
      </c>
    </row>
    <row r="238" spans="1:9">
      <c r="A238" s="200">
        <f t="shared" si="12"/>
        <v>227</v>
      </c>
      <c r="B238" s="306" t="str">
        <f>'Wrksht. H, CWIP Desc. EKS'!B237</f>
        <v>1070004</v>
      </c>
      <c r="C238" s="9" t="str">
        <f>'Wrksht. H, CWIP Desc. EKS'!C237</f>
        <v>012958</v>
      </c>
      <c r="D238" s="738">
        <v>29089.91</v>
      </c>
      <c r="E238" s="114">
        <f>'Wrksht. H, CWIP Desc. EKS'!D237</f>
        <v>0</v>
      </c>
      <c r="F238" s="737">
        <v>41426</v>
      </c>
      <c r="G238" s="849">
        <v>41891</v>
      </c>
      <c r="H238" s="738">
        <v>0</v>
      </c>
      <c r="I238" s="301">
        <f t="shared" si="11"/>
        <v>0</v>
      </c>
    </row>
    <row r="239" spans="1:9">
      <c r="A239" s="200">
        <f t="shared" si="12"/>
        <v>228</v>
      </c>
      <c r="B239" s="306" t="str">
        <f>'Wrksht. H, CWIP Desc. EKS'!B238</f>
        <v>1070004</v>
      </c>
      <c r="C239" s="9" t="str">
        <f>'Wrksht. H, CWIP Desc. EKS'!C238</f>
        <v>012514</v>
      </c>
      <c r="D239" s="738">
        <v>4087837.38</v>
      </c>
      <c r="E239" s="114">
        <f>'Wrksht. H, CWIP Desc. EKS'!D238</f>
        <v>0</v>
      </c>
      <c r="F239" s="737">
        <v>41426</v>
      </c>
      <c r="G239" s="849">
        <v>42192</v>
      </c>
      <c r="H239" s="738">
        <v>0</v>
      </c>
      <c r="I239" s="301">
        <f t="shared" si="11"/>
        <v>0</v>
      </c>
    </row>
    <row r="240" spans="1:9">
      <c r="A240" s="200">
        <f t="shared" si="12"/>
        <v>229</v>
      </c>
      <c r="B240" s="306" t="str">
        <f>'Wrksht. H, CWIP Desc. EKS'!B239</f>
        <v>1070004</v>
      </c>
      <c r="C240" s="9" t="str">
        <f>'Wrksht. H, CWIP Desc. EKS'!C239</f>
        <v>014176</v>
      </c>
      <c r="D240" s="738">
        <v>0</v>
      </c>
      <c r="E240" s="114">
        <f>'Wrksht. H, CWIP Desc. EKS'!D239</f>
        <v>0</v>
      </c>
      <c r="F240" s="737">
        <v>41426</v>
      </c>
      <c r="G240" s="849">
        <v>41788</v>
      </c>
      <c r="H240" s="738">
        <v>0</v>
      </c>
      <c r="I240" s="301">
        <f t="shared" si="11"/>
        <v>0</v>
      </c>
    </row>
    <row r="241" spans="1:9">
      <c r="A241" s="200">
        <f t="shared" si="12"/>
        <v>230</v>
      </c>
      <c r="B241" s="306" t="str">
        <f>'Wrksht. H, CWIP Desc. EKS'!B240</f>
        <v>1070004</v>
      </c>
      <c r="C241" s="9" t="str">
        <f>'Wrksht. H, CWIP Desc. EKS'!C240</f>
        <v>013830</v>
      </c>
      <c r="D241" s="738">
        <v>5250721.45</v>
      </c>
      <c r="E241" s="114">
        <f>'Wrksht. H, CWIP Desc. EKS'!D240</f>
        <v>0</v>
      </c>
      <c r="F241" s="737">
        <v>41426</v>
      </c>
      <c r="G241" s="849">
        <v>43445</v>
      </c>
      <c r="H241" s="738">
        <v>0</v>
      </c>
      <c r="I241" s="301">
        <f>IF((E241-H241)&lt;=1000000,-H241,E241-H241)</f>
        <v>0</v>
      </c>
    </row>
    <row r="242" spans="1:9">
      <c r="A242" s="200">
        <f t="shared" si="12"/>
        <v>231</v>
      </c>
      <c r="B242" s="306" t="str">
        <f>'Wrksht. H, CWIP Desc. EKS'!B241</f>
        <v>1070004</v>
      </c>
      <c r="C242" s="9" t="str">
        <f>'Wrksht. H, CWIP Desc. EKS'!C241</f>
        <v>014117</v>
      </c>
      <c r="D242" s="738">
        <v>-107734.46</v>
      </c>
      <c r="E242" s="114">
        <f>'Wrksht. H, CWIP Desc. EKS'!D241</f>
        <v>0</v>
      </c>
      <c r="F242" s="737">
        <v>41426</v>
      </c>
      <c r="G242" s="849">
        <v>41544</v>
      </c>
      <c r="H242" s="738">
        <v>0</v>
      </c>
      <c r="I242" s="301">
        <f t="shared" si="11"/>
        <v>0</v>
      </c>
    </row>
    <row r="243" spans="1:9">
      <c r="A243" s="200">
        <f t="shared" si="12"/>
        <v>232</v>
      </c>
      <c r="B243" s="306">
        <f>'Wrksht. H, CWIP Desc. EKS'!B242</f>
        <v>10100</v>
      </c>
      <c r="C243" s="9" t="str">
        <f>'Wrksht. H, CWIP Desc. EKS'!C242</f>
        <v>05701 JEC011205201</v>
      </c>
      <c r="D243" s="738">
        <v>1973724.35</v>
      </c>
      <c r="E243" s="114">
        <f>'Wrksht. H, CWIP Desc. EKS'!D242</f>
        <v>0</v>
      </c>
      <c r="F243" s="737">
        <v>41791</v>
      </c>
      <c r="G243" s="849">
        <v>41793</v>
      </c>
      <c r="H243" s="738">
        <v>0</v>
      </c>
      <c r="I243" s="301">
        <f>IF((E243-H243)&lt;=1000000,-H243,E243-H243)</f>
        <v>0</v>
      </c>
    </row>
    <row r="244" spans="1:9">
      <c r="A244" s="200">
        <f t="shared" si="12"/>
        <v>233</v>
      </c>
      <c r="B244" s="306">
        <f>'Wrksht. H, CWIP Desc. EKS'!B243</f>
        <v>10100</v>
      </c>
      <c r="C244" s="9" t="str">
        <f>'Wrksht. H, CWIP Desc. EKS'!C243</f>
        <v>05701 JEC011300301</v>
      </c>
      <c r="D244" s="738">
        <v>4305051.1500000004</v>
      </c>
      <c r="E244" s="114">
        <f>'Wrksht. H, CWIP Desc. EKS'!D243</f>
        <v>0</v>
      </c>
      <c r="F244" s="737">
        <v>41791</v>
      </c>
      <c r="G244" s="849">
        <v>41845</v>
      </c>
      <c r="H244" s="738">
        <v>0</v>
      </c>
      <c r="I244" s="301">
        <f>IF((E244-H244)&lt;=1000000,-H244,E244-H244)</f>
        <v>0</v>
      </c>
    </row>
    <row r="245" spans="1:9">
      <c r="A245" s="200">
        <f t="shared" si="12"/>
        <v>234</v>
      </c>
      <c r="B245" s="306">
        <f>'Wrksht. H, CWIP Desc. EKS'!B244</f>
        <v>10100</v>
      </c>
      <c r="C245" s="9" t="str">
        <f>'Wrksht. H, CWIP Desc. EKS'!C244</f>
        <v>05701 JEC011410201</v>
      </c>
      <c r="D245" s="738">
        <v>1290514.1000000001</v>
      </c>
      <c r="E245" s="114">
        <f>'Wrksht. H, CWIP Desc. EKS'!D244</f>
        <v>0</v>
      </c>
      <c r="F245" s="737">
        <v>41791</v>
      </c>
      <c r="G245" s="849">
        <v>41994</v>
      </c>
      <c r="H245" s="738">
        <v>0</v>
      </c>
      <c r="I245" s="301">
        <f>IF((E245-H245)&lt;=1000000,-H245,E245-H245)</f>
        <v>0</v>
      </c>
    </row>
    <row r="246" spans="1:9">
      <c r="A246" s="200">
        <f t="shared" si="12"/>
        <v>235</v>
      </c>
      <c r="B246" s="306">
        <f>'Wrksht. H, CWIP Desc. EKS'!B245</f>
        <v>10100</v>
      </c>
      <c r="C246" s="9" t="str">
        <f>'Wrksht. H, CWIP Desc. EKS'!C245</f>
        <v>05984 7003273</v>
      </c>
      <c r="D246" s="738">
        <v>3163401.66</v>
      </c>
      <c r="E246" s="114">
        <f>'Wrksht. H, CWIP Desc. EKS'!D245</f>
        <v>0</v>
      </c>
      <c r="F246" s="737">
        <v>41791</v>
      </c>
      <c r="G246" s="849">
        <v>42095</v>
      </c>
      <c r="H246" s="738">
        <v>0</v>
      </c>
      <c r="I246" s="301">
        <f>IF((E246-H246)&lt;=1000000,-H246,E246-H246)</f>
        <v>0</v>
      </c>
    </row>
    <row r="247" spans="1:9">
      <c r="A247" s="200">
        <f t="shared" si="12"/>
        <v>236</v>
      </c>
      <c r="B247" s="306">
        <f>'Wrksht. H, CWIP Desc. EKS'!B246</f>
        <v>10100</v>
      </c>
      <c r="C247" s="9" t="str">
        <f>'Wrksht. H, CWIP Desc. EKS'!C246</f>
        <v>05984 7103267</v>
      </c>
      <c r="D247" s="738">
        <v>6298331.9500000002</v>
      </c>
      <c r="E247" s="114">
        <f>'Wrksht. H, CWIP Desc. EKS'!D246</f>
        <v>0</v>
      </c>
      <c r="F247" s="737">
        <v>41791</v>
      </c>
      <c r="G247" s="849">
        <v>41727</v>
      </c>
      <c r="H247" s="738">
        <v>0</v>
      </c>
      <c r="I247" s="301">
        <f>IF((E247-H247)&lt;=1000000,-H247,E247-H247)</f>
        <v>0</v>
      </c>
    </row>
    <row r="248" spans="1:9">
      <c r="A248" s="432">
        <f t="shared" si="12"/>
        <v>237</v>
      </c>
      <c r="B248" s="715">
        <f>'Wrksht. H, CWIP Desc. EKS'!B247</f>
        <v>10100</v>
      </c>
      <c r="C248" s="726" t="str">
        <f>'Wrksht. H, CWIP Desc. EKS'!C247</f>
        <v>05984 7003214</v>
      </c>
      <c r="D248" s="738">
        <v>1057734.23</v>
      </c>
      <c r="E248" s="711">
        <f>'Wrksht. H, CWIP Desc. EKS'!D247</f>
        <v>0</v>
      </c>
      <c r="F248" s="737">
        <v>42156</v>
      </c>
      <c r="G248" s="849">
        <v>42069</v>
      </c>
      <c r="H248" s="738">
        <v>0</v>
      </c>
      <c r="I248" s="712">
        <f t="shared" ref="I248:I256" si="13">IF((E248-H248)&lt;=1000000,-H248,E248-H248)</f>
        <v>0</v>
      </c>
    </row>
    <row r="249" spans="1:9">
      <c r="A249" s="432">
        <f t="shared" si="12"/>
        <v>238</v>
      </c>
      <c r="B249" s="715">
        <f>'Wrksht. H, CWIP Desc. EKS'!B248</f>
        <v>10100</v>
      </c>
      <c r="C249" s="726" t="str">
        <f>'Wrksht. H, CWIP Desc. EKS'!C248</f>
        <v>J011412301</v>
      </c>
      <c r="D249" s="738">
        <v>1113449.1100000001</v>
      </c>
      <c r="E249" s="711">
        <f>'Wrksht. H, CWIP Desc. EKS'!D248</f>
        <v>0</v>
      </c>
      <c r="F249" s="737">
        <v>42156</v>
      </c>
      <c r="G249" s="849">
        <v>42109</v>
      </c>
      <c r="H249" s="738">
        <v>0</v>
      </c>
      <c r="I249" s="712">
        <f t="shared" si="13"/>
        <v>0</v>
      </c>
    </row>
    <row r="250" spans="1:9">
      <c r="A250" s="432">
        <f t="shared" si="12"/>
        <v>239</v>
      </c>
      <c r="B250" s="715">
        <f>'Wrksht. H, CWIP Desc. EKS'!B249</f>
        <v>10100</v>
      </c>
      <c r="C250" s="726" t="str">
        <f>'Wrksht. H, CWIP Desc. EKS'!C249</f>
        <v>05984 10001005</v>
      </c>
      <c r="D250" s="738">
        <v>1614750.6</v>
      </c>
      <c r="E250" s="711">
        <f>'Wrksht. H, CWIP Desc. EKS'!D249</f>
        <v>0</v>
      </c>
      <c r="F250" s="737">
        <v>42156</v>
      </c>
      <c r="G250" s="849">
        <v>42036</v>
      </c>
      <c r="H250" s="738">
        <v>0</v>
      </c>
      <c r="I250" s="712">
        <f t="shared" si="13"/>
        <v>0</v>
      </c>
    </row>
    <row r="251" spans="1:9">
      <c r="A251" s="432">
        <f t="shared" si="12"/>
        <v>240</v>
      </c>
      <c r="B251" s="715">
        <f>'Wrksht. H, CWIP Desc. EKS'!B250</f>
        <v>10100</v>
      </c>
      <c r="C251" s="726" t="str">
        <f>'Wrksht. H, CWIP Desc. EKS'!C250</f>
        <v>05984 10000422</v>
      </c>
      <c r="D251" s="738">
        <v>1720198.16</v>
      </c>
      <c r="E251" s="711">
        <f>'Wrksht. H, CWIP Desc. EKS'!D250</f>
        <v>0</v>
      </c>
      <c r="F251" s="737">
        <v>42156</v>
      </c>
      <c r="G251" s="849">
        <v>42095</v>
      </c>
      <c r="H251" s="738">
        <v>0</v>
      </c>
      <c r="I251" s="712">
        <f t="shared" si="13"/>
        <v>0</v>
      </c>
    </row>
    <row r="252" spans="1:9">
      <c r="A252" s="432">
        <f t="shared" si="12"/>
        <v>241</v>
      </c>
      <c r="B252" s="715">
        <f>'Wrksht. H, CWIP Desc. EKS'!B251</f>
        <v>10100</v>
      </c>
      <c r="C252" s="752" t="str">
        <f>'Wrksht. H, CWIP Desc. EKS'!C251</f>
        <v>05984 10000231</v>
      </c>
      <c r="D252" s="738">
        <v>5828533.8600000003</v>
      </c>
      <c r="E252" s="753">
        <f>'Wrksht. H, CWIP Desc. EKS'!D251</f>
        <v>0</v>
      </c>
      <c r="F252" s="737">
        <v>42156</v>
      </c>
      <c r="G252" s="849">
        <v>43040</v>
      </c>
      <c r="H252" s="738">
        <v>0</v>
      </c>
      <c r="I252" s="712">
        <f t="shared" si="13"/>
        <v>0</v>
      </c>
    </row>
    <row r="253" spans="1:9">
      <c r="A253" s="432">
        <f t="shared" si="12"/>
        <v>242</v>
      </c>
      <c r="B253" s="715">
        <f>'Wrksht. H, CWIP Desc. EKS'!B252</f>
        <v>10100</v>
      </c>
      <c r="C253" s="726" t="str">
        <f>'Wrksht. H, CWIP Desc. EKS'!C252</f>
        <v>05984 7003262</v>
      </c>
      <c r="D253" s="738">
        <v>1924616.95</v>
      </c>
      <c r="E253" s="711">
        <f>'Wrksht. H, CWIP Desc. EKS'!D252</f>
        <v>0</v>
      </c>
      <c r="F253" s="737">
        <v>42156</v>
      </c>
      <c r="G253" s="849">
        <v>42069</v>
      </c>
      <c r="H253" s="738">
        <v>0</v>
      </c>
      <c r="I253" s="712">
        <f t="shared" si="13"/>
        <v>0</v>
      </c>
    </row>
    <row r="254" spans="1:9">
      <c r="A254" s="432">
        <f t="shared" si="12"/>
        <v>243</v>
      </c>
      <c r="B254" s="715">
        <f>'Wrksht. H, CWIP Desc. EKS'!B253</f>
        <v>10100</v>
      </c>
      <c r="C254" s="726" t="str">
        <f>'Wrksht. H, CWIP Desc. EKS'!C253</f>
        <v>05984 10000421</v>
      </c>
      <c r="D254" s="738">
        <v>2511603.5</v>
      </c>
      <c r="E254" s="711">
        <f>'Wrksht. H, CWIP Desc. EKS'!D253</f>
        <v>0</v>
      </c>
      <c r="F254" s="737">
        <v>42156</v>
      </c>
      <c r="G254" s="849">
        <v>42095</v>
      </c>
      <c r="H254" s="738">
        <v>0</v>
      </c>
      <c r="I254" s="712">
        <f t="shared" si="13"/>
        <v>0</v>
      </c>
    </row>
    <row r="255" spans="1:9">
      <c r="A255" s="432">
        <f t="shared" si="12"/>
        <v>244</v>
      </c>
      <c r="B255" s="715">
        <f>'Wrksht. H, CWIP Desc. EKS'!B254</f>
        <v>10100</v>
      </c>
      <c r="C255" s="726" t="str">
        <f>'Wrksht. H, CWIP Desc. EKS'!C254</f>
        <v>05984 7203279</v>
      </c>
      <c r="D255" s="738">
        <v>2769589.54</v>
      </c>
      <c r="E255" s="711">
        <f>'Wrksht. H, CWIP Desc. EKS'!D254</f>
        <v>0</v>
      </c>
      <c r="F255" s="737">
        <v>42156</v>
      </c>
      <c r="G255" s="849">
        <v>42036</v>
      </c>
      <c r="H255" s="738">
        <v>0</v>
      </c>
      <c r="I255" s="712">
        <f t="shared" si="13"/>
        <v>0</v>
      </c>
    </row>
    <row r="256" spans="1:9">
      <c r="A256" s="432">
        <f t="shared" si="12"/>
        <v>245</v>
      </c>
      <c r="B256" s="715">
        <f>'Wrksht. H, CWIP Desc. EKS'!B255</f>
        <v>10100</v>
      </c>
      <c r="C256" s="726" t="str">
        <f>'Wrksht. H, CWIP Desc. EKS'!C255</f>
        <v>05984 7203280</v>
      </c>
      <c r="D256" s="738">
        <v>3983374.37</v>
      </c>
      <c r="E256" s="711">
        <f>'Wrksht. H, CWIP Desc. EKS'!D255</f>
        <v>0</v>
      </c>
      <c r="F256" s="737">
        <v>42156</v>
      </c>
      <c r="G256" s="849">
        <v>42036</v>
      </c>
      <c r="H256" s="738">
        <v>0</v>
      </c>
      <c r="I256" s="712">
        <f t="shared" si="13"/>
        <v>0</v>
      </c>
    </row>
    <row r="257" spans="1:10">
      <c r="A257" s="432">
        <f t="shared" si="12"/>
        <v>246</v>
      </c>
      <c r="B257" s="715">
        <f>'Wrksht. H, CWIP Desc. EKS'!B256</f>
        <v>10100</v>
      </c>
      <c r="C257" s="726" t="str">
        <f>'Wrksht. H, CWIP Desc. EKS'!C256</f>
        <v>08400 013944</v>
      </c>
      <c r="D257" s="738">
        <v>1312843.32</v>
      </c>
      <c r="E257" s="711">
        <f>'Wrksht. H, CWIP Desc. EKS'!D256</f>
        <v>0</v>
      </c>
      <c r="F257" s="737">
        <v>42156</v>
      </c>
      <c r="G257" s="849">
        <v>42461</v>
      </c>
      <c r="H257" s="738">
        <v>0</v>
      </c>
      <c r="I257" s="712">
        <f>IF((E257-H257)&lt;=1000000,-H257,E257-H257)</f>
        <v>0</v>
      </c>
    </row>
    <row r="258" spans="1:10">
      <c r="A258" s="432">
        <f t="shared" si="12"/>
        <v>247</v>
      </c>
      <c r="B258" s="715">
        <f>'Wrksht. H, CWIP Desc. EKS'!B257</f>
        <v>10100</v>
      </c>
      <c r="C258" s="726" t="str">
        <f>'Wrksht. H, CWIP Desc. EKS'!C257</f>
        <v>08400 014254</v>
      </c>
      <c r="D258" s="738">
        <v>-300.85000000000002</v>
      </c>
      <c r="E258" s="711">
        <f>'Wrksht. H, CWIP Desc. EKS'!D257</f>
        <v>0</v>
      </c>
      <c r="F258" s="737">
        <v>42156</v>
      </c>
      <c r="G258" s="849">
        <v>42675</v>
      </c>
      <c r="H258" s="738">
        <v>0</v>
      </c>
      <c r="I258" s="712">
        <f t="shared" ref="I258:I265" si="14">IF((E258-H258)&lt;=1000000,-H258,E258-H258)</f>
        <v>0</v>
      </c>
    </row>
    <row r="259" spans="1:10">
      <c r="A259" s="432">
        <f t="shared" si="12"/>
        <v>248</v>
      </c>
      <c r="B259" s="715">
        <f>'Wrksht. H, CWIP Desc. EKS'!B258</f>
        <v>10100</v>
      </c>
      <c r="C259" s="726" t="str">
        <f>'Wrksht. H, CWIP Desc. EKS'!C258</f>
        <v>08400 014459</v>
      </c>
      <c r="D259" s="738">
        <v>1338028.69</v>
      </c>
      <c r="E259" s="711">
        <f>'Wrksht. H, CWIP Desc. EKS'!D258</f>
        <v>0</v>
      </c>
      <c r="F259" s="737">
        <v>42156</v>
      </c>
      <c r="G259" s="849">
        <v>42313</v>
      </c>
      <c r="H259" s="738">
        <v>0</v>
      </c>
      <c r="I259" s="712">
        <f t="shared" si="14"/>
        <v>0</v>
      </c>
    </row>
    <row r="260" spans="1:10">
      <c r="A260" s="432">
        <f t="shared" si="12"/>
        <v>249</v>
      </c>
      <c r="B260" s="715">
        <f>'Wrksht. H, CWIP Desc. EKS'!B259</f>
        <v>10100</v>
      </c>
      <c r="C260" s="726" t="str">
        <f>'Wrksht. H, CWIP Desc. EKS'!C259</f>
        <v>08400 014461</v>
      </c>
      <c r="D260" s="738">
        <v>1369341.3399999999</v>
      </c>
      <c r="E260" s="711">
        <f>'Wrksht. H, CWIP Desc. EKS'!D259</f>
        <v>0</v>
      </c>
      <c r="F260" s="737">
        <v>42156</v>
      </c>
      <c r="G260" s="849">
        <v>42122</v>
      </c>
      <c r="H260" s="738">
        <v>0</v>
      </c>
      <c r="I260" s="712">
        <f t="shared" si="14"/>
        <v>0</v>
      </c>
    </row>
    <row r="261" spans="1:10">
      <c r="A261" s="432">
        <f t="shared" si="12"/>
        <v>250</v>
      </c>
      <c r="B261" s="715">
        <f>'Wrksht. H, CWIP Desc. EKS'!B260</f>
        <v>10100</v>
      </c>
      <c r="C261" s="726" t="str">
        <f>'Wrksht. H, CWIP Desc. EKS'!C260</f>
        <v>08400 014269</v>
      </c>
      <c r="D261" s="738">
        <v>4333897.08</v>
      </c>
      <c r="E261" s="711">
        <f>'Wrksht. H, CWIP Desc. EKS'!D260</f>
        <v>0</v>
      </c>
      <c r="F261" s="849">
        <v>42156</v>
      </c>
      <c r="G261" s="849">
        <v>43256</v>
      </c>
      <c r="H261" s="848">
        <v>0</v>
      </c>
      <c r="I261" s="712">
        <f>IF((E261-H261)&lt;=1000000,-H261,E261-H261)</f>
        <v>0</v>
      </c>
    </row>
    <row r="262" spans="1:10">
      <c r="A262" s="432">
        <f t="shared" si="12"/>
        <v>251</v>
      </c>
      <c r="B262" s="715">
        <f>'Wrksht. H, CWIP Desc. EKS'!B261</f>
        <v>10100</v>
      </c>
      <c r="C262" s="726" t="str">
        <f>'Wrksht. H, CWIP Desc. EKS'!C261</f>
        <v>08400 013321</v>
      </c>
      <c r="D262" s="848">
        <v>681110.98</v>
      </c>
      <c r="E262" s="711">
        <f>'Wrksht. H, CWIP Desc. EKS'!D261</f>
        <v>0</v>
      </c>
      <c r="F262" s="849">
        <v>42156</v>
      </c>
      <c r="G262" s="849">
        <v>46036</v>
      </c>
      <c r="H262" s="848">
        <v>0</v>
      </c>
      <c r="I262" s="712">
        <f>IF((E262-H262)&lt;=1000000,-H262,E262-H262)</f>
        <v>0</v>
      </c>
      <c r="J262" s="983"/>
    </row>
    <row r="263" spans="1:10">
      <c r="A263" s="432">
        <f t="shared" si="12"/>
        <v>252</v>
      </c>
      <c r="B263" s="715">
        <f>'Wrksht. H, CWIP Desc. EKS'!B262</f>
        <v>10100</v>
      </c>
      <c r="C263" s="726" t="str">
        <f>'Wrksht. H, CWIP Desc. EKS'!C262</f>
        <v>08400 014003</v>
      </c>
      <c r="D263" s="738">
        <v>4005409.45</v>
      </c>
      <c r="E263" s="711">
        <f>'Wrksht. H, CWIP Desc. EKS'!D262</f>
        <v>0</v>
      </c>
      <c r="F263" s="849">
        <v>42156</v>
      </c>
      <c r="G263" s="849">
        <v>42220</v>
      </c>
      <c r="H263" s="848">
        <v>0</v>
      </c>
      <c r="I263" s="712">
        <f t="shared" si="14"/>
        <v>0</v>
      </c>
    </row>
    <row r="264" spans="1:10">
      <c r="A264" s="432">
        <f t="shared" si="12"/>
        <v>253</v>
      </c>
      <c r="B264" s="715">
        <f>'Wrksht. H, CWIP Desc. EKS'!B263</f>
        <v>10100</v>
      </c>
      <c r="C264" s="752" t="str">
        <f>'Wrksht. H, CWIP Desc. EKS'!C263</f>
        <v>08400 501209</v>
      </c>
      <c r="D264" s="738">
        <v>18181843.84</v>
      </c>
      <c r="E264" s="753">
        <f>'Wrksht. H, CWIP Desc. EKS'!D263</f>
        <v>0</v>
      </c>
      <c r="F264" s="849">
        <v>42156</v>
      </c>
      <c r="G264" s="849">
        <v>43935</v>
      </c>
      <c r="H264" s="848">
        <v>0</v>
      </c>
      <c r="I264" s="712">
        <f>IF((E264-H264)&lt;=1000000,-H264,E264-H264)</f>
        <v>0</v>
      </c>
    </row>
    <row r="265" spans="1:10">
      <c r="A265" s="432">
        <f t="shared" si="12"/>
        <v>254</v>
      </c>
      <c r="B265" s="715">
        <f>'Wrksht. H, CWIP Desc. EKS'!B264</f>
        <v>10100</v>
      </c>
      <c r="C265" s="726" t="str">
        <f>'Wrksht. H, CWIP Desc. EKS'!C264</f>
        <v>08400 013424</v>
      </c>
      <c r="D265" s="738">
        <v>9401409.5600000005</v>
      </c>
      <c r="E265" s="711">
        <f>'Wrksht. H, CWIP Desc. EKS'!D264</f>
        <v>0</v>
      </c>
      <c r="F265" s="849">
        <v>42156</v>
      </c>
      <c r="G265" s="849">
        <v>42227</v>
      </c>
      <c r="H265" s="848">
        <v>0</v>
      </c>
      <c r="I265" s="712">
        <f t="shared" si="14"/>
        <v>0</v>
      </c>
    </row>
    <row r="266" spans="1:10">
      <c r="A266" s="432">
        <f t="shared" si="12"/>
        <v>255</v>
      </c>
      <c r="B266" s="715">
        <f>'Wrksht. H, CWIP Desc. EKS'!B265</f>
        <v>10100</v>
      </c>
      <c r="C266" s="726" t="str">
        <f>'Wrksht. H, CWIP Desc. EKS'!C265</f>
        <v>J00622001</v>
      </c>
      <c r="D266" s="738">
        <v>1298197.4099999999</v>
      </c>
      <c r="E266" s="711">
        <f>'Wrksht. H, CWIP Desc. EKS'!D265</f>
        <v>0</v>
      </c>
      <c r="F266" s="849">
        <v>42522</v>
      </c>
      <c r="G266" s="849">
        <v>42711</v>
      </c>
      <c r="H266" s="848">
        <v>0</v>
      </c>
      <c r="I266" s="712">
        <f t="shared" ref="I266:I288" si="15">IF((E266-H266)&lt;=1000000,-H266,E266-H266)</f>
        <v>0</v>
      </c>
    </row>
    <row r="267" spans="1:10">
      <c r="A267" s="432">
        <f t="shared" si="12"/>
        <v>256</v>
      </c>
      <c r="B267" s="715">
        <f>'Wrksht. H, CWIP Desc. EKS'!B266</f>
        <v>10100</v>
      </c>
      <c r="C267" s="726" t="str">
        <f>'Wrksht. H, CWIP Desc. EKS'!C266</f>
        <v>05984 7081500</v>
      </c>
      <c r="D267" s="738">
        <v>1210709.3600000001</v>
      </c>
      <c r="E267" s="711">
        <f>'Wrksht. H, CWIP Desc. EKS'!D266</f>
        <v>0</v>
      </c>
      <c r="F267" s="849">
        <v>42522</v>
      </c>
      <c r="G267" s="849">
        <v>42491</v>
      </c>
      <c r="H267" s="848">
        <v>0</v>
      </c>
      <c r="I267" s="712">
        <f t="shared" si="15"/>
        <v>0</v>
      </c>
    </row>
    <row r="268" spans="1:10">
      <c r="A268" s="432">
        <f t="shared" si="12"/>
        <v>257</v>
      </c>
      <c r="B268" s="715">
        <f>'Wrksht. H, CWIP Desc. EKS'!B267</f>
        <v>10100</v>
      </c>
      <c r="C268" s="726" t="str">
        <f>'Wrksht. H, CWIP Desc. EKS'!C267</f>
        <v>05984 10000364</v>
      </c>
      <c r="D268" s="738">
        <v>5915299.1900000004</v>
      </c>
      <c r="E268" s="711">
        <f>'Wrksht. H, CWIP Desc. EKS'!D267</f>
        <v>0</v>
      </c>
      <c r="F268" s="849">
        <v>42522</v>
      </c>
      <c r="G268" s="849">
        <v>42853</v>
      </c>
      <c r="H268" s="848">
        <v>0</v>
      </c>
      <c r="I268" s="712">
        <f t="shared" si="15"/>
        <v>0</v>
      </c>
    </row>
    <row r="269" spans="1:10">
      <c r="A269" s="432">
        <f t="shared" si="12"/>
        <v>258</v>
      </c>
      <c r="B269" s="715">
        <f>'Wrksht. H, CWIP Desc. EKS'!B268</f>
        <v>10100</v>
      </c>
      <c r="C269" s="726" t="str">
        <f>'Wrksht. H, CWIP Desc. EKS'!C268</f>
        <v>05984 10000778</v>
      </c>
      <c r="D269" s="738">
        <v>1139287.43</v>
      </c>
      <c r="E269" s="711">
        <f>'Wrksht. H, CWIP Desc. EKS'!D268</f>
        <v>0</v>
      </c>
      <c r="F269" s="849">
        <v>42887</v>
      </c>
      <c r="G269" s="849">
        <v>42948</v>
      </c>
      <c r="H269" s="848">
        <v>0</v>
      </c>
      <c r="I269" s="712">
        <f t="shared" si="15"/>
        <v>0</v>
      </c>
    </row>
    <row r="270" spans="1:10" ht="13.5" thickBot="1">
      <c r="A270" s="432">
        <f t="shared" si="12"/>
        <v>259</v>
      </c>
      <c r="B270" s="715">
        <f>'Wrksht. H, CWIP Desc. EKS'!B269</f>
        <v>10100</v>
      </c>
      <c r="C270" s="726" t="str">
        <f>'Wrksht. H, CWIP Desc. EKS'!C269</f>
        <v>05984 10001304</v>
      </c>
      <c r="D270" s="738">
        <v>2667143.89</v>
      </c>
      <c r="E270" s="711">
        <f>'Wrksht. H, CWIP Desc. EKS'!D269</f>
        <v>0</v>
      </c>
      <c r="F270" s="849">
        <v>42887</v>
      </c>
      <c r="G270" s="848">
        <v>0</v>
      </c>
      <c r="H270" s="848">
        <v>0</v>
      </c>
      <c r="I270" s="712">
        <f t="shared" si="15"/>
        <v>0</v>
      </c>
    </row>
    <row r="271" spans="1:10" ht="13.5" thickTop="1">
      <c r="A271" s="806">
        <f t="shared" si="12"/>
        <v>260</v>
      </c>
      <c r="B271" s="757">
        <f>'Wrksht. H, CWIP Desc. EKS'!B270</f>
        <v>10100</v>
      </c>
      <c r="C271" s="787" t="str">
        <f>'Wrksht. H, CWIP Desc. EKS'!C270</f>
        <v>05984 10002197</v>
      </c>
      <c r="D271" s="807">
        <v>-107.7</v>
      </c>
      <c r="E271" s="788">
        <f>'Wrksht. H, CWIP Desc. EKS'!D270</f>
        <v>0</v>
      </c>
      <c r="F271" s="859">
        <v>43252</v>
      </c>
      <c r="G271" s="859">
        <v>43314</v>
      </c>
      <c r="H271" s="1070">
        <v>0</v>
      </c>
      <c r="I271" s="758">
        <f t="shared" si="15"/>
        <v>0</v>
      </c>
    </row>
    <row r="272" spans="1:10">
      <c r="A272" s="432">
        <f t="shared" si="12"/>
        <v>261</v>
      </c>
      <c r="B272" s="715">
        <f>'Wrksht. H, CWIP Desc. EKS'!B271</f>
        <v>10100</v>
      </c>
      <c r="C272" s="767" t="str">
        <f>'Wrksht. H, CWIP Desc. EKS'!C271</f>
        <v>05984 10001705</v>
      </c>
      <c r="D272" s="808">
        <v>1325354.98</v>
      </c>
      <c r="E272" s="711">
        <f>'Wrksht. H, CWIP Desc. EKS'!D271</f>
        <v>0</v>
      </c>
      <c r="F272" s="849">
        <v>43252</v>
      </c>
      <c r="G272" s="849">
        <v>43223</v>
      </c>
      <c r="H272" s="848">
        <v>0</v>
      </c>
      <c r="I272" s="712">
        <f t="shared" si="15"/>
        <v>0</v>
      </c>
    </row>
    <row r="273" spans="1:10">
      <c r="A273" s="432">
        <f t="shared" si="12"/>
        <v>262</v>
      </c>
      <c r="B273" s="715">
        <f>'Wrksht. H, CWIP Desc. EKS'!B272</f>
        <v>10100</v>
      </c>
      <c r="C273" s="767" t="str">
        <f>'Wrksht. H, CWIP Desc. EKS'!C272</f>
        <v>05984 10001867</v>
      </c>
      <c r="D273" s="808">
        <v>1375672.36</v>
      </c>
      <c r="E273" s="711">
        <f>'Wrksht. H, CWIP Desc. EKS'!D272</f>
        <v>0</v>
      </c>
      <c r="F273" s="849">
        <v>43252</v>
      </c>
      <c r="G273" s="849">
        <v>43160</v>
      </c>
      <c r="H273" s="848">
        <v>0</v>
      </c>
      <c r="I273" s="712">
        <f t="shared" si="15"/>
        <v>0</v>
      </c>
    </row>
    <row r="274" spans="1:10">
      <c r="A274" s="432">
        <f t="shared" si="12"/>
        <v>263</v>
      </c>
      <c r="B274" s="715">
        <f>'Wrksht. H, CWIP Desc. EKS'!B273</f>
        <v>10100</v>
      </c>
      <c r="C274" s="767" t="str">
        <f>'Wrksht. H, CWIP Desc. EKS'!C273</f>
        <v>05984 10002361</v>
      </c>
      <c r="D274" s="808">
        <v>1872304.47</v>
      </c>
      <c r="E274" s="711">
        <f>'Wrksht. H, CWIP Desc. EKS'!D273</f>
        <v>0</v>
      </c>
      <c r="F274" s="849">
        <v>43252</v>
      </c>
      <c r="G274" s="849">
        <v>43160</v>
      </c>
      <c r="H274" s="848">
        <v>0</v>
      </c>
      <c r="I274" s="712">
        <f t="shared" si="15"/>
        <v>0</v>
      </c>
    </row>
    <row r="275" spans="1:10">
      <c r="A275" s="432">
        <f t="shared" si="12"/>
        <v>264</v>
      </c>
      <c r="B275" s="715">
        <f>'Wrksht. H, CWIP Desc. EKS'!B274</f>
        <v>10100</v>
      </c>
      <c r="C275" s="767" t="str">
        <f>'Wrksht. H, CWIP Desc. EKS'!C274</f>
        <v>J01089301</v>
      </c>
      <c r="D275" s="808">
        <v>1902546.2</v>
      </c>
      <c r="E275" s="711">
        <f>'Wrksht. H, CWIP Desc. EKS'!D274</f>
        <v>0</v>
      </c>
      <c r="F275" s="849">
        <v>43252</v>
      </c>
      <c r="G275" s="849">
        <v>43292</v>
      </c>
      <c r="H275" s="848">
        <v>0</v>
      </c>
      <c r="I275" s="712">
        <f t="shared" si="15"/>
        <v>0</v>
      </c>
    </row>
    <row r="276" spans="1:10">
      <c r="A276" s="432">
        <f t="shared" si="12"/>
        <v>265</v>
      </c>
      <c r="B276" s="715">
        <f>'Wrksht. H, CWIP Desc. EKS'!B275</f>
        <v>10100</v>
      </c>
      <c r="C276" s="767" t="str">
        <f>'Wrksht. H, CWIP Desc. EKS'!C275</f>
        <v>05984 10001725</v>
      </c>
      <c r="D276" s="808">
        <v>2175399.34</v>
      </c>
      <c r="E276" s="711">
        <f>'Wrksht. H, CWIP Desc. EKS'!D275</f>
        <v>0</v>
      </c>
      <c r="F276" s="849">
        <v>43252</v>
      </c>
      <c r="G276" s="849">
        <v>42916</v>
      </c>
      <c r="H276" s="848">
        <v>0</v>
      </c>
      <c r="I276" s="712">
        <f t="shared" si="15"/>
        <v>0</v>
      </c>
    </row>
    <row r="277" spans="1:10">
      <c r="A277" s="432">
        <f t="shared" si="12"/>
        <v>266</v>
      </c>
      <c r="B277" s="715">
        <f>'Wrksht. H, CWIP Desc. EKS'!B276</f>
        <v>10100</v>
      </c>
      <c r="C277" s="767" t="str">
        <f>'Wrksht. H, CWIP Desc. EKS'!C276</f>
        <v>05984 10001303</v>
      </c>
      <c r="D277" s="808">
        <v>2213481.2999999998</v>
      </c>
      <c r="E277" s="711">
        <f>'Wrksht. H, CWIP Desc. EKS'!D276</f>
        <v>0</v>
      </c>
      <c r="F277" s="849">
        <v>43252</v>
      </c>
      <c r="G277" s="848">
        <v>0</v>
      </c>
      <c r="H277" s="848">
        <v>0</v>
      </c>
      <c r="I277" s="712">
        <f t="shared" si="15"/>
        <v>0</v>
      </c>
    </row>
    <row r="278" spans="1:10">
      <c r="A278" s="432">
        <f t="shared" si="12"/>
        <v>267</v>
      </c>
      <c r="B278" s="715">
        <f>'Wrksht. H, CWIP Desc. EKS'!B277</f>
        <v>10100</v>
      </c>
      <c r="C278" s="767" t="str">
        <f>'Wrksht. H, CWIP Desc. EKS'!C277</f>
        <v>05984 10001954</v>
      </c>
      <c r="D278" s="808">
        <v>4149442.43</v>
      </c>
      <c r="E278" s="711">
        <f>'Wrksht. H, CWIP Desc. EKS'!D277</f>
        <v>0</v>
      </c>
      <c r="F278" s="849">
        <v>43252</v>
      </c>
      <c r="G278" s="849">
        <v>43040</v>
      </c>
      <c r="H278" s="848">
        <v>0</v>
      </c>
      <c r="I278" s="712">
        <f t="shared" si="15"/>
        <v>0</v>
      </c>
    </row>
    <row r="279" spans="1:10">
      <c r="A279" s="432">
        <f t="shared" si="12"/>
        <v>268</v>
      </c>
      <c r="B279" s="715">
        <f>'Wrksht. H, CWIP Desc. EKS'!B278</f>
        <v>10100</v>
      </c>
      <c r="C279" s="767" t="str">
        <f>'Wrksht. H, CWIP Desc. EKS'!C278</f>
        <v>08400 014966</v>
      </c>
      <c r="D279" s="808">
        <v>8690930.8000000007</v>
      </c>
      <c r="E279" s="711">
        <f>'Wrksht. H, CWIP Desc. EKS'!D278</f>
        <v>0</v>
      </c>
      <c r="F279" s="849">
        <v>43252</v>
      </c>
      <c r="G279" s="849">
        <v>43209</v>
      </c>
      <c r="H279" s="848">
        <v>0</v>
      </c>
      <c r="I279" s="712">
        <f t="shared" si="15"/>
        <v>0</v>
      </c>
    </row>
    <row r="280" spans="1:10">
      <c r="A280" s="432">
        <f t="shared" si="12"/>
        <v>269</v>
      </c>
      <c r="B280" s="715">
        <f>'Wrksht. H, CWIP Desc. EKS'!B279</f>
        <v>10100</v>
      </c>
      <c r="C280" s="767" t="str">
        <f>'Wrksht. H, CWIP Desc. EKS'!C279</f>
        <v>08400 013324</v>
      </c>
      <c r="D280" s="808">
        <v>2878.65</v>
      </c>
      <c r="E280" s="711">
        <f>'Wrksht. H, CWIP Desc. EKS'!D279</f>
        <v>0</v>
      </c>
      <c r="F280" s="849">
        <v>43252</v>
      </c>
      <c r="G280" s="849">
        <v>44375</v>
      </c>
      <c r="H280" s="848">
        <v>0</v>
      </c>
      <c r="I280" s="712">
        <f t="shared" si="15"/>
        <v>0</v>
      </c>
      <c r="J280" s="983"/>
    </row>
    <row r="281" spans="1:10">
      <c r="A281" s="432">
        <f t="shared" si="12"/>
        <v>270</v>
      </c>
      <c r="B281" s="715">
        <f>'Wrksht. H, CWIP Desc. EKS'!B280</f>
        <v>10100</v>
      </c>
      <c r="C281" s="767" t="str">
        <f>'Wrksht. H, CWIP Desc. EKS'!C280</f>
        <v>08400 014998</v>
      </c>
      <c r="D281" s="808">
        <v>6032189.7199999997</v>
      </c>
      <c r="E281" s="711">
        <f>'Wrksht. H, CWIP Desc. EKS'!D280</f>
        <v>0</v>
      </c>
      <c r="F281" s="849">
        <v>43252</v>
      </c>
      <c r="G281" s="849">
        <v>43211</v>
      </c>
      <c r="H281" s="848">
        <v>0</v>
      </c>
      <c r="I281" s="712">
        <f>IF((E281-H281)&lt;=1000000,-H281,E281-H281)</f>
        <v>0</v>
      </c>
    </row>
    <row r="282" spans="1:10">
      <c r="A282" s="432">
        <f>A281+1</f>
        <v>271</v>
      </c>
      <c r="B282" s="715">
        <f>'Wrksht. H, CWIP Desc. EKS'!B281</f>
        <v>10100</v>
      </c>
      <c r="C282" s="767" t="str">
        <f>'Wrksht. H, CWIP Desc. EKS'!C281</f>
        <v>08400 014389</v>
      </c>
      <c r="D282" s="808">
        <v>3409569.78</v>
      </c>
      <c r="E282" s="711">
        <f>'Wrksht. H, CWIP Desc. EKS'!D281</f>
        <v>0</v>
      </c>
      <c r="F282" s="849">
        <v>43252</v>
      </c>
      <c r="G282" s="849">
        <v>43325</v>
      </c>
      <c r="H282" s="848">
        <v>0</v>
      </c>
      <c r="I282" s="712">
        <f t="shared" si="15"/>
        <v>0</v>
      </c>
    </row>
    <row r="283" spans="1:10">
      <c r="A283" s="432">
        <f t="shared" si="12"/>
        <v>272</v>
      </c>
      <c r="B283" s="715">
        <f>'Wrksht. H, CWIP Desc. EKS'!B282</f>
        <v>10100</v>
      </c>
      <c r="C283" s="767" t="str">
        <f>'Wrksht. H, CWIP Desc. EKS'!C282</f>
        <v>08400 014863</v>
      </c>
      <c r="D283" s="808">
        <v>2983390.37</v>
      </c>
      <c r="E283" s="711">
        <f>'Wrksht. H, CWIP Desc. EKS'!D282</f>
        <v>0</v>
      </c>
      <c r="F283" s="849">
        <v>43252</v>
      </c>
      <c r="G283" s="849">
        <v>43225</v>
      </c>
      <c r="H283" s="848">
        <v>0</v>
      </c>
      <c r="I283" s="712">
        <f t="shared" si="15"/>
        <v>0</v>
      </c>
    </row>
    <row r="284" spans="1:10">
      <c r="A284" s="432">
        <f t="shared" si="12"/>
        <v>273</v>
      </c>
      <c r="B284" s="715">
        <f>'Wrksht. H, CWIP Desc. EKS'!B283</f>
        <v>10100</v>
      </c>
      <c r="C284" s="767" t="str">
        <f>'Wrksht. H, CWIP Desc. EKS'!C283</f>
        <v>08400 501423</v>
      </c>
      <c r="D284" s="1209">
        <v>8539906.4000000004</v>
      </c>
      <c r="E284" s="711">
        <f>'Wrksht. H, CWIP Desc. EKS'!D283</f>
        <v>0</v>
      </c>
      <c r="F284" s="849">
        <v>43252</v>
      </c>
      <c r="G284" s="849">
        <v>45727</v>
      </c>
      <c r="H284" s="848">
        <v>0</v>
      </c>
      <c r="I284" s="712">
        <f t="shared" si="15"/>
        <v>0</v>
      </c>
      <c r="J284" s="983"/>
    </row>
    <row r="285" spans="1:10">
      <c r="A285" s="432">
        <f t="shared" si="12"/>
        <v>274</v>
      </c>
      <c r="B285" s="715">
        <f>'Wrksht. H, CWIP Desc. EKS'!B284</f>
        <v>10100</v>
      </c>
      <c r="C285" s="767" t="str">
        <f>'Wrksht. H, CWIP Desc. EKS'!C284</f>
        <v>08400 015044</v>
      </c>
      <c r="D285" s="1209">
        <v>3796338.26</v>
      </c>
      <c r="E285" s="711">
        <f>'Wrksht. H, CWIP Desc. EKS'!D284</f>
        <v>0</v>
      </c>
      <c r="F285" s="849">
        <v>43252</v>
      </c>
      <c r="G285" s="849">
        <v>43556</v>
      </c>
      <c r="H285" s="848">
        <v>0</v>
      </c>
      <c r="I285" s="712">
        <f t="shared" si="15"/>
        <v>0</v>
      </c>
    </row>
    <row r="286" spans="1:10">
      <c r="A286" s="432">
        <f t="shared" si="12"/>
        <v>275</v>
      </c>
      <c r="B286" s="715">
        <f>'Wrksht. H, CWIP Desc. EKS'!B285</f>
        <v>10100</v>
      </c>
      <c r="C286" s="767" t="str">
        <f>'Wrksht. H, CWIP Desc. EKS'!C285</f>
        <v>08400 014504</v>
      </c>
      <c r="D286" s="1209">
        <v>1430597.6</v>
      </c>
      <c r="E286" s="711">
        <f>'Wrksht. H, CWIP Desc. EKS'!D285</f>
        <v>0</v>
      </c>
      <c r="F286" s="849">
        <v>43252</v>
      </c>
      <c r="G286" s="849">
        <v>43693</v>
      </c>
      <c r="H286" s="848">
        <v>0</v>
      </c>
      <c r="I286" s="712">
        <f t="shared" si="15"/>
        <v>0</v>
      </c>
    </row>
    <row r="287" spans="1:10">
      <c r="A287" s="432">
        <f t="shared" si="12"/>
        <v>276</v>
      </c>
      <c r="B287" s="715">
        <f>'Wrksht. H, CWIP Desc. EKS'!B286</f>
        <v>10100</v>
      </c>
      <c r="C287" s="767" t="str">
        <f>'Wrksht. H, CWIP Desc. EKS'!C286</f>
        <v>08400 013924</v>
      </c>
      <c r="D287" s="1209">
        <v>3522470.36</v>
      </c>
      <c r="E287" s="711">
        <f>'Wrksht. H, CWIP Desc. EKS'!D286</f>
        <v>0</v>
      </c>
      <c r="F287" s="849">
        <v>43252</v>
      </c>
      <c r="G287" s="849">
        <v>45009</v>
      </c>
      <c r="H287" s="848">
        <v>0</v>
      </c>
      <c r="I287" s="712">
        <f t="shared" si="15"/>
        <v>0</v>
      </c>
      <c r="J287" s="983"/>
    </row>
    <row r="288" spans="1:10">
      <c r="A288" s="432">
        <f t="shared" si="12"/>
        <v>277</v>
      </c>
      <c r="B288" s="715">
        <f>'Wrksht. H, CWIP Desc. EKS'!B287</f>
        <v>10100</v>
      </c>
      <c r="C288" s="767" t="str">
        <f>'Wrksht. H, CWIP Desc. EKS'!C287</f>
        <v>08400 013979</v>
      </c>
      <c r="D288" s="1209">
        <v>1323253.1600000001</v>
      </c>
      <c r="E288" s="711">
        <f>'Wrksht. H, CWIP Desc. EKS'!D287</f>
        <v>0</v>
      </c>
      <c r="F288" s="849">
        <v>43252</v>
      </c>
      <c r="G288" s="849">
        <v>43474</v>
      </c>
      <c r="H288" s="848">
        <v>0</v>
      </c>
      <c r="I288" s="712">
        <f t="shared" si="15"/>
        <v>0</v>
      </c>
    </row>
    <row r="289" spans="1:11">
      <c r="A289" s="432">
        <f t="shared" si="12"/>
        <v>278</v>
      </c>
      <c r="B289" s="715" t="str">
        <f>'Wrksht. H, CWIP Desc. EKS'!B288</f>
        <v>10100</v>
      </c>
      <c r="C289" s="767" t="str">
        <f>'Wrksht. H, CWIP Desc. EKS'!C288</f>
        <v>05984 10002398</v>
      </c>
      <c r="D289" s="1209">
        <v>225.55</v>
      </c>
      <c r="E289" s="711">
        <f>'Wrksht. H, CWIP Desc. EKS'!D288</f>
        <v>0</v>
      </c>
      <c r="F289" s="849">
        <v>43617</v>
      </c>
      <c r="G289" s="849">
        <v>43609</v>
      </c>
      <c r="H289" s="848">
        <v>0</v>
      </c>
      <c r="I289" s="712">
        <f t="shared" ref="I289:I297" si="16">IF((E289-H289)&lt;=1000000,-H289,E289-H289)</f>
        <v>0</v>
      </c>
    </row>
    <row r="290" spans="1:11">
      <c r="A290" s="432">
        <f t="shared" si="12"/>
        <v>279</v>
      </c>
      <c r="B290" s="715" t="str">
        <f>'Wrksht. H, CWIP Desc. EKS'!B289</f>
        <v>10100</v>
      </c>
      <c r="C290" s="767" t="str">
        <f>'Wrksht. H, CWIP Desc. EKS'!C289</f>
        <v>05984 10002652</v>
      </c>
      <c r="D290" s="1209">
        <v>1942.2</v>
      </c>
      <c r="E290" s="711">
        <f>'Wrksht. H, CWIP Desc. EKS'!D289</f>
        <v>0</v>
      </c>
      <c r="F290" s="849">
        <v>43617</v>
      </c>
      <c r="G290" s="849">
        <v>43521</v>
      </c>
      <c r="H290" s="848">
        <v>0</v>
      </c>
      <c r="I290" s="712">
        <f t="shared" si="16"/>
        <v>0</v>
      </c>
    </row>
    <row r="291" spans="1:11">
      <c r="A291" s="432">
        <f t="shared" si="12"/>
        <v>280</v>
      </c>
      <c r="B291" s="715" t="str">
        <f>'Wrksht. H, CWIP Desc. EKS'!B290</f>
        <v>10100</v>
      </c>
      <c r="C291" s="767" t="str">
        <f>'Wrksht. H, CWIP Desc. EKS'!C290</f>
        <v>05984 10002812</v>
      </c>
      <c r="D291" s="1209">
        <v>1375443.93</v>
      </c>
      <c r="E291" s="711">
        <f>'Wrksht. H, CWIP Desc. EKS'!D290</f>
        <v>0</v>
      </c>
      <c r="F291" s="849">
        <v>43617</v>
      </c>
      <c r="G291" s="849">
        <v>43466</v>
      </c>
      <c r="H291" s="848">
        <v>0</v>
      </c>
      <c r="I291" s="712">
        <f t="shared" si="16"/>
        <v>0</v>
      </c>
    </row>
    <row r="292" spans="1:11">
      <c r="A292" s="432">
        <f t="shared" ref="A292:A311" si="17">A291+1</f>
        <v>281</v>
      </c>
      <c r="B292" s="715" t="str">
        <f>'Wrksht. H, CWIP Desc. EKS'!B291</f>
        <v>10100</v>
      </c>
      <c r="C292" s="767" t="str">
        <f>'Wrksht. H, CWIP Desc. EKS'!C291</f>
        <v>J01412801</v>
      </c>
      <c r="D292" s="1209">
        <v>1304404.31</v>
      </c>
      <c r="E292" s="711">
        <f>'Wrksht. H, CWIP Desc. EKS'!D291</f>
        <v>0</v>
      </c>
      <c r="F292" s="849">
        <v>43617</v>
      </c>
      <c r="G292" s="849">
        <v>43615</v>
      </c>
      <c r="H292" s="848">
        <v>0</v>
      </c>
      <c r="I292" s="712">
        <f t="shared" si="16"/>
        <v>0</v>
      </c>
    </row>
    <row r="293" spans="1:11">
      <c r="A293" s="432">
        <f t="shared" si="17"/>
        <v>282</v>
      </c>
      <c r="B293" s="715" t="str">
        <f>'Wrksht. H, CWIP Desc. EKS'!B292</f>
        <v>10100</v>
      </c>
      <c r="C293" s="767" t="str">
        <f>'Wrksht. H, CWIP Desc. EKS'!C292</f>
        <v>J19164801</v>
      </c>
      <c r="D293" s="1209">
        <v>2140830.58</v>
      </c>
      <c r="E293" s="711">
        <f>'Wrksht. H, CWIP Desc. EKS'!D292</f>
        <v>0</v>
      </c>
      <c r="F293" s="849">
        <v>43617</v>
      </c>
      <c r="G293" s="849">
        <v>44595</v>
      </c>
      <c r="H293" s="848">
        <v>0</v>
      </c>
      <c r="I293" s="712">
        <f t="shared" si="16"/>
        <v>0</v>
      </c>
      <c r="J293" s="239"/>
      <c r="K293" s="9" t="s">
        <v>472</v>
      </c>
    </row>
    <row r="294" spans="1:11">
      <c r="A294" s="432">
        <f t="shared" si="17"/>
        <v>283</v>
      </c>
      <c r="B294" s="715">
        <f>'Wrksht. H, CWIP Desc. EKS'!B293</f>
        <v>107000</v>
      </c>
      <c r="C294" s="767" t="str">
        <f>'Wrksht. H, CWIP Desc. EKS'!C293</f>
        <v>08400 015226</v>
      </c>
      <c r="D294" s="1209">
        <v>1892.84</v>
      </c>
      <c r="E294" s="711">
        <f>'Wrksht. H, CWIP Desc. EKS'!D293</f>
        <v>0</v>
      </c>
      <c r="F294" s="849">
        <v>43617</v>
      </c>
      <c r="G294" s="849">
        <v>44376</v>
      </c>
      <c r="H294" s="848">
        <v>0</v>
      </c>
      <c r="I294" s="712">
        <f t="shared" si="16"/>
        <v>0</v>
      </c>
    </row>
    <row r="295" spans="1:11">
      <c r="A295" s="432">
        <f t="shared" si="17"/>
        <v>284</v>
      </c>
      <c r="B295" s="715">
        <f>'Wrksht. H, CWIP Desc. EKS'!B294</f>
        <v>107000</v>
      </c>
      <c r="C295" s="767" t="str">
        <f>'Wrksht. H, CWIP Desc. EKS'!C294</f>
        <v>08400 020021</v>
      </c>
      <c r="D295" s="1209">
        <v>1699436.75</v>
      </c>
      <c r="E295" s="711">
        <f>'Wrksht. H, CWIP Desc. EKS'!D294</f>
        <v>0</v>
      </c>
      <c r="F295" s="849">
        <v>43617</v>
      </c>
      <c r="G295" s="849">
        <v>44908</v>
      </c>
      <c r="H295" s="848">
        <v>0</v>
      </c>
      <c r="I295" s="712">
        <f t="shared" si="16"/>
        <v>0</v>
      </c>
    </row>
    <row r="296" spans="1:11">
      <c r="A296" s="432">
        <f t="shared" si="17"/>
        <v>285</v>
      </c>
      <c r="B296" s="715">
        <f>'Wrksht. H, CWIP Desc. EKS'!B295</f>
        <v>107000</v>
      </c>
      <c r="C296" s="767" t="str">
        <f>'Wrksht. H, CWIP Desc. EKS'!C295</f>
        <v>08400 501532</v>
      </c>
      <c r="D296" s="1209">
        <v>2550023.36</v>
      </c>
      <c r="E296" s="711">
        <f>'Wrksht. H, CWIP Desc. EKS'!D295</f>
        <v>2833896.32</v>
      </c>
      <c r="F296" s="849">
        <v>43617</v>
      </c>
      <c r="G296" s="848">
        <v>0</v>
      </c>
      <c r="H296" s="1210">
        <v>288215.2</v>
      </c>
      <c r="I296" s="712">
        <f t="shared" si="16"/>
        <v>2545681.1199999996</v>
      </c>
      <c r="J296" s="983"/>
    </row>
    <row r="297" spans="1:11">
      <c r="A297" s="432">
        <f t="shared" si="17"/>
        <v>286</v>
      </c>
      <c r="B297" s="715">
        <f>'Wrksht. H, CWIP Desc. EKS'!B296</f>
        <v>107000</v>
      </c>
      <c r="C297" s="767" t="str">
        <f>'Wrksht. H, CWIP Desc. EKS'!C296</f>
        <v>08400 501555</v>
      </c>
      <c r="D297" s="1209">
        <v>8907906.0199999996</v>
      </c>
      <c r="E297" s="711">
        <f>'Wrksht. H, CWIP Desc. EKS'!D296</f>
        <v>0</v>
      </c>
      <c r="F297" s="849">
        <v>43617</v>
      </c>
      <c r="G297" s="849">
        <v>43781</v>
      </c>
      <c r="H297" s="848">
        <v>0</v>
      </c>
      <c r="I297" s="712">
        <f t="shared" si="16"/>
        <v>0</v>
      </c>
    </row>
    <row r="298" spans="1:11">
      <c r="A298" s="432">
        <f t="shared" si="17"/>
        <v>287</v>
      </c>
      <c r="B298" s="715">
        <f>'Wrksht. H, CWIP Desc. EKS'!B297</f>
        <v>107000</v>
      </c>
      <c r="C298" s="767" t="str">
        <f>'Wrksht. H, CWIP Desc. EKS'!C297</f>
        <v>05984 10002868</v>
      </c>
      <c r="D298" s="1209">
        <v>1436788.4</v>
      </c>
      <c r="E298" s="711">
        <f>'Wrksht. H, CWIP Desc. EKS'!D297</f>
        <v>0</v>
      </c>
      <c r="F298" s="849">
        <v>43983</v>
      </c>
      <c r="G298" s="849">
        <v>43887</v>
      </c>
      <c r="H298" s="848">
        <v>0</v>
      </c>
      <c r="I298" s="712">
        <f>IF((E298-H298)&lt;=1000000,-H298,E298-H298)</f>
        <v>0</v>
      </c>
    </row>
    <row r="299" spans="1:11">
      <c r="A299" s="432">
        <f t="shared" si="17"/>
        <v>288</v>
      </c>
      <c r="B299" s="715">
        <f>'Wrksht. H, CWIP Desc. EKS'!B298</f>
        <v>107000</v>
      </c>
      <c r="C299" s="767" t="str">
        <f>'Wrksht. H, CWIP Desc. EKS'!C298</f>
        <v>J19154801</v>
      </c>
      <c r="D299" s="808">
        <v>1553242.31</v>
      </c>
      <c r="E299" s="711">
        <f>'Wrksht. H, CWIP Desc. EKS'!D298</f>
        <v>0</v>
      </c>
      <c r="F299" s="849">
        <v>43983</v>
      </c>
      <c r="G299" s="849">
        <v>44559</v>
      </c>
      <c r="H299" s="848">
        <v>0</v>
      </c>
      <c r="I299" s="712">
        <f>IF((E299-H299)&lt;=1000000,-H299,E299-H299)</f>
        <v>0</v>
      </c>
    </row>
    <row r="300" spans="1:11">
      <c r="A300" s="432">
        <f t="shared" si="17"/>
        <v>289</v>
      </c>
      <c r="B300" s="715">
        <f>'Wrksht. H, CWIP Desc. EKS'!B299</f>
        <v>107000</v>
      </c>
      <c r="C300" s="767" t="str">
        <f>'Wrksht. H, CWIP Desc. EKS'!C299</f>
        <v>J19230301</v>
      </c>
      <c r="D300" s="808">
        <v>2132657.11</v>
      </c>
      <c r="E300" s="711">
        <f>'Wrksht. H, CWIP Desc. EKS'!D299</f>
        <v>0</v>
      </c>
      <c r="F300" s="849">
        <v>43983</v>
      </c>
      <c r="G300" s="849">
        <v>44258</v>
      </c>
      <c r="H300" s="848">
        <v>0</v>
      </c>
      <c r="I300" s="712">
        <f>IF((E300-H300)&lt;=1000000,-H300,E300-H300)</f>
        <v>0</v>
      </c>
    </row>
    <row r="301" spans="1:11">
      <c r="A301" s="432">
        <f t="shared" si="17"/>
        <v>290</v>
      </c>
      <c r="B301" s="715">
        <f>'Wrksht. H, CWIP Desc. EKS'!B300</f>
        <v>107000</v>
      </c>
      <c r="C301" s="767" t="str">
        <f>'Wrksht. H, CWIP Desc. EKS'!C300</f>
        <v>08400 501476</v>
      </c>
      <c r="D301" s="808">
        <v>1515774.02</v>
      </c>
      <c r="E301" s="711">
        <f>'Wrksht. H, CWIP Desc. EKS'!D300</f>
        <v>0</v>
      </c>
      <c r="F301" s="849">
        <v>43983</v>
      </c>
      <c r="G301" s="849">
        <v>45056</v>
      </c>
      <c r="H301" s="848">
        <v>0</v>
      </c>
      <c r="I301" s="712">
        <f>IF((E301-H301)&lt;=1000000,-H301,E301-H301)</f>
        <v>0</v>
      </c>
      <c r="J301" s="983"/>
    </row>
    <row r="302" spans="1:11">
      <c r="A302" s="432">
        <f t="shared" si="17"/>
        <v>291</v>
      </c>
      <c r="B302" s="715">
        <f>'Wrksht. H, CWIP Desc. EKS'!B301</f>
        <v>107000</v>
      </c>
      <c r="C302" s="767" t="str">
        <f>'Wrksht. H, CWIP Desc. EKS'!C301</f>
        <v>08400 501580</v>
      </c>
      <c r="D302" s="808">
        <v>1547424.79</v>
      </c>
      <c r="E302" s="711">
        <f>'Wrksht. H, CWIP Desc. EKS'!D301</f>
        <v>0</v>
      </c>
      <c r="F302" s="849">
        <v>43983</v>
      </c>
      <c r="G302" s="849">
        <v>44323</v>
      </c>
      <c r="H302" s="848">
        <v>0</v>
      </c>
      <c r="I302" s="712">
        <f>IF((E302-H302)&lt;=1000000,-H302,E302-H302)</f>
        <v>0</v>
      </c>
    </row>
    <row r="303" spans="1:11">
      <c r="A303" s="432">
        <f t="shared" si="17"/>
        <v>292</v>
      </c>
      <c r="B303" s="715">
        <f>'Wrksht. H, CWIP Desc. EKS'!B302</f>
        <v>107000</v>
      </c>
      <c r="C303" s="767" t="str">
        <f>'Wrksht. H, CWIP Desc. EKS'!C302</f>
        <v>10003073</v>
      </c>
      <c r="D303" s="808">
        <v>4727448.88</v>
      </c>
      <c r="E303" s="711">
        <f>'Wrksht. H, CWIP Desc. EKS'!D302</f>
        <v>0</v>
      </c>
      <c r="F303" s="849">
        <v>44348</v>
      </c>
      <c r="G303" s="849">
        <v>44348</v>
      </c>
      <c r="H303" s="848">
        <v>0</v>
      </c>
      <c r="I303" s="712">
        <f t="shared" ref="I303:I309" si="18">IF((E303-H303)&lt;=1000000,-H303,E303-H303)</f>
        <v>0</v>
      </c>
    </row>
    <row r="304" spans="1:11">
      <c r="A304" s="432">
        <f t="shared" si="17"/>
        <v>293</v>
      </c>
      <c r="B304" s="715">
        <f>'Wrksht. H, CWIP Desc. EKS'!B303</f>
        <v>107000</v>
      </c>
      <c r="C304" s="767" t="str">
        <f>'Wrksht. H, CWIP Desc. EKS'!C303</f>
        <v>W000014593</v>
      </c>
      <c r="D304" s="808">
        <v>4169226.37</v>
      </c>
      <c r="E304" s="711">
        <f>'Wrksht. H, CWIP Desc. EKS'!D303</f>
        <v>0</v>
      </c>
      <c r="F304" s="849">
        <v>44348</v>
      </c>
      <c r="G304" s="849">
        <v>44378</v>
      </c>
      <c r="H304" s="848">
        <v>0</v>
      </c>
      <c r="I304" s="712">
        <f t="shared" si="18"/>
        <v>0</v>
      </c>
    </row>
    <row r="305" spans="1:10">
      <c r="A305" s="432">
        <f t="shared" si="17"/>
        <v>294</v>
      </c>
      <c r="B305" s="715">
        <f>'Wrksht. H, CWIP Desc. EKS'!B304</f>
        <v>107000</v>
      </c>
      <c r="C305" s="767" t="str">
        <f>'Wrksht. H, CWIP Desc. EKS'!C304</f>
        <v>W000501639</v>
      </c>
      <c r="D305" s="808">
        <v>2470200.65</v>
      </c>
      <c r="E305" s="711">
        <f>'Wrksht. H, CWIP Desc. EKS'!D304</f>
        <v>0</v>
      </c>
      <c r="F305" s="849">
        <v>44348</v>
      </c>
      <c r="G305" s="849">
        <v>45254</v>
      </c>
      <c r="H305" s="848">
        <v>0</v>
      </c>
      <c r="I305" s="712">
        <f t="shared" si="18"/>
        <v>0</v>
      </c>
      <c r="J305" s="983"/>
    </row>
    <row r="306" spans="1:10">
      <c r="A306" s="432">
        <f t="shared" si="17"/>
        <v>295</v>
      </c>
      <c r="B306" s="715">
        <f>'Wrksht. H, CWIP Desc. EKS'!B305</f>
        <v>107000</v>
      </c>
      <c r="C306" s="767" t="str">
        <f>'Wrksht. H, CWIP Desc. EKS'!C305</f>
        <v>10002598</v>
      </c>
      <c r="D306" s="808">
        <v>5622276.4000000004</v>
      </c>
      <c r="E306" s="711">
        <f>'Wrksht. H, CWIP Desc. EKS'!D305</f>
        <v>0</v>
      </c>
      <c r="F306" s="849">
        <v>44348</v>
      </c>
      <c r="G306" s="849">
        <v>44514</v>
      </c>
      <c r="H306" s="848">
        <v>0</v>
      </c>
      <c r="I306" s="712">
        <f t="shared" si="18"/>
        <v>0</v>
      </c>
    </row>
    <row r="307" spans="1:10">
      <c r="A307" s="432">
        <f t="shared" si="17"/>
        <v>296</v>
      </c>
      <c r="B307" s="715">
        <f>'Wrksht. H, CWIP Desc. EKS'!B306</f>
        <v>107000</v>
      </c>
      <c r="C307" s="767" t="str">
        <f>'Wrksht. H, CWIP Desc. EKS'!C306</f>
        <v>10002770</v>
      </c>
      <c r="D307" s="808">
        <v>2244799.48</v>
      </c>
      <c r="E307" s="711">
        <f>'Wrksht. H, CWIP Desc. EKS'!D306</f>
        <v>0</v>
      </c>
      <c r="F307" s="849">
        <v>44348</v>
      </c>
      <c r="G307" s="849">
        <v>44432</v>
      </c>
      <c r="H307" s="848">
        <v>0</v>
      </c>
      <c r="I307" s="712">
        <f t="shared" si="18"/>
        <v>0</v>
      </c>
    </row>
    <row r="308" spans="1:10">
      <c r="A308" s="432">
        <f t="shared" si="17"/>
        <v>297</v>
      </c>
      <c r="B308" s="715">
        <f>'Wrksht. H, CWIP Desc. EKS'!B307</f>
        <v>107000</v>
      </c>
      <c r="C308" s="767" t="str">
        <f>'Wrksht. H, CWIP Desc. EKS'!C307</f>
        <v>10003074</v>
      </c>
      <c r="D308" s="808">
        <v>1464844.92</v>
      </c>
      <c r="E308" s="711">
        <f>'Wrksht. H, CWIP Desc. EKS'!D307</f>
        <v>0</v>
      </c>
      <c r="F308" s="849">
        <v>44348</v>
      </c>
      <c r="G308" s="849">
        <v>44348</v>
      </c>
      <c r="H308" s="848">
        <v>0</v>
      </c>
      <c r="I308" s="712">
        <f t="shared" si="18"/>
        <v>0</v>
      </c>
    </row>
    <row r="309" spans="1:10">
      <c r="A309" s="432">
        <f t="shared" si="17"/>
        <v>298</v>
      </c>
      <c r="B309" s="715">
        <f>'Wrksht. H, CWIP Desc. EKS'!B308</f>
        <v>107000</v>
      </c>
      <c r="C309" s="767" t="str">
        <f>'Wrksht. H, CWIP Desc. EKS'!C308</f>
        <v>10100105</v>
      </c>
      <c r="D309" s="808">
        <v>1065616.2</v>
      </c>
      <c r="E309" s="711">
        <f>'Wrksht. H, CWIP Desc. EKS'!D308</f>
        <v>0</v>
      </c>
      <c r="F309" s="849">
        <v>44348</v>
      </c>
      <c r="G309" s="849">
        <v>44332</v>
      </c>
      <c r="H309" s="848">
        <v>0</v>
      </c>
      <c r="I309" s="712">
        <f t="shared" si="18"/>
        <v>0</v>
      </c>
    </row>
    <row r="310" spans="1:10">
      <c r="A310" s="432">
        <f t="shared" si="17"/>
        <v>299</v>
      </c>
      <c r="B310" s="715">
        <f>'Wrksht. H, CWIP Desc. EKS'!B309</f>
        <v>107000</v>
      </c>
      <c r="C310" s="767" t="str">
        <f>'Wrksht. H, CWIP Desc. EKS'!C309</f>
        <v>J19306101</v>
      </c>
      <c r="D310" s="808">
        <v>1609006.42</v>
      </c>
      <c r="E310" s="711">
        <f>'Wrksht. H, CWIP Desc. EKS'!D309</f>
        <v>0</v>
      </c>
      <c r="F310" s="849">
        <v>44348</v>
      </c>
      <c r="G310" s="849">
        <v>44258</v>
      </c>
      <c r="H310" s="848">
        <v>0</v>
      </c>
      <c r="I310" s="712">
        <f>IF((E310-H310)&lt;=1000000,-H310,E310-H310)</f>
        <v>0</v>
      </c>
    </row>
    <row r="311" spans="1:10">
      <c r="A311" s="432">
        <f t="shared" si="17"/>
        <v>300</v>
      </c>
      <c r="B311" s="715">
        <f>'Wrksht. H, CWIP Desc. EKS'!B310</f>
        <v>107000</v>
      </c>
      <c r="C311" s="767" t="str">
        <f>'Wrksht. H, CWIP Desc. EKS'!C310</f>
        <v>W000020292</v>
      </c>
      <c r="D311" s="808">
        <v>8788576.0899999999</v>
      </c>
      <c r="E311" s="711">
        <f>'Wrksht. H, CWIP Desc. EKS'!D310</f>
        <v>0</v>
      </c>
      <c r="F311" s="849">
        <v>44348</v>
      </c>
      <c r="G311" s="849">
        <v>44901</v>
      </c>
      <c r="H311" s="848">
        <v>0</v>
      </c>
      <c r="I311" s="712">
        <f>IF((E311-H311)&lt;=1000000,-H311,E311-H311)</f>
        <v>0</v>
      </c>
    </row>
    <row r="312" spans="1:10">
      <c r="A312" s="432">
        <f>A311+1</f>
        <v>301</v>
      </c>
      <c r="B312" s="852">
        <f>'Wrksht. H, CWIP Desc. EKS'!B311</f>
        <v>107000</v>
      </c>
      <c r="C312" s="495">
        <f>'Wrksht. H, CWIP Desc. EKS'!C311</f>
        <v>10003070</v>
      </c>
      <c r="D312" s="1052">
        <v>1522565.45</v>
      </c>
      <c r="E312" s="851">
        <f>'Wrksht. H, CWIP Desc. EKS'!D311</f>
        <v>0</v>
      </c>
      <c r="F312" s="849">
        <v>44713</v>
      </c>
      <c r="G312" s="849">
        <v>44474</v>
      </c>
      <c r="H312" s="1071">
        <v>0</v>
      </c>
      <c r="I312" s="850">
        <f t="shared" ref="I312:I365" si="19">IF((E312-H312)&lt;=1000000,-H312,E312-H312)</f>
        <v>0</v>
      </c>
    </row>
    <row r="313" spans="1:10">
      <c r="A313" s="432">
        <f>A312+1</f>
        <v>302</v>
      </c>
      <c r="B313" s="852">
        <f>'Wrksht. H, CWIP Desc. EKS'!B312</f>
        <v>107000</v>
      </c>
      <c r="C313" s="495">
        <f>'Wrksht. H, CWIP Desc. EKS'!C312</f>
        <v>10100131</v>
      </c>
      <c r="D313" s="808">
        <v>1066549.6100000001</v>
      </c>
      <c r="E313" s="851">
        <f>'Wrksht. H, CWIP Desc. EKS'!D312</f>
        <v>0</v>
      </c>
      <c r="F313" s="849">
        <v>44713</v>
      </c>
      <c r="G313" s="849">
        <v>44896</v>
      </c>
      <c r="H313" s="1071">
        <v>0</v>
      </c>
      <c r="I313" s="850">
        <f t="shared" si="19"/>
        <v>0</v>
      </c>
    </row>
    <row r="314" spans="1:10">
      <c r="A314" s="432">
        <f t="shared" ref="A314:A365" si="20">A313+1</f>
        <v>303</v>
      </c>
      <c r="B314" s="852">
        <f>'Wrksht. H, CWIP Desc. EKS'!B313</f>
        <v>107000</v>
      </c>
      <c r="C314" s="495">
        <f>'Wrksht. H, CWIP Desc. EKS'!C313</f>
        <v>10100154</v>
      </c>
      <c r="D314" s="808">
        <v>1023927.13</v>
      </c>
      <c r="E314" s="851">
        <f>'Wrksht. H, CWIP Desc. EKS'!D313</f>
        <v>0</v>
      </c>
      <c r="F314" s="849">
        <v>44713</v>
      </c>
      <c r="G314" s="849">
        <v>44514</v>
      </c>
      <c r="H314" s="1071">
        <v>0</v>
      </c>
      <c r="I314" s="850">
        <f t="shared" si="19"/>
        <v>0</v>
      </c>
    </row>
    <row r="315" spans="1:10">
      <c r="A315" s="432">
        <f t="shared" si="20"/>
        <v>304</v>
      </c>
      <c r="B315" s="852">
        <f>'Wrksht. H, CWIP Desc. EKS'!B314</f>
        <v>107000</v>
      </c>
      <c r="C315" s="495">
        <f>'Wrksht. H, CWIP Desc. EKS'!C314</f>
        <v>10100194</v>
      </c>
      <c r="D315" s="808">
        <v>1557959.56</v>
      </c>
      <c r="E315" s="851">
        <f>'Wrksht. H, CWIP Desc. EKS'!D314</f>
        <v>0</v>
      </c>
      <c r="F315" s="849">
        <v>44713</v>
      </c>
      <c r="G315" s="849">
        <v>44514</v>
      </c>
      <c r="H315" s="1071">
        <v>0</v>
      </c>
      <c r="I315" s="850">
        <f t="shared" si="19"/>
        <v>0</v>
      </c>
    </row>
    <row r="316" spans="1:10">
      <c r="A316" s="432">
        <f t="shared" si="20"/>
        <v>305</v>
      </c>
      <c r="B316" s="852">
        <f>'Wrksht. H, CWIP Desc. EKS'!B315</f>
        <v>107000</v>
      </c>
      <c r="C316" s="495">
        <f>'Wrksht. H, CWIP Desc. EKS'!C315</f>
        <v>10100199</v>
      </c>
      <c r="D316" s="808">
        <v>1141151.51</v>
      </c>
      <c r="E316" s="851">
        <f>'Wrksht. H, CWIP Desc. EKS'!D315</f>
        <v>0</v>
      </c>
      <c r="F316" s="849">
        <v>44713</v>
      </c>
      <c r="G316" s="849">
        <v>44514</v>
      </c>
      <c r="H316" s="1071">
        <v>0</v>
      </c>
      <c r="I316" s="850">
        <f t="shared" si="19"/>
        <v>0</v>
      </c>
    </row>
    <row r="317" spans="1:10">
      <c r="A317" s="432">
        <f t="shared" si="20"/>
        <v>306</v>
      </c>
      <c r="B317" s="852">
        <f>'Wrksht. H, CWIP Desc. EKS'!B316</f>
        <v>107000</v>
      </c>
      <c r="C317" s="495">
        <f>'Wrksht. H, CWIP Desc. EKS'!C316</f>
        <v>10100238</v>
      </c>
      <c r="D317" s="808">
        <v>1066586.01</v>
      </c>
      <c r="E317" s="851">
        <f>'Wrksht. H, CWIP Desc. EKS'!D316</f>
        <v>0</v>
      </c>
      <c r="F317" s="849">
        <v>44713</v>
      </c>
      <c r="G317" s="849">
        <v>44165</v>
      </c>
      <c r="H317" s="1071">
        <v>0</v>
      </c>
      <c r="I317" s="850">
        <f t="shared" si="19"/>
        <v>0</v>
      </c>
    </row>
    <row r="318" spans="1:10">
      <c r="A318" s="432">
        <f t="shared" si="20"/>
        <v>307</v>
      </c>
      <c r="B318" s="852">
        <f>'Wrksht. H, CWIP Desc. EKS'!B317</f>
        <v>107000</v>
      </c>
      <c r="C318" s="495">
        <f>'Wrksht. H, CWIP Desc. EKS'!C317</f>
        <v>10100300</v>
      </c>
      <c r="D318" s="808">
        <v>2086870.98</v>
      </c>
      <c r="E318" s="851">
        <f>'Wrksht. H, CWIP Desc. EKS'!D317</f>
        <v>0</v>
      </c>
      <c r="F318" s="849">
        <v>44713</v>
      </c>
      <c r="G318" s="849">
        <v>44571</v>
      </c>
      <c r="H318" s="1071">
        <v>0</v>
      </c>
      <c r="I318" s="850">
        <f t="shared" si="19"/>
        <v>0</v>
      </c>
    </row>
    <row r="319" spans="1:10">
      <c r="A319" s="432">
        <f t="shared" si="20"/>
        <v>308</v>
      </c>
      <c r="B319" s="852">
        <f>'Wrksht. H, CWIP Desc. EKS'!B318</f>
        <v>107000</v>
      </c>
      <c r="C319" s="495" t="str">
        <f>'Wrksht. H, CWIP Desc. EKS'!C318</f>
        <v>J192599011</v>
      </c>
      <c r="D319" s="808">
        <v>1352147.27</v>
      </c>
      <c r="E319" s="851">
        <f>'Wrksht. H, CWIP Desc. EKS'!D318</f>
        <v>0</v>
      </c>
      <c r="F319" s="849">
        <v>44713</v>
      </c>
      <c r="G319" s="849">
        <v>45297</v>
      </c>
      <c r="H319" s="1071">
        <v>0</v>
      </c>
      <c r="I319" s="850">
        <f t="shared" si="19"/>
        <v>0</v>
      </c>
    </row>
    <row r="320" spans="1:10">
      <c r="A320" s="432">
        <f t="shared" si="20"/>
        <v>309</v>
      </c>
      <c r="B320" s="852">
        <f>'Wrksht. H, CWIP Desc. EKS'!B319</f>
        <v>107000</v>
      </c>
      <c r="C320" s="495" t="str">
        <f>'Wrksht. H, CWIP Desc. EKS'!C319</f>
        <v>W000501767</v>
      </c>
      <c r="D320" s="808">
        <v>2720471.75</v>
      </c>
      <c r="E320" s="851">
        <f>'Wrksht. H, CWIP Desc. EKS'!D319</f>
        <v>0</v>
      </c>
      <c r="F320" s="849">
        <v>44713</v>
      </c>
      <c r="G320" s="849">
        <v>45089</v>
      </c>
      <c r="H320" s="1071">
        <v>0</v>
      </c>
      <c r="I320" s="850">
        <f t="shared" si="19"/>
        <v>0</v>
      </c>
    </row>
    <row r="321" spans="1:9">
      <c r="A321" s="432">
        <f t="shared" si="20"/>
        <v>310</v>
      </c>
      <c r="B321" s="852">
        <f>'Wrksht. H, CWIP Desc. EKS'!B320</f>
        <v>107000</v>
      </c>
      <c r="C321" s="495" t="str">
        <f>'Wrksht. H, CWIP Desc. EKS'!C320</f>
        <v>W000501807</v>
      </c>
      <c r="D321" s="808">
        <v>2188855.52</v>
      </c>
      <c r="E321" s="851">
        <f>'Wrksht. H, CWIP Desc. EKS'!D320</f>
        <v>0</v>
      </c>
      <c r="F321" s="849">
        <v>44713</v>
      </c>
      <c r="G321" s="849">
        <v>44834</v>
      </c>
      <c r="H321" s="1071">
        <v>0</v>
      </c>
      <c r="I321" s="850">
        <f t="shared" si="19"/>
        <v>0</v>
      </c>
    </row>
    <row r="322" spans="1:9">
      <c r="A322" s="432">
        <f>A321+1</f>
        <v>311</v>
      </c>
      <c r="B322" s="852" t="str">
        <f>'Wrksht. H, CWIP Desc. EKS'!B321</f>
        <v>107000</v>
      </c>
      <c r="C322" s="495" t="str">
        <f>'Wrksht. H, CWIP Desc. EKS'!C321</f>
        <v>10100420</v>
      </c>
      <c r="D322" s="1209">
        <v>1051233.6000000001</v>
      </c>
      <c r="E322" s="851">
        <f>'Wrksht. H, CWIP Desc. EKS'!D321</f>
        <v>0</v>
      </c>
      <c r="F322" s="849">
        <v>45078</v>
      </c>
      <c r="G322" s="849">
        <v>45052</v>
      </c>
      <c r="H322" s="1071">
        <v>0</v>
      </c>
      <c r="I322" s="850">
        <f t="shared" si="19"/>
        <v>0</v>
      </c>
    </row>
    <row r="323" spans="1:9">
      <c r="A323" s="432">
        <f t="shared" si="20"/>
        <v>312</v>
      </c>
      <c r="B323" s="852" t="str">
        <f>'Wrksht. H, CWIP Desc. EKS'!B322</f>
        <v>107000</v>
      </c>
      <c r="C323" s="495">
        <f>'Wrksht. H, CWIP Desc. EKS'!C322</f>
        <v>10100724</v>
      </c>
      <c r="D323" s="1209">
        <v>2816701.72</v>
      </c>
      <c r="E323" s="851">
        <f>'Wrksht. H, CWIP Desc. EKS'!D322</f>
        <v>0</v>
      </c>
      <c r="F323" s="849">
        <v>45078</v>
      </c>
      <c r="G323" s="849">
        <v>44893</v>
      </c>
      <c r="H323" s="1071">
        <v>0</v>
      </c>
      <c r="I323" s="850">
        <f t="shared" si="19"/>
        <v>0</v>
      </c>
    </row>
    <row r="324" spans="1:9">
      <c r="A324" s="432">
        <f t="shared" si="20"/>
        <v>313</v>
      </c>
      <c r="B324" s="852" t="str">
        <f>'Wrksht. H, CWIP Desc. EKS'!B323</f>
        <v>107000</v>
      </c>
      <c r="C324" s="495" t="str">
        <f>'Wrksht. H, CWIP Desc. EKS'!C323</f>
        <v>J19259701</v>
      </c>
      <c r="D324" s="1209">
        <v>2008100.53</v>
      </c>
      <c r="E324" s="851">
        <f>'Wrksht. H, CWIP Desc. EKS'!D323</f>
        <v>0</v>
      </c>
      <c r="F324" s="849">
        <v>45078</v>
      </c>
      <c r="G324" s="849">
        <v>44926</v>
      </c>
      <c r="H324" s="1071">
        <v>0</v>
      </c>
      <c r="I324" s="850">
        <f t="shared" si="19"/>
        <v>0</v>
      </c>
    </row>
    <row r="325" spans="1:9">
      <c r="A325" s="432">
        <f t="shared" si="20"/>
        <v>314</v>
      </c>
      <c r="B325" s="852" t="str">
        <f>'Wrksht. H, CWIP Desc. EKS'!B324</f>
        <v>107000</v>
      </c>
      <c r="C325" s="495" t="str">
        <f>'Wrksht. H, CWIP Desc. EKS'!C324</f>
        <v>J19442701</v>
      </c>
      <c r="D325" s="1209">
        <v>2878427</v>
      </c>
      <c r="E325" s="851">
        <f>'Wrksht. H, CWIP Desc. EKS'!D324</f>
        <v>0</v>
      </c>
      <c r="F325" s="849">
        <v>45078</v>
      </c>
      <c r="G325" s="849">
        <v>46022</v>
      </c>
      <c r="H325" s="1071">
        <v>0</v>
      </c>
      <c r="I325" s="850">
        <f t="shared" si="19"/>
        <v>0</v>
      </c>
    </row>
    <row r="326" spans="1:9">
      <c r="A326" s="432">
        <f t="shared" si="20"/>
        <v>315</v>
      </c>
      <c r="B326" s="852" t="str">
        <f>'Wrksht. H, CWIP Desc. EKS'!B325</f>
        <v>107000</v>
      </c>
      <c r="C326" s="495" t="str">
        <f>'Wrksht. H, CWIP Desc. EKS'!C325</f>
        <v>JRJ0017501</v>
      </c>
      <c r="D326" s="1209">
        <v>25429447.149999999</v>
      </c>
      <c r="E326" s="851">
        <f>'Wrksht. H, CWIP Desc. EKS'!D325</f>
        <v>0</v>
      </c>
      <c r="F326" s="849">
        <v>45078</v>
      </c>
      <c r="G326" s="849">
        <v>45297</v>
      </c>
      <c r="H326" s="1071">
        <v>0</v>
      </c>
      <c r="I326" s="850">
        <f t="shared" si="19"/>
        <v>0</v>
      </c>
    </row>
    <row r="327" spans="1:9">
      <c r="A327" s="432">
        <f t="shared" si="20"/>
        <v>316</v>
      </c>
      <c r="B327" s="852" t="str">
        <f>'Wrksht. H, CWIP Desc. EKS'!B326</f>
        <v>107000</v>
      </c>
      <c r="C327" s="495" t="str">
        <f>'Wrksht. H, CWIP Desc. EKS'!C326</f>
        <v>W000015000</v>
      </c>
      <c r="D327" s="1209">
        <v>3694245.48</v>
      </c>
      <c r="E327" s="851">
        <f>'Wrksht. H, CWIP Desc. EKS'!D326</f>
        <v>0</v>
      </c>
      <c r="F327" s="849">
        <v>45078</v>
      </c>
      <c r="G327" s="849">
        <v>45442</v>
      </c>
      <c r="H327" s="1071">
        <v>0</v>
      </c>
      <c r="I327" s="850">
        <f t="shared" si="19"/>
        <v>0</v>
      </c>
    </row>
    <row r="328" spans="1:9">
      <c r="A328" s="432">
        <f>A327+1</f>
        <v>317</v>
      </c>
      <c r="B328" s="852" t="str">
        <f>'Wrksht. H, CWIP Desc. EKS'!B327</f>
        <v>107000</v>
      </c>
      <c r="C328" s="495" t="str">
        <f>'Wrksht. H, CWIP Desc. EKS'!C327</f>
        <v>W000020548</v>
      </c>
      <c r="D328" s="1209">
        <v>1371224.81</v>
      </c>
      <c r="E328" s="851">
        <f>'Wrksht. H, CWIP Desc. EKS'!D327</f>
        <v>0</v>
      </c>
      <c r="F328" s="849">
        <v>45078</v>
      </c>
      <c r="G328" s="849">
        <v>44834</v>
      </c>
      <c r="H328" s="1071">
        <v>0</v>
      </c>
      <c r="I328" s="850">
        <f t="shared" si="19"/>
        <v>0</v>
      </c>
    </row>
    <row r="329" spans="1:9">
      <c r="A329" s="432">
        <f>A328+1</f>
        <v>318</v>
      </c>
      <c r="B329" s="852" t="str">
        <f>'Wrksht. H, CWIP Desc. EKS'!B328</f>
        <v>107000</v>
      </c>
      <c r="C329" s="495" t="str">
        <f>'Wrksht. H, CWIP Desc. EKS'!C328</f>
        <v>W000501545</v>
      </c>
      <c r="D329" s="1209">
        <v>119423.17</v>
      </c>
      <c r="E329" s="851">
        <f>'Wrksht. H, CWIP Desc. EKS'!D328</f>
        <v>176231.15</v>
      </c>
      <c r="F329" s="849">
        <v>45078</v>
      </c>
      <c r="G329" s="1071">
        <v>0</v>
      </c>
      <c r="H329" s="1071">
        <v>125371.9</v>
      </c>
      <c r="I329" s="850">
        <f t="shared" si="19"/>
        <v>-125371.9</v>
      </c>
    </row>
    <row r="330" spans="1:9">
      <c r="A330" s="432">
        <f t="shared" si="20"/>
        <v>319</v>
      </c>
      <c r="B330" s="852" t="str">
        <f>'Wrksht. H, CWIP Desc. EKS'!B329</f>
        <v>107000</v>
      </c>
      <c r="C330" s="495" t="str">
        <f>'Wrksht. H, CWIP Desc. EKS'!C329</f>
        <v>W000501809</v>
      </c>
      <c r="D330" s="808">
        <v>1248579.32</v>
      </c>
      <c r="E330" s="851">
        <f>'Wrksht. H, CWIP Desc. EKS'!D329</f>
        <v>0</v>
      </c>
      <c r="F330" s="849">
        <v>45078</v>
      </c>
      <c r="G330" s="849">
        <v>45065</v>
      </c>
      <c r="H330" s="1071">
        <v>0</v>
      </c>
      <c r="I330" s="850">
        <f t="shared" si="19"/>
        <v>0</v>
      </c>
    </row>
    <row r="331" spans="1:9">
      <c r="A331" s="432">
        <f t="shared" si="20"/>
        <v>320</v>
      </c>
      <c r="B331" s="852" t="str">
        <f>'Wrksht. H, CWIP Desc. EKS'!B330</f>
        <v>107000</v>
      </c>
      <c r="C331" s="495" t="str">
        <f>'Wrksht. H, CWIP Desc. EKS'!C330</f>
        <v>W000501973</v>
      </c>
      <c r="D331" s="808">
        <v>1692869.83</v>
      </c>
      <c r="E331" s="851">
        <f>'Wrksht. H, CWIP Desc. EKS'!D330</f>
        <v>0</v>
      </c>
      <c r="F331" s="849">
        <v>45078</v>
      </c>
      <c r="G331" s="849">
        <v>45048</v>
      </c>
      <c r="H331" s="1071">
        <v>0</v>
      </c>
      <c r="I331" s="850">
        <f t="shared" si="19"/>
        <v>0</v>
      </c>
    </row>
    <row r="332" spans="1:9" ht="13.5" thickBot="1">
      <c r="A332" s="1044">
        <f t="shared" si="20"/>
        <v>321</v>
      </c>
      <c r="B332" s="1048" t="str">
        <f>'Wrksht. H, CWIP Desc. EKS'!B331</f>
        <v>107000</v>
      </c>
      <c r="C332" s="1047" t="str">
        <f>'Wrksht. H, CWIP Desc. EKS'!C331</f>
        <v>W000501974</v>
      </c>
      <c r="D332" s="1049">
        <v>1305628.5</v>
      </c>
      <c r="E332" s="1050">
        <f>'Wrksht. H, CWIP Desc. EKS'!D331</f>
        <v>0</v>
      </c>
      <c r="F332" s="1045">
        <v>45078</v>
      </c>
      <c r="G332" s="1045">
        <v>45062</v>
      </c>
      <c r="H332" s="1072">
        <v>0</v>
      </c>
      <c r="I332" s="1051">
        <f t="shared" si="19"/>
        <v>0</v>
      </c>
    </row>
    <row r="333" spans="1:9" s="1043" customFormat="1" ht="13.5" thickTop="1">
      <c r="A333" s="432">
        <f t="shared" si="20"/>
        <v>322</v>
      </c>
      <c r="B333" s="852" t="str">
        <f>'Wrksht. H, CWIP Desc. EKS'!B332</f>
        <v>107000</v>
      </c>
      <c r="C333" s="495" t="str">
        <f>'Wrksht. H, CWIP Desc. EKS'!C332</f>
        <v>10100540</v>
      </c>
      <c r="D333" s="808">
        <v>1070822.8700000001</v>
      </c>
      <c r="E333" s="851">
        <f>'Wrksht. H, CWIP Desc. EKS'!D332</f>
        <v>0</v>
      </c>
      <c r="F333" s="849">
        <v>45444</v>
      </c>
      <c r="G333" s="849">
        <v>45265</v>
      </c>
      <c r="H333" s="1071">
        <v>0</v>
      </c>
      <c r="I333" s="850">
        <f t="shared" si="19"/>
        <v>0</v>
      </c>
    </row>
    <row r="334" spans="1:9" s="1043" customFormat="1">
      <c r="A334" s="432">
        <f t="shared" si="20"/>
        <v>323</v>
      </c>
      <c r="B334" s="852" t="str">
        <f>'Wrksht. H, CWIP Desc. EKS'!B333</f>
        <v>107000</v>
      </c>
      <c r="C334" s="495" t="str">
        <f>'Wrksht. H, CWIP Desc. EKS'!C333</f>
        <v>10100705</v>
      </c>
      <c r="D334" s="808">
        <v>4709415.3</v>
      </c>
      <c r="E334" s="851">
        <f>'Wrksht. H, CWIP Desc. EKS'!D333</f>
        <v>0</v>
      </c>
      <c r="F334" s="849">
        <v>45444</v>
      </c>
      <c r="G334" s="849">
        <v>45265</v>
      </c>
      <c r="H334" s="1071">
        <v>0</v>
      </c>
      <c r="I334" s="850">
        <f t="shared" si="19"/>
        <v>0</v>
      </c>
    </row>
    <row r="335" spans="1:9" s="1043" customFormat="1">
      <c r="A335" s="432">
        <f t="shared" si="20"/>
        <v>324</v>
      </c>
      <c r="B335" s="852" t="str">
        <f>'Wrksht. H, CWIP Desc. EKS'!B334</f>
        <v>107000</v>
      </c>
      <c r="C335" s="495" t="str">
        <f>'Wrksht. H, CWIP Desc. EKS'!C334</f>
        <v>10100773</v>
      </c>
      <c r="D335" s="808">
        <v>1526765.56</v>
      </c>
      <c r="E335" s="851">
        <f>'Wrksht. H, CWIP Desc. EKS'!D334</f>
        <v>0</v>
      </c>
      <c r="F335" s="849">
        <v>45444</v>
      </c>
      <c r="G335" s="849">
        <v>45265</v>
      </c>
      <c r="H335" s="1071">
        <v>0</v>
      </c>
      <c r="I335" s="850">
        <f t="shared" si="19"/>
        <v>0</v>
      </c>
    </row>
    <row r="336" spans="1:9" s="1043" customFormat="1">
      <c r="A336" s="432">
        <f t="shared" si="20"/>
        <v>325</v>
      </c>
      <c r="B336" s="852" t="str">
        <f>'Wrksht. H, CWIP Desc. EKS'!B335</f>
        <v>107000</v>
      </c>
      <c r="C336" s="495" t="str">
        <f>'Wrksht. H, CWIP Desc. EKS'!C335</f>
        <v>10100863</v>
      </c>
      <c r="D336" s="808">
        <v>1050649.1100000001</v>
      </c>
      <c r="E336" s="851">
        <f>'Wrksht. H, CWIP Desc. EKS'!D335</f>
        <v>0</v>
      </c>
      <c r="F336" s="849">
        <v>45444</v>
      </c>
      <c r="G336" s="849">
        <v>45652</v>
      </c>
      <c r="H336" s="1071">
        <v>0</v>
      </c>
      <c r="I336" s="850">
        <f t="shared" si="19"/>
        <v>0</v>
      </c>
    </row>
    <row r="337" spans="1:9" s="1043" customFormat="1">
      <c r="A337" s="432">
        <f t="shared" si="20"/>
        <v>326</v>
      </c>
      <c r="B337" s="852" t="str">
        <f>'Wrksht. H, CWIP Desc. EKS'!B336</f>
        <v>107000</v>
      </c>
      <c r="C337" s="495" t="str">
        <f>'Wrksht. H, CWIP Desc. EKS'!C336</f>
        <v>J19396201</v>
      </c>
      <c r="D337" s="1209">
        <v>1012801.14</v>
      </c>
      <c r="E337" s="851">
        <f>'Wrksht. H, CWIP Desc. EKS'!D336</f>
        <v>0</v>
      </c>
      <c r="F337" s="849">
        <v>45444</v>
      </c>
      <c r="G337" s="849">
        <v>45454</v>
      </c>
      <c r="H337" s="1071">
        <v>0</v>
      </c>
      <c r="I337" s="850">
        <f t="shared" si="19"/>
        <v>0</v>
      </c>
    </row>
    <row r="338" spans="1:9" s="1043" customFormat="1">
      <c r="A338" s="432">
        <f t="shared" si="20"/>
        <v>327</v>
      </c>
      <c r="B338" s="852" t="str">
        <f>'Wrksht. H, CWIP Desc. EKS'!B337</f>
        <v>107000</v>
      </c>
      <c r="C338" s="495" t="str">
        <f>'Wrksht. H, CWIP Desc. EKS'!C337</f>
        <v>J19440101</v>
      </c>
      <c r="D338" s="1209">
        <v>1777883.6400000001</v>
      </c>
      <c r="E338" s="851">
        <f>'Wrksht. H, CWIP Desc. EKS'!D337</f>
        <v>0</v>
      </c>
      <c r="F338" s="849">
        <v>45444</v>
      </c>
      <c r="G338" s="849">
        <v>45536</v>
      </c>
      <c r="H338" s="1071">
        <v>0</v>
      </c>
      <c r="I338" s="850">
        <f t="shared" si="19"/>
        <v>0</v>
      </c>
    </row>
    <row r="339" spans="1:9" s="1043" customFormat="1">
      <c r="A339" s="432">
        <f t="shared" si="20"/>
        <v>328</v>
      </c>
      <c r="B339" s="852" t="str">
        <f>'Wrksht. H, CWIP Desc. EKS'!B338</f>
        <v>107000</v>
      </c>
      <c r="C339" s="495" t="str">
        <f>'Wrksht. H, CWIP Desc. EKS'!C338</f>
        <v>W000020384</v>
      </c>
      <c r="D339" s="1209">
        <v>15691387.859999999</v>
      </c>
      <c r="E339" s="851">
        <f>'Wrksht. H, CWIP Desc. EKS'!D338</f>
        <v>27819710.969999999</v>
      </c>
      <c r="F339" s="849">
        <v>45444</v>
      </c>
      <c r="G339" s="1071">
        <v>0</v>
      </c>
      <c r="H339" s="1071">
        <v>354651.30000000005</v>
      </c>
      <c r="I339" s="850">
        <f t="shared" si="19"/>
        <v>27465059.669999998</v>
      </c>
    </row>
    <row r="340" spans="1:9" s="1043" customFormat="1">
      <c r="A340" s="432">
        <f t="shared" si="20"/>
        <v>329</v>
      </c>
      <c r="B340" s="852" t="str">
        <f>'Wrksht. H, CWIP Desc. EKS'!B339</f>
        <v>107000</v>
      </c>
      <c r="C340" s="495" t="str">
        <f>'Wrksht. H, CWIP Desc. EKS'!C339</f>
        <v>W000020633</v>
      </c>
      <c r="D340" s="1209">
        <v>6413795.9299999997</v>
      </c>
      <c r="E340" s="851">
        <f>'Wrksht. H, CWIP Desc. EKS'!D339</f>
        <v>8796834.3699999992</v>
      </c>
      <c r="F340" s="849">
        <v>45444</v>
      </c>
      <c r="G340" s="1071">
        <v>0</v>
      </c>
      <c r="H340" s="1071">
        <v>125970.9</v>
      </c>
      <c r="I340" s="850">
        <f t="shared" si="19"/>
        <v>8670863.4699999988</v>
      </c>
    </row>
    <row r="341" spans="1:9" s="1043" customFormat="1">
      <c r="A341" s="432">
        <f t="shared" si="20"/>
        <v>330</v>
      </c>
      <c r="B341" s="852" t="str">
        <f>'Wrksht. H, CWIP Desc. EKS'!B340</f>
        <v>107000</v>
      </c>
      <c r="C341" s="495" t="str">
        <f>'Wrksht. H, CWIP Desc. EKS'!C340</f>
        <v>W000501679</v>
      </c>
      <c r="D341" s="1209">
        <v>1199092.92</v>
      </c>
      <c r="E341" s="851">
        <f>'Wrksht. H, CWIP Desc. EKS'!D340</f>
        <v>1357543.77</v>
      </c>
      <c r="F341" s="849">
        <v>45444</v>
      </c>
      <c r="G341" s="1071">
        <v>0</v>
      </c>
      <c r="H341" s="1071">
        <v>44654.899999999994</v>
      </c>
      <c r="I341" s="850">
        <f t="shared" si="19"/>
        <v>1312888.8700000001</v>
      </c>
    </row>
    <row r="342" spans="1:9" s="1043" customFormat="1">
      <c r="A342" s="432">
        <f t="shared" si="20"/>
        <v>331</v>
      </c>
      <c r="B342" s="852" t="str">
        <f>'Wrksht. H, CWIP Desc. EKS'!B341</f>
        <v>107000</v>
      </c>
      <c r="C342" s="495" t="str">
        <f>'Wrksht. H, CWIP Desc. EKS'!C341</f>
        <v>W000501815</v>
      </c>
      <c r="D342" s="1209">
        <v>339336.66000000003</v>
      </c>
      <c r="E342" s="851">
        <f>'Wrksht. H, CWIP Desc. EKS'!D341</f>
        <v>366257.47</v>
      </c>
      <c r="F342" s="849">
        <v>45444</v>
      </c>
      <c r="G342" s="1071">
        <v>0</v>
      </c>
      <c r="H342" s="1071">
        <v>50569.799999999996</v>
      </c>
      <c r="I342" s="850">
        <f t="shared" si="19"/>
        <v>-50569.799999999996</v>
      </c>
    </row>
    <row r="343" spans="1:9" s="1043" customFormat="1">
      <c r="A343" s="432">
        <f t="shared" si="20"/>
        <v>332</v>
      </c>
      <c r="B343" s="852" t="str">
        <f>'Wrksht. H, CWIP Desc. EKS'!B342</f>
        <v>107000</v>
      </c>
      <c r="C343" s="495" t="str">
        <f>'Wrksht. H, CWIP Desc. EKS'!C342</f>
        <v>W000501823</v>
      </c>
      <c r="D343" s="1209">
        <v>2672177</v>
      </c>
      <c r="E343" s="851">
        <f>'Wrksht. H, CWIP Desc. EKS'!D342</f>
        <v>0</v>
      </c>
      <c r="F343" s="849">
        <v>45444</v>
      </c>
      <c r="G343" s="849">
        <v>45625</v>
      </c>
      <c r="H343" s="1071">
        <v>0</v>
      </c>
      <c r="I343" s="850">
        <f t="shared" si="19"/>
        <v>0</v>
      </c>
    </row>
    <row r="344" spans="1:9" s="1043" customFormat="1">
      <c r="A344" s="432">
        <f t="shared" si="20"/>
        <v>333</v>
      </c>
      <c r="B344" s="852" t="str">
        <f>'Wrksht. H, CWIP Desc. EKS'!B343</f>
        <v>107000</v>
      </c>
      <c r="C344" s="495" t="str">
        <f>'Wrksht. H, CWIP Desc. EKS'!C343</f>
        <v>W000501976</v>
      </c>
      <c r="D344" s="1209">
        <v>2856238.46</v>
      </c>
      <c r="E344" s="851">
        <f>'Wrksht. H, CWIP Desc. EKS'!D343</f>
        <v>0</v>
      </c>
      <c r="F344" s="849">
        <v>45444</v>
      </c>
      <c r="G344" s="849">
        <v>46022</v>
      </c>
      <c r="H344" s="1071">
        <v>0</v>
      </c>
      <c r="I344" s="850">
        <f t="shared" si="19"/>
        <v>0</v>
      </c>
    </row>
    <row r="345" spans="1:9" s="1043" customFormat="1">
      <c r="A345" s="432">
        <f t="shared" si="20"/>
        <v>334</v>
      </c>
      <c r="B345" s="852" t="str">
        <f>'Wrksht. H, CWIP Desc. EKS'!B344</f>
        <v>107000</v>
      </c>
      <c r="C345" s="495" t="str">
        <f>'Wrksht. H, CWIP Desc. EKS'!C344</f>
        <v>W000502025</v>
      </c>
      <c r="D345" s="1209">
        <v>1067938.33</v>
      </c>
      <c r="E345" s="851">
        <f>'Wrksht. H, CWIP Desc. EKS'!D344</f>
        <v>0</v>
      </c>
      <c r="F345" s="849">
        <v>45444</v>
      </c>
      <c r="G345" s="849">
        <v>45625</v>
      </c>
      <c r="H345" s="1071">
        <v>0</v>
      </c>
      <c r="I345" s="850">
        <f t="shared" si="19"/>
        <v>0</v>
      </c>
    </row>
    <row r="346" spans="1:9" s="1043" customFormat="1">
      <c r="A346" s="432">
        <f t="shared" si="20"/>
        <v>335</v>
      </c>
      <c r="B346" s="852" t="s">
        <v>3340</v>
      </c>
      <c r="C346" s="495" t="str">
        <f>'Wrksht. H, CWIP Desc. EKS'!C345</f>
        <v>J19393201</v>
      </c>
      <c r="D346" s="808">
        <v>1067458.02</v>
      </c>
      <c r="E346" s="851">
        <f>'Wrksht. H, CWIP Desc. EKS'!D345</f>
        <v>2601179.91</v>
      </c>
      <c r="F346" s="849">
        <v>45809</v>
      </c>
      <c r="G346" s="1071">
        <v>0</v>
      </c>
      <c r="H346" s="1071">
        <v>18089.7</v>
      </c>
      <c r="I346" s="850">
        <f t="shared" si="19"/>
        <v>2583090.21</v>
      </c>
    </row>
    <row r="347" spans="1:9" s="1043" customFormat="1">
      <c r="A347" s="432">
        <f t="shared" si="20"/>
        <v>336</v>
      </c>
      <c r="B347" s="852" t="s">
        <v>3340</v>
      </c>
      <c r="C347" s="495" t="str">
        <f>'Wrksht. H, CWIP Desc. EKS'!C346</f>
        <v>W000013071</v>
      </c>
      <c r="D347" s="808">
        <v>2892384.15</v>
      </c>
      <c r="E347" s="851">
        <f>'Wrksht. H, CWIP Desc. EKS'!D346</f>
        <v>6575720.5999999996</v>
      </c>
      <c r="F347" s="849">
        <v>45809</v>
      </c>
      <c r="G347" s="1071">
        <v>0</v>
      </c>
      <c r="H347" s="1071">
        <v>49015.100000000006</v>
      </c>
      <c r="I347" s="850">
        <f>IF((E347-H347)&lt;=1000000,-H347,E347-H347)</f>
        <v>6526705.5</v>
      </c>
    </row>
    <row r="348" spans="1:9" s="1043" customFormat="1">
      <c r="A348" s="432">
        <f t="shared" si="20"/>
        <v>337</v>
      </c>
      <c r="B348" s="852" t="s">
        <v>3340</v>
      </c>
      <c r="C348" s="495" t="str">
        <f>'Wrksht. H, CWIP Desc. EKS'!C347</f>
        <v>W000020613</v>
      </c>
      <c r="D348" s="808">
        <v>1814973.99</v>
      </c>
      <c r="E348" s="851">
        <f>'Wrksht. H, CWIP Desc. EKS'!D347</f>
        <v>0</v>
      </c>
      <c r="F348" s="849">
        <v>45809</v>
      </c>
      <c r="G348" s="849">
        <v>45625</v>
      </c>
      <c r="H348" s="1071">
        <v>0</v>
      </c>
      <c r="I348" s="850">
        <f>IF((E348-H348)&lt;=1000000,-H348,E348-H348)</f>
        <v>0</v>
      </c>
    </row>
    <row r="349" spans="1:9" s="1043" customFormat="1">
      <c r="A349" s="432">
        <f t="shared" si="20"/>
        <v>338</v>
      </c>
      <c r="B349" s="852" t="s">
        <v>3340</v>
      </c>
      <c r="C349" s="495" t="str">
        <f>'Wrksht. H, CWIP Desc. EKS'!C348</f>
        <v>W000502036</v>
      </c>
      <c r="D349" s="808">
        <v>1711789.8399999999</v>
      </c>
      <c r="E349" s="851">
        <f>'Wrksht. H, CWIP Desc. EKS'!D348</f>
        <v>0</v>
      </c>
      <c r="F349" s="849">
        <v>45809</v>
      </c>
      <c r="G349" s="849">
        <v>45930</v>
      </c>
      <c r="H349" s="1071">
        <v>0</v>
      </c>
      <c r="I349" s="850">
        <f>IF((E349-H349)&lt;=1000000,-H349,E349-H349)</f>
        <v>0</v>
      </c>
    </row>
    <row r="350" spans="1:9" s="1043" customFormat="1">
      <c r="A350" s="432">
        <f t="shared" si="20"/>
        <v>339</v>
      </c>
      <c r="B350" s="852" t="s">
        <v>3340</v>
      </c>
      <c r="C350" s="495" t="str">
        <f>'Wrksht. H, CWIP Desc. EKS'!C349</f>
        <v>W000502046</v>
      </c>
      <c r="D350" s="808">
        <v>5427401.9400000004</v>
      </c>
      <c r="E350" s="851">
        <f>'Wrksht. H, CWIP Desc. EKS'!D349</f>
        <v>0</v>
      </c>
      <c r="F350" s="849">
        <v>45809</v>
      </c>
      <c r="G350" s="849">
        <v>45471</v>
      </c>
      <c r="H350" s="1071">
        <v>0</v>
      </c>
      <c r="I350" s="850">
        <f>IF((E350-H350)&lt;=1000000,-H350,E350-H350)</f>
        <v>0</v>
      </c>
    </row>
    <row r="351" spans="1:9" s="1043" customFormat="1">
      <c r="A351" s="432">
        <f t="shared" si="20"/>
        <v>340</v>
      </c>
      <c r="B351" s="852" t="s">
        <v>3340</v>
      </c>
      <c r="C351" s="495" t="str">
        <f>'Wrksht. H, CWIP Desc. EKS'!C350</f>
        <v>WOLFCRK1171</v>
      </c>
      <c r="D351" s="808">
        <v>2029605.87</v>
      </c>
      <c r="E351" s="851">
        <f>'Wrksht. H, CWIP Desc. EKS'!D350</f>
        <v>0</v>
      </c>
      <c r="F351" s="849">
        <v>45809</v>
      </c>
      <c r="G351" s="849">
        <v>45473</v>
      </c>
      <c r="H351" s="1071">
        <v>0</v>
      </c>
      <c r="I351" s="850">
        <f t="shared" si="19"/>
        <v>0</v>
      </c>
    </row>
    <row r="352" spans="1:9" s="1043" customFormat="1">
      <c r="A352" s="432">
        <f t="shared" si="20"/>
        <v>341</v>
      </c>
      <c r="B352" s="852" t="s">
        <v>3340</v>
      </c>
      <c r="C352" s="495" t="str">
        <f>'Wrksht. H, CWIP Desc. EKS'!C351</f>
        <v>WOLFCRK1196</v>
      </c>
      <c r="D352" s="808">
        <v>2474830.06</v>
      </c>
      <c r="E352" s="851">
        <f>'Wrksht. H, CWIP Desc. EKS'!D351</f>
        <v>3610178.86</v>
      </c>
      <c r="F352" s="849">
        <v>45809</v>
      </c>
      <c r="G352" s="1071">
        <v>0</v>
      </c>
      <c r="H352" s="1071">
        <v>41939.300000000003</v>
      </c>
      <c r="I352" s="850">
        <f t="shared" si="19"/>
        <v>3568239.56</v>
      </c>
    </row>
    <row r="353" spans="1:9" s="1043" customFormat="1">
      <c r="A353" s="570">
        <f t="shared" si="20"/>
        <v>342</v>
      </c>
      <c r="B353" s="1181" t="s">
        <v>3340</v>
      </c>
      <c r="C353" s="786" t="str">
        <f>'Wrksht. H, CWIP Desc. EKS'!C352</f>
        <v>JRJ0024201</v>
      </c>
      <c r="D353" s="570"/>
      <c r="E353" s="1182">
        <f>'Wrksht. H, CWIP Desc. EKS'!D352</f>
        <v>1037290.12</v>
      </c>
      <c r="F353" s="570"/>
      <c r="G353" s="570"/>
      <c r="H353" s="1183"/>
      <c r="I353" s="1184">
        <f t="shared" si="19"/>
        <v>1037290.12</v>
      </c>
    </row>
    <row r="354" spans="1:9" s="1043" customFormat="1">
      <c r="A354" s="570">
        <f t="shared" si="20"/>
        <v>343</v>
      </c>
      <c r="B354" s="1181" t="s">
        <v>3340</v>
      </c>
      <c r="C354" s="786" t="str">
        <f>'Wrksht. H, CWIP Desc. EKS'!C353</f>
        <v>JRJ0024301</v>
      </c>
      <c r="D354" s="570"/>
      <c r="E354" s="1182">
        <f>'Wrksht. H, CWIP Desc. EKS'!D353</f>
        <v>1220691.8500000001</v>
      </c>
      <c r="F354" s="570"/>
      <c r="G354" s="570"/>
      <c r="H354" s="1183"/>
      <c r="I354" s="1184">
        <f t="shared" si="19"/>
        <v>1220691.8500000001</v>
      </c>
    </row>
    <row r="355" spans="1:9" s="1043" customFormat="1">
      <c r="A355" s="570">
        <f t="shared" si="20"/>
        <v>344</v>
      </c>
      <c r="B355" s="1181" t="s">
        <v>3340</v>
      </c>
      <c r="C355" s="786" t="str">
        <f>'Wrksht. H, CWIP Desc. EKS'!C354</f>
        <v>JRJ0037201</v>
      </c>
      <c r="D355" s="570"/>
      <c r="E355" s="1182">
        <f>'Wrksht. H, CWIP Desc. EKS'!D354</f>
        <v>1325722.01</v>
      </c>
      <c r="F355" s="570"/>
      <c r="G355" s="570"/>
      <c r="H355" s="1183"/>
      <c r="I355" s="1184">
        <f t="shared" si="19"/>
        <v>1325722.01</v>
      </c>
    </row>
    <row r="356" spans="1:9" s="1043" customFormat="1">
      <c r="A356" s="570">
        <f t="shared" si="20"/>
        <v>345</v>
      </c>
      <c r="B356" s="1181" t="s">
        <v>3340</v>
      </c>
      <c r="C356" s="786" t="str">
        <f>'Wrksht. H, CWIP Desc. EKS'!C355</f>
        <v>JRJ0041401</v>
      </c>
      <c r="D356" s="570"/>
      <c r="E356" s="1182">
        <f>'Wrksht. H, CWIP Desc. EKS'!D355</f>
        <v>2263206.79</v>
      </c>
      <c r="F356" s="570"/>
      <c r="G356" s="570"/>
      <c r="H356" s="1183"/>
      <c r="I356" s="1184">
        <f t="shared" si="19"/>
        <v>2263206.79</v>
      </c>
    </row>
    <row r="357" spans="1:9" s="1043" customFormat="1">
      <c r="A357" s="570">
        <f t="shared" si="20"/>
        <v>346</v>
      </c>
      <c r="B357" s="1181" t="s">
        <v>3340</v>
      </c>
      <c r="C357" s="786" t="str">
        <f>'Wrksht. H, CWIP Desc. EKS'!C356</f>
        <v>W000502030</v>
      </c>
      <c r="D357" s="570"/>
      <c r="E357" s="1182">
        <f>'Wrksht. H, CWIP Desc. EKS'!D356</f>
        <v>1124070.99</v>
      </c>
      <c r="F357" s="570"/>
      <c r="G357" s="570"/>
      <c r="H357" s="1183"/>
      <c r="I357" s="1184">
        <f t="shared" si="19"/>
        <v>1124070.99</v>
      </c>
    </row>
    <row r="358" spans="1:9" s="1043" customFormat="1">
      <c r="A358" s="570">
        <f t="shared" si="20"/>
        <v>347</v>
      </c>
      <c r="B358" s="1181" t="s">
        <v>3340</v>
      </c>
      <c r="C358" s="786" t="str">
        <f>'Wrksht. H, CWIP Desc. EKS'!C357</f>
        <v>W000502044</v>
      </c>
      <c r="D358" s="570"/>
      <c r="E358" s="1182">
        <f>'Wrksht. H, CWIP Desc. EKS'!D357</f>
        <v>1454748.42</v>
      </c>
      <c r="F358" s="570"/>
      <c r="G358" s="570"/>
      <c r="H358" s="1183"/>
      <c r="I358" s="1184">
        <f t="shared" si="19"/>
        <v>1454748.42</v>
      </c>
    </row>
    <row r="359" spans="1:9" s="1043" customFormat="1">
      <c r="A359" s="570">
        <f t="shared" si="20"/>
        <v>348</v>
      </c>
      <c r="B359" s="1181" t="s">
        <v>3340</v>
      </c>
      <c r="C359" s="786" t="str">
        <f>'Wrksht. H, CWIP Desc. EKS'!C358</f>
        <v>WOLFCRK1380</v>
      </c>
      <c r="D359" s="570"/>
      <c r="E359" s="1182">
        <f>'Wrksht. H, CWIP Desc. EKS'!D358</f>
        <v>1095367.57</v>
      </c>
      <c r="F359" s="570"/>
      <c r="G359" s="570"/>
      <c r="H359" s="1183"/>
      <c r="I359" s="1184">
        <f t="shared" si="19"/>
        <v>1095367.57</v>
      </c>
    </row>
    <row r="360" spans="1:9" s="1043" customFormat="1">
      <c r="A360" s="570">
        <f t="shared" si="20"/>
        <v>349</v>
      </c>
      <c r="B360" s="1181" t="s">
        <v>3340</v>
      </c>
      <c r="C360" s="786" t="str">
        <f>'Wrksht. H, CWIP Desc. EKS'!C359</f>
        <v>WOLFCRK1382</v>
      </c>
      <c r="D360" s="570"/>
      <c r="E360" s="1182">
        <f>'Wrksht. H, CWIP Desc. EKS'!D359</f>
        <v>2252158.6800000002</v>
      </c>
      <c r="F360" s="570"/>
      <c r="G360" s="570"/>
      <c r="H360" s="1183"/>
      <c r="I360" s="1184">
        <f t="shared" si="19"/>
        <v>2252158.6800000002</v>
      </c>
    </row>
    <row r="361" spans="1:9" s="1043" customFormat="1">
      <c r="A361" s="570">
        <f t="shared" si="20"/>
        <v>350</v>
      </c>
      <c r="B361" s="1181" t="s">
        <v>3340</v>
      </c>
      <c r="C361" s="786" t="str">
        <f>'Wrksht. H, CWIP Desc. EKS'!C360</f>
        <v>WOLFCRK1389</v>
      </c>
      <c r="D361" s="570"/>
      <c r="E361" s="1182">
        <f>'Wrksht. H, CWIP Desc. EKS'!D360</f>
        <v>1251580.1399999999</v>
      </c>
      <c r="F361" s="570"/>
      <c r="G361" s="570"/>
      <c r="H361" s="1183"/>
      <c r="I361" s="1184">
        <f t="shared" si="19"/>
        <v>1251580.1399999999</v>
      </c>
    </row>
    <row r="362" spans="1:9" s="1043" customFormat="1">
      <c r="A362" s="570">
        <f t="shared" si="20"/>
        <v>351</v>
      </c>
      <c r="B362" s="1181" t="s">
        <v>3340</v>
      </c>
      <c r="C362" s="786" t="str">
        <f>'Wrksht. H, CWIP Desc. EKS'!C361</f>
        <v>WOLFCRK1416</v>
      </c>
      <c r="D362" s="570"/>
      <c r="E362" s="1182">
        <f>'Wrksht. H, CWIP Desc. EKS'!D361</f>
        <v>1785307.13</v>
      </c>
      <c r="F362" s="570"/>
      <c r="G362" s="570"/>
      <c r="H362" s="1183"/>
      <c r="I362" s="1184">
        <f t="shared" si="19"/>
        <v>1785307.13</v>
      </c>
    </row>
    <row r="363" spans="1:9" s="1043" customFormat="1">
      <c r="A363" s="570">
        <f t="shared" si="20"/>
        <v>352</v>
      </c>
      <c r="B363" s="1181" t="s">
        <v>3340</v>
      </c>
      <c r="C363" s="786" t="str">
        <f>'Wrksht. H, CWIP Desc. EKS'!C362</f>
        <v>WOLFCRK1511</v>
      </c>
      <c r="D363" s="570"/>
      <c r="E363" s="1182">
        <f>'Wrksht. H, CWIP Desc. EKS'!D362</f>
        <v>1833749.64</v>
      </c>
      <c r="F363" s="570"/>
      <c r="G363" s="570"/>
      <c r="H363" s="1183"/>
      <c r="I363" s="1184">
        <f t="shared" si="19"/>
        <v>1833749.64</v>
      </c>
    </row>
    <row r="364" spans="1:9" s="1043" customFormat="1">
      <c r="A364" s="570">
        <f t="shared" si="20"/>
        <v>353</v>
      </c>
      <c r="B364" s="1181" t="s">
        <v>3340</v>
      </c>
      <c r="C364" s="786" t="str">
        <f>'Wrksht. H, CWIP Desc. EKS'!C363</f>
        <v>WOLFCRK1520</v>
      </c>
      <c r="D364" s="570"/>
      <c r="E364" s="1182">
        <f>'Wrksht. H, CWIP Desc. EKS'!D363</f>
        <v>3663894.08</v>
      </c>
      <c r="F364" s="570"/>
      <c r="G364" s="570"/>
      <c r="H364" s="1183"/>
      <c r="I364" s="1184">
        <f t="shared" si="19"/>
        <v>3663894.08</v>
      </c>
    </row>
    <row r="365" spans="1:9" s="1043" customFormat="1">
      <c r="A365" s="570">
        <f t="shared" si="20"/>
        <v>354</v>
      </c>
      <c r="B365" s="1181" t="s">
        <v>3340</v>
      </c>
      <c r="C365" s="786" t="str">
        <f>'Wrksht. H, CWIP Desc. EKS'!C364</f>
        <v>WOLFCRK1535</v>
      </c>
      <c r="D365" s="570"/>
      <c r="E365" s="1182">
        <f>'Wrksht. H, CWIP Desc. EKS'!D364</f>
        <v>1529739.72</v>
      </c>
      <c r="F365" s="570"/>
      <c r="G365" s="570"/>
      <c r="H365" s="1183"/>
      <c r="I365" s="1184">
        <f t="shared" si="19"/>
        <v>1529739.72</v>
      </c>
    </row>
    <row r="366" spans="1:9" ht="17.149999999999999" customHeight="1">
      <c r="A366" s="200"/>
      <c r="B366" s="306"/>
      <c r="D366" s="114"/>
      <c r="E366" s="114"/>
      <c r="F366" s="114"/>
      <c r="G366" s="114"/>
      <c r="H366" s="760"/>
      <c r="I366" s="301"/>
    </row>
    <row r="367" spans="1:9" ht="12" customHeight="1">
      <c r="B367" s="102" t="s">
        <v>1560</v>
      </c>
      <c r="H367" s="761"/>
    </row>
    <row r="368" spans="1:9">
      <c r="B368" s="103">
        <v>1</v>
      </c>
      <c r="C368" s="9" t="s">
        <v>403</v>
      </c>
    </row>
    <row r="369" spans="1:9" ht="5.5" customHeight="1">
      <c r="A369" s="41"/>
      <c r="B369" s="41"/>
      <c r="C369" s="42"/>
      <c r="D369" s="42"/>
      <c r="E369" s="42"/>
      <c r="F369" s="42"/>
      <c r="G369" s="42"/>
      <c r="H369" s="42"/>
      <c r="I369" s="42"/>
    </row>
    <row r="370" spans="1:9">
      <c r="A370" s="41"/>
      <c r="B370" s="103">
        <v>2</v>
      </c>
      <c r="C370" s="9" t="s">
        <v>2244</v>
      </c>
      <c r="F370" s="42"/>
      <c r="G370" s="42"/>
      <c r="H370" s="42"/>
      <c r="I370" s="42"/>
    </row>
    <row r="371" spans="1:9">
      <c r="A371" s="41"/>
      <c r="B371" s="41"/>
      <c r="C371" s="42"/>
      <c r="D371" s="42"/>
      <c r="E371" s="42"/>
      <c r="F371" s="42"/>
      <c r="G371" s="42"/>
      <c r="H371" s="42"/>
      <c r="I371" s="42"/>
    </row>
    <row r="372" spans="1:9">
      <c r="A372" s="41"/>
      <c r="B372" s="41"/>
      <c r="C372" s="42"/>
      <c r="D372" s="42"/>
      <c r="E372" s="42"/>
      <c r="F372" s="42"/>
      <c r="G372" s="42"/>
      <c r="H372" s="42"/>
      <c r="I372" s="42"/>
    </row>
    <row r="373" spans="1:9">
      <c r="A373" s="41"/>
      <c r="B373" s="41"/>
      <c r="C373" s="42"/>
      <c r="D373" s="42"/>
      <c r="E373" s="42"/>
      <c r="F373" s="42"/>
      <c r="G373" s="42"/>
      <c r="H373" s="42"/>
      <c r="I373" s="42"/>
    </row>
    <row r="374" spans="1:9">
      <c r="A374" s="41"/>
      <c r="B374" s="41"/>
      <c r="C374" s="42"/>
      <c r="D374" s="42"/>
      <c r="E374" s="42"/>
      <c r="F374" s="42"/>
      <c r="G374" s="42"/>
      <c r="H374" s="42"/>
      <c r="I374" s="42"/>
    </row>
    <row r="375" spans="1:9">
      <c r="A375" s="41"/>
      <c r="B375" s="41"/>
      <c r="C375" s="42"/>
      <c r="D375" s="42"/>
      <c r="E375" s="42"/>
      <c r="F375" s="42"/>
      <c r="G375" s="42"/>
      <c r="H375" s="42"/>
      <c r="I375" s="42"/>
    </row>
    <row r="376" spans="1:9">
      <c r="A376" s="41"/>
      <c r="B376" s="41"/>
      <c r="C376" s="42"/>
      <c r="D376" s="42"/>
      <c r="E376" s="42"/>
      <c r="F376" s="42"/>
      <c r="G376" s="42"/>
      <c r="H376" s="42"/>
      <c r="I376" s="42"/>
    </row>
    <row r="377" spans="1:9">
      <c r="A377" s="41"/>
      <c r="B377" s="41"/>
      <c r="C377" s="42"/>
      <c r="D377" s="42"/>
      <c r="E377" s="42"/>
      <c r="F377" s="42"/>
      <c r="G377" s="42"/>
      <c r="H377" s="42"/>
      <c r="I377" s="42"/>
    </row>
    <row r="378" spans="1:9">
      <c r="A378" s="41"/>
      <c r="B378" s="41"/>
      <c r="C378" s="42"/>
      <c r="D378" s="42"/>
      <c r="E378" s="42"/>
      <c r="F378" s="42"/>
      <c r="G378" s="42"/>
      <c r="H378" s="42"/>
      <c r="I378" s="42"/>
    </row>
    <row r="379" spans="1:9">
      <c r="A379" s="41"/>
      <c r="B379" s="41"/>
      <c r="C379" s="42"/>
      <c r="D379" s="42"/>
      <c r="E379" s="42"/>
      <c r="F379" s="42"/>
      <c r="G379" s="42"/>
      <c r="H379" s="42"/>
      <c r="I379" s="42"/>
    </row>
    <row r="380" spans="1:9">
      <c r="A380" s="41"/>
      <c r="B380" s="41"/>
      <c r="C380" s="42"/>
      <c r="D380" s="42"/>
      <c r="E380" s="42"/>
      <c r="F380" s="42"/>
      <c r="G380" s="42"/>
      <c r="H380" s="42"/>
      <c r="I380" s="42"/>
    </row>
    <row r="381" spans="1:9">
      <c r="A381" s="41"/>
      <c r="B381" s="41"/>
      <c r="C381" s="42"/>
      <c r="D381" s="42"/>
      <c r="E381" s="42"/>
      <c r="F381" s="42"/>
      <c r="G381" s="42"/>
      <c r="H381" s="42"/>
      <c r="I381" s="42"/>
    </row>
    <row r="382" spans="1:9">
      <c r="A382" s="41"/>
      <c r="B382" s="41"/>
      <c r="C382" s="42"/>
      <c r="D382" s="42"/>
      <c r="E382" s="42"/>
      <c r="F382" s="42"/>
      <c r="G382" s="42"/>
      <c r="H382" s="42"/>
      <c r="I382" s="42"/>
    </row>
    <row r="383" spans="1:9">
      <c r="A383" s="41"/>
      <c r="B383" s="41"/>
      <c r="C383" s="42"/>
      <c r="D383" s="42"/>
      <c r="E383" s="42"/>
      <c r="F383" s="42"/>
      <c r="G383" s="42"/>
      <c r="H383" s="42"/>
      <c r="I383" s="42"/>
    </row>
    <row r="384" spans="1:9">
      <c r="A384" s="41"/>
      <c r="B384" s="41"/>
      <c r="C384" s="42"/>
      <c r="D384" s="42"/>
      <c r="E384" s="42"/>
      <c r="F384" s="42"/>
      <c r="G384" s="42"/>
      <c r="H384" s="42"/>
      <c r="I384" s="42"/>
    </row>
    <row r="385" spans="1:9">
      <c r="A385" s="41"/>
      <c r="B385" s="41"/>
      <c r="C385" s="42"/>
      <c r="D385" s="42"/>
      <c r="E385" s="42"/>
      <c r="F385" s="42"/>
      <c r="G385" s="42"/>
      <c r="H385" s="42"/>
      <c r="I385" s="42"/>
    </row>
    <row r="386" spans="1:9">
      <c r="A386" s="41"/>
      <c r="B386" s="41"/>
      <c r="C386" s="42"/>
      <c r="D386" s="42"/>
      <c r="E386" s="42"/>
      <c r="F386" s="42"/>
      <c r="G386" s="42"/>
      <c r="H386" s="42"/>
      <c r="I386" s="42"/>
    </row>
    <row r="387" spans="1:9">
      <c r="A387" s="41"/>
      <c r="B387" s="41"/>
      <c r="C387" s="42"/>
      <c r="D387" s="42"/>
      <c r="E387" s="42"/>
      <c r="F387" s="42"/>
      <c r="G387" s="42"/>
      <c r="H387" s="42"/>
      <c r="I387" s="42"/>
    </row>
    <row r="388" spans="1:9">
      <c r="A388" s="41"/>
      <c r="B388" s="41"/>
      <c r="C388" s="42"/>
      <c r="D388" s="42"/>
      <c r="E388" s="42"/>
      <c r="F388" s="42"/>
      <c r="G388" s="42"/>
      <c r="H388" s="42"/>
      <c r="I388" s="42"/>
    </row>
    <row r="389" spans="1:9">
      <c r="A389" s="41"/>
      <c r="B389" s="41"/>
      <c r="C389" s="42"/>
      <c r="D389" s="42"/>
      <c r="E389" s="42"/>
      <c r="F389" s="42"/>
      <c r="G389" s="42"/>
      <c r="H389" s="42"/>
      <c r="I389" s="42"/>
    </row>
    <row r="390" spans="1:9">
      <c r="A390" s="41"/>
      <c r="B390" s="41"/>
      <c r="C390" s="42"/>
      <c r="D390" s="42"/>
      <c r="E390" s="42"/>
      <c r="F390" s="42"/>
      <c r="G390" s="42"/>
      <c r="H390" s="42"/>
      <c r="I390" s="42"/>
    </row>
    <row r="391" spans="1:9">
      <c r="A391" s="41"/>
      <c r="B391" s="41"/>
      <c r="C391" s="42"/>
      <c r="D391" s="42"/>
      <c r="E391" s="42"/>
      <c r="F391" s="42"/>
      <c r="G391" s="42"/>
      <c r="H391" s="42"/>
      <c r="I391" s="42"/>
    </row>
    <row r="392" spans="1:9">
      <c r="A392" s="41"/>
      <c r="B392" s="41"/>
      <c r="C392" s="42"/>
      <c r="D392" s="42"/>
      <c r="E392" s="42"/>
      <c r="F392" s="42"/>
      <c r="G392" s="42"/>
      <c r="H392" s="42"/>
      <c r="I392" s="42"/>
    </row>
    <row r="393" spans="1:9">
      <c r="A393" s="41"/>
      <c r="B393" s="41"/>
      <c r="C393" s="42"/>
      <c r="D393" s="42"/>
      <c r="E393" s="42"/>
      <c r="F393" s="42"/>
      <c r="G393" s="42"/>
      <c r="H393" s="42"/>
      <c r="I393" s="42"/>
    </row>
    <row r="394" spans="1:9">
      <c r="A394" s="41"/>
      <c r="B394" s="41"/>
      <c r="C394" s="42"/>
      <c r="D394" s="42"/>
      <c r="E394" s="42"/>
      <c r="F394" s="42"/>
      <c r="G394" s="42"/>
      <c r="H394" s="42"/>
      <c r="I394" s="42"/>
    </row>
    <row r="395" spans="1:9">
      <c r="A395" s="41"/>
      <c r="B395" s="41"/>
      <c r="C395" s="42"/>
      <c r="D395" s="42"/>
      <c r="E395" s="42"/>
      <c r="F395" s="42"/>
      <c r="G395" s="42"/>
      <c r="H395" s="42"/>
      <c r="I395" s="42"/>
    </row>
    <row r="396" spans="1:9">
      <c r="A396" s="41"/>
      <c r="B396" s="41"/>
      <c r="C396" s="42"/>
      <c r="D396" s="42"/>
      <c r="E396" s="42"/>
      <c r="F396" s="42"/>
      <c r="G396" s="42"/>
      <c r="H396" s="42"/>
      <c r="I396" s="42"/>
    </row>
    <row r="397" spans="1:9">
      <c r="A397" s="41"/>
      <c r="B397" s="41"/>
      <c r="C397" s="42"/>
      <c r="D397" s="42"/>
      <c r="E397" s="42"/>
      <c r="F397" s="42"/>
      <c r="G397" s="42"/>
      <c r="H397" s="42"/>
      <c r="I397" s="42"/>
    </row>
    <row r="398" spans="1:9">
      <c r="A398" s="41"/>
      <c r="B398" s="41"/>
      <c r="C398" s="42"/>
      <c r="D398" s="42"/>
      <c r="E398" s="42"/>
      <c r="F398" s="42"/>
      <c r="G398" s="42"/>
      <c r="H398" s="42"/>
      <c r="I398" s="42"/>
    </row>
    <row r="399" spans="1:9">
      <c r="A399" s="41"/>
      <c r="B399" s="41"/>
      <c r="C399" s="42"/>
      <c r="D399" s="42"/>
      <c r="E399" s="42"/>
      <c r="F399" s="42"/>
      <c r="G399" s="42"/>
      <c r="H399" s="42"/>
      <c r="I399" s="42"/>
    </row>
    <row r="400" spans="1:9">
      <c r="A400" s="41"/>
      <c r="B400" s="41"/>
      <c r="C400" s="42"/>
      <c r="D400" s="42"/>
      <c r="E400" s="42"/>
      <c r="F400" s="42"/>
      <c r="G400" s="42"/>
      <c r="H400" s="42"/>
      <c r="I400" s="42"/>
    </row>
    <row r="401" spans="1:9">
      <c r="A401" s="41"/>
      <c r="B401" s="41"/>
      <c r="C401" s="42"/>
      <c r="D401" s="42"/>
      <c r="E401" s="42"/>
      <c r="F401" s="42"/>
      <c r="G401" s="42"/>
      <c r="H401" s="42"/>
      <c r="I401" s="42"/>
    </row>
    <row r="402" spans="1:9">
      <c r="A402" s="41"/>
      <c r="B402" s="41"/>
      <c r="C402" s="42"/>
      <c r="D402" s="42"/>
      <c r="E402" s="42"/>
      <c r="F402" s="42"/>
      <c r="G402" s="42"/>
      <c r="H402" s="42"/>
      <c r="I402" s="42"/>
    </row>
    <row r="403" spans="1:9">
      <c r="A403" s="41"/>
      <c r="B403" s="41"/>
      <c r="C403" s="42"/>
      <c r="D403" s="42"/>
      <c r="E403" s="42"/>
      <c r="F403" s="42"/>
      <c r="G403" s="42"/>
      <c r="H403" s="42"/>
      <c r="I403" s="42"/>
    </row>
    <row r="404" spans="1:9">
      <c r="A404" s="41"/>
      <c r="B404" s="41"/>
      <c r="C404" s="42"/>
      <c r="D404" s="42"/>
      <c r="E404" s="42"/>
      <c r="F404" s="42"/>
      <c r="G404" s="42"/>
      <c r="H404" s="42"/>
      <c r="I404" s="42"/>
    </row>
    <row r="405" spans="1:9">
      <c r="A405" s="41"/>
      <c r="B405" s="41"/>
      <c r="C405" s="42"/>
      <c r="D405" s="42"/>
      <c r="E405" s="42"/>
      <c r="F405" s="42"/>
      <c r="G405" s="42"/>
      <c r="H405" s="42"/>
      <c r="I405" s="42"/>
    </row>
    <row r="406" spans="1:9">
      <c r="A406" s="41"/>
      <c r="B406" s="41"/>
      <c r="C406" s="42"/>
      <c r="D406" s="42"/>
      <c r="E406" s="42"/>
      <c r="F406" s="42"/>
      <c r="G406" s="42"/>
      <c r="H406" s="42"/>
      <c r="I406" s="42"/>
    </row>
    <row r="407" spans="1:9">
      <c r="A407" s="41"/>
      <c r="B407" s="41"/>
      <c r="C407" s="42"/>
      <c r="D407" s="42"/>
      <c r="E407" s="42"/>
      <c r="F407" s="42"/>
      <c r="G407" s="42"/>
      <c r="H407" s="42"/>
      <c r="I407" s="42"/>
    </row>
    <row r="408" spans="1:9">
      <c r="A408" s="41"/>
      <c r="B408" s="41"/>
      <c r="C408" s="42"/>
      <c r="D408" s="42"/>
      <c r="E408" s="42"/>
      <c r="F408" s="42"/>
      <c r="G408" s="42"/>
      <c r="H408" s="42"/>
      <c r="I408" s="42"/>
    </row>
    <row r="409" spans="1:9">
      <c r="A409" s="41"/>
      <c r="B409" s="41"/>
      <c r="C409" s="42"/>
      <c r="D409" s="42"/>
      <c r="E409" s="42"/>
      <c r="F409" s="42"/>
      <c r="G409" s="42"/>
      <c r="H409" s="42"/>
      <c r="I409" s="42"/>
    </row>
    <row r="410" spans="1:9">
      <c r="A410" s="41"/>
      <c r="B410" s="41"/>
      <c r="C410" s="42"/>
      <c r="D410" s="42"/>
      <c r="E410" s="42"/>
      <c r="F410" s="42"/>
      <c r="G410" s="42"/>
      <c r="H410" s="42"/>
      <c r="I410" s="42"/>
    </row>
    <row r="411" spans="1:9">
      <c r="A411" s="41"/>
      <c r="B411" s="41"/>
      <c r="C411" s="42"/>
      <c r="D411" s="42"/>
      <c r="E411" s="42"/>
      <c r="F411" s="42"/>
      <c r="G411" s="42"/>
      <c r="H411" s="42"/>
      <c r="I411" s="42"/>
    </row>
    <row r="412" spans="1:9">
      <c r="A412" s="41"/>
      <c r="B412" s="41"/>
      <c r="C412" s="42"/>
      <c r="D412" s="42"/>
      <c r="E412" s="42"/>
      <c r="F412" s="42"/>
      <c r="G412" s="42"/>
      <c r="H412" s="42"/>
      <c r="I412" s="42"/>
    </row>
    <row r="413" spans="1:9">
      <c r="A413" s="41"/>
      <c r="B413" s="41"/>
      <c r="C413" s="42"/>
      <c r="D413" s="42"/>
      <c r="E413" s="42"/>
      <c r="F413" s="42"/>
      <c r="G413" s="42"/>
      <c r="H413" s="42"/>
      <c r="I413" s="42"/>
    </row>
    <row r="414" spans="1:9">
      <c r="A414" s="41"/>
      <c r="B414" s="41"/>
      <c r="C414" s="42"/>
      <c r="D414" s="42"/>
      <c r="E414" s="42"/>
      <c r="F414" s="42"/>
      <c r="G414" s="42"/>
      <c r="H414" s="42"/>
      <c r="I414" s="42"/>
    </row>
    <row r="415" spans="1:9">
      <c r="A415" s="41"/>
      <c r="B415" s="41"/>
      <c r="C415" s="42"/>
      <c r="D415" s="42"/>
      <c r="E415" s="42"/>
      <c r="F415" s="42"/>
      <c r="G415" s="42"/>
      <c r="H415" s="42"/>
      <c r="I415" s="42"/>
    </row>
    <row r="416" spans="1:9">
      <c r="A416" s="41"/>
      <c r="B416" s="41"/>
      <c r="C416" s="42"/>
      <c r="D416" s="42"/>
      <c r="E416" s="42"/>
      <c r="F416" s="42"/>
      <c r="G416" s="42"/>
      <c r="H416" s="42"/>
      <c r="I416" s="42"/>
    </row>
    <row r="417" spans="1:9">
      <c r="A417" s="41"/>
      <c r="B417" s="41"/>
      <c r="C417" s="42"/>
      <c r="D417" s="42"/>
      <c r="E417" s="42"/>
      <c r="F417" s="42"/>
      <c r="G417" s="42"/>
      <c r="H417" s="42"/>
      <c r="I417" s="42"/>
    </row>
    <row r="418" spans="1:9">
      <c r="A418" s="41"/>
      <c r="B418" s="41"/>
      <c r="C418" s="42"/>
      <c r="D418" s="42"/>
      <c r="E418" s="42"/>
      <c r="F418" s="42"/>
      <c r="G418" s="42"/>
      <c r="H418" s="42"/>
      <c r="I418" s="42"/>
    </row>
    <row r="419" spans="1:9">
      <c r="A419" s="41"/>
      <c r="B419" s="41"/>
      <c r="C419" s="42"/>
      <c r="D419" s="42"/>
      <c r="E419" s="42"/>
      <c r="F419" s="42"/>
      <c r="G419" s="42"/>
      <c r="H419" s="42"/>
      <c r="I419" s="42"/>
    </row>
    <row r="420" spans="1:9">
      <c r="A420" s="41"/>
      <c r="B420" s="41"/>
      <c r="C420" s="42"/>
      <c r="D420" s="42"/>
      <c r="E420" s="42"/>
      <c r="F420" s="42"/>
      <c r="G420" s="42"/>
      <c r="H420" s="42"/>
      <c r="I420" s="42"/>
    </row>
    <row r="421" spans="1:9">
      <c r="A421" s="41"/>
      <c r="B421" s="41"/>
      <c r="C421" s="42"/>
      <c r="D421" s="42"/>
      <c r="E421" s="42"/>
      <c r="F421" s="42"/>
      <c r="G421" s="42"/>
      <c r="H421" s="42"/>
      <c r="I421" s="42"/>
    </row>
    <row r="422" spans="1:9">
      <c r="A422" s="41"/>
      <c r="B422" s="41"/>
      <c r="C422" s="42"/>
      <c r="D422" s="42"/>
      <c r="E422" s="42"/>
      <c r="F422" s="42"/>
      <c r="G422" s="42"/>
      <c r="H422" s="42"/>
      <c r="I422" s="42"/>
    </row>
    <row r="423" spans="1:9">
      <c r="A423" s="41"/>
      <c r="B423" s="41"/>
      <c r="C423" s="42"/>
      <c r="D423" s="42"/>
      <c r="E423" s="42"/>
      <c r="F423" s="42"/>
      <c r="G423" s="42"/>
      <c r="H423" s="42"/>
      <c r="I423" s="42"/>
    </row>
    <row r="424" spans="1:9">
      <c r="A424" s="41"/>
      <c r="B424" s="41"/>
      <c r="C424" s="42"/>
      <c r="D424" s="42"/>
      <c r="E424" s="42"/>
      <c r="F424" s="42"/>
      <c r="G424" s="42"/>
      <c r="H424" s="42"/>
      <c r="I424" s="42"/>
    </row>
    <row r="425" spans="1:9">
      <c r="A425" s="41"/>
      <c r="B425" s="41"/>
      <c r="C425" s="42"/>
      <c r="D425" s="42"/>
      <c r="E425" s="42"/>
      <c r="F425" s="42"/>
      <c r="G425" s="42"/>
      <c r="H425" s="42"/>
      <c r="I425" s="42"/>
    </row>
    <row r="426" spans="1:9">
      <c r="A426" s="41"/>
      <c r="B426" s="41"/>
      <c r="C426" s="42"/>
      <c r="D426" s="42"/>
      <c r="E426" s="42"/>
      <c r="F426" s="42"/>
      <c r="G426" s="42"/>
      <c r="H426" s="42"/>
      <c r="I426" s="42"/>
    </row>
    <row r="427" spans="1:9">
      <c r="A427" s="41"/>
      <c r="B427" s="41"/>
      <c r="C427" s="42"/>
      <c r="D427" s="42"/>
      <c r="E427" s="42"/>
      <c r="F427" s="42"/>
      <c r="G427" s="42"/>
      <c r="H427" s="42"/>
      <c r="I427" s="42"/>
    </row>
    <row r="428" spans="1:9">
      <c r="A428" s="41"/>
      <c r="B428" s="41"/>
      <c r="C428" s="42"/>
      <c r="D428" s="42"/>
      <c r="E428" s="42"/>
      <c r="F428" s="42"/>
      <c r="G428" s="42"/>
      <c r="H428" s="42"/>
      <c r="I428" s="42"/>
    </row>
    <row r="429" spans="1:9">
      <c r="A429" s="41"/>
      <c r="B429" s="41"/>
      <c r="C429" s="42"/>
      <c r="D429" s="42"/>
      <c r="E429" s="42"/>
      <c r="F429" s="42"/>
      <c r="G429" s="42"/>
      <c r="H429" s="42"/>
      <c r="I429" s="42"/>
    </row>
    <row r="430" spans="1:9">
      <c r="A430" s="41"/>
      <c r="B430" s="41"/>
      <c r="C430" s="42"/>
      <c r="D430" s="42"/>
      <c r="E430" s="42"/>
      <c r="F430" s="42"/>
      <c r="G430" s="42"/>
      <c r="H430" s="42"/>
      <c r="I430" s="42"/>
    </row>
    <row r="431" spans="1:9">
      <c r="A431" s="41"/>
      <c r="B431" s="41"/>
      <c r="C431" s="42"/>
      <c r="D431" s="42"/>
      <c r="E431" s="42"/>
      <c r="F431" s="42"/>
      <c r="G431" s="42"/>
      <c r="H431" s="42"/>
      <c r="I431" s="42"/>
    </row>
    <row r="432" spans="1:9">
      <c r="A432" s="41"/>
      <c r="B432" s="41"/>
      <c r="C432" s="42"/>
      <c r="D432" s="42"/>
      <c r="E432" s="42"/>
      <c r="F432" s="42"/>
      <c r="G432" s="42"/>
      <c r="H432" s="42"/>
      <c r="I432" s="42"/>
    </row>
    <row r="433" spans="1:9">
      <c r="A433" s="41"/>
      <c r="B433" s="41"/>
      <c r="C433" s="42"/>
      <c r="D433" s="42"/>
      <c r="E433" s="42"/>
      <c r="F433" s="42"/>
      <c r="G433" s="42"/>
      <c r="H433" s="42"/>
      <c r="I433" s="42"/>
    </row>
    <row r="434" spans="1:9">
      <c r="A434" s="41"/>
      <c r="B434" s="41"/>
      <c r="C434" s="42"/>
      <c r="D434" s="42"/>
      <c r="E434" s="42"/>
      <c r="F434" s="42"/>
      <c r="G434" s="42"/>
      <c r="H434" s="42"/>
      <c r="I434" s="42"/>
    </row>
    <row r="435" spans="1:9">
      <c r="A435" s="41"/>
      <c r="B435" s="41"/>
      <c r="C435" s="42"/>
      <c r="D435" s="42"/>
      <c r="E435" s="42"/>
      <c r="F435" s="42"/>
      <c r="G435" s="42"/>
      <c r="H435" s="42"/>
      <c r="I435" s="42"/>
    </row>
    <row r="436" spans="1:9">
      <c r="A436" s="41"/>
      <c r="B436" s="41"/>
      <c r="C436" s="42"/>
      <c r="D436" s="42"/>
      <c r="E436" s="42"/>
      <c r="F436" s="42"/>
      <c r="G436" s="42"/>
      <c r="H436" s="42"/>
      <c r="I436" s="42"/>
    </row>
    <row r="437" spans="1:9">
      <c r="A437" s="41"/>
      <c r="B437" s="41"/>
      <c r="C437" s="42"/>
      <c r="D437" s="42"/>
      <c r="E437" s="42"/>
      <c r="F437" s="42"/>
      <c r="G437" s="42"/>
      <c r="H437" s="42"/>
      <c r="I437" s="42"/>
    </row>
    <row r="438" spans="1:9">
      <c r="A438" s="41"/>
      <c r="B438" s="41"/>
      <c r="C438" s="42"/>
      <c r="D438" s="42"/>
      <c r="E438" s="42"/>
      <c r="F438" s="42"/>
      <c r="G438" s="42"/>
      <c r="H438" s="42"/>
      <c r="I438" s="42"/>
    </row>
    <row r="439" spans="1:9">
      <c r="A439" s="41"/>
      <c r="B439" s="41"/>
      <c r="C439" s="42"/>
      <c r="D439" s="42"/>
      <c r="E439" s="42"/>
      <c r="F439" s="42"/>
      <c r="G439" s="42"/>
      <c r="H439" s="42"/>
      <c r="I439" s="42"/>
    </row>
    <row r="440" spans="1:9">
      <c r="A440" s="41"/>
      <c r="B440" s="41"/>
      <c r="C440" s="42"/>
      <c r="D440" s="42"/>
      <c r="E440" s="42"/>
      <c r="F440" s="42"/>
      <c r="G440" s="42"/>
      <c r="H440" s="42"/>
      <c r="I440" s="42"/>
    </row>
    <row r="441" spans="1:9">
      <c r="A441" s="41"/>
      <c r="B441" s="41"/>
      <c r="C441" s="42"/>
      <c r="D441" s="42"/>
      <c r="E441" s="42"/>
      <c r="F441" s="42"/>
      <c r="G441" s="42"/>
      <c r="H441" s="42"/>
      <c r="I441" s="42"/>
    </row>
    <row r="442" spans="1:9">
      <c r="A442" s="41"/>
      <c r="B442" s="41"/>
      <c r="C442" s="42"/>
      <c r="D442" s="42"/>
      <c r="E442" s="42"/>
      <c r="F442" s="42"/>
      <c r="G442" s="42"/>
      <c r="H442" s="42"/>
      <c r="I442" s="42"/>
    </row>
    <row r="443" spans="1:9">
      <c r="A443" s="41"/>
      <c r="B443" s="41"/>
      <c r="C443" s="42"/>
      <c r="D443" s="42"/>
      <c r="E443" s="42"/>
      <c r="F443" s="42"/>
      <c r="G443" s="42"/>
      <c r="H443" s="42"/>
      <c r="I443" s="42"/>
    </row>
    <row r="444" spans="1:9">
      <c r="A444" s="41"/>
      <c r="B444" s="41"/>
      <c r="C444" s="42"/>
      <c r="D444" s="42"/>
      <c r="E444" s="42"/>
      <c r="F444" s="42"/>
      <c r="G444" s="42"/>
      <c r="H444" s="42"/>
      <c r="I444" s="42"/>
    </row>
    <row r="445" spans="1:9">
      <c r="A445" s="41"/>
      <c r="B445" s="41"/>
      <c r="C445" s="42"/>
      <c r="D445" s="42"/>
      <c r="E445" s="42"/>
      <c r="F445" s="42"/>
      <c r="G445" s="42"/>
      <c r="H445" s="42"/>
      <c r="I445" s="42"/>
    </row>
    <row r="446" spans="1:9">
      <c r="A446" s="41"/>
      <c r="B446" s="41"/>
      <c r="C446" s="42"/>
      <c r="D446" s="42"/>
      <c r="E446" s="42"/>
      <c r="F446" s="42"/>
      <c r="G446" s="42"/>
      <c r="H446" s="42"/>
      <c r="I446" s="42"/>
    </row>
    <row r="447" spans="1:9">
      <c r="A447" s="41"/>
      <c r="B447" s="41"/>
      <c r="C447" s="42"/>
      <c r="D447" s="42"/>
      <c r="E447" s="42"/>
      <c r="F447" s="42"/>
      <c r="G447" s="42"/>
      <c r="H447" s="42"/>
      <c r="I447" s="42"/>
    </row>
    <row r="448" spans="1:9">
      <c r="A448" s="41"/>
      <c r="B448" s="41"/>
      <c r="C448" s="42"/>
      <c r="D448" s="42"/>
      <c r="E448" s="42"/>
      <c r="F448" s="42"/>
      <c r="G448" s="42"/>
      <c r="H448" s="42"/>
      <c r="I448" s="42"/>
    </row>
    <row r="449" spans="1:9">
      <c r="A449" s="41"/>
      <c r="B449" s="41"/>
      <c r="C449" s="42"/>
      <c r="D449" s="42"/>
      <c r="E449" s="42"/>
      <c r="F449" s="42"/>
      <c r="G449" s="42"/>
      <c r="H449" s="42"/>
      <c r="I449" s="42"/>
    </row>
    <row r="450" spans="1:9">
      <c r="A450" s="41"/>
      <c r="B450" s="41"/>
      <c r="C450" s="42"/>
      <c r="D450" s="42"/>
      <c r="E450" s="42"/>
      <c r="F450" s="42"/>
      <c r="G450" s="42"/>
      <c r="H450" s="42"/>
      <c r="I450" s="42"/>
    </row>
    <row r="451" spans="1:9">
      <c r="A451" s="41"/>
      <c r="B451" s="41"/>
      <c r="C451" s="42"/>
      <c r="D451" s="42"/>
      <c r="E451" s="42"/>
      <c r="F451" s="42"/>
      <c r="G451" s="42"/>
      <c r="H451" s="42"/>
      <c r="I451" s="42"/>
    </row>
    <row r="452" spans="1:9">
      <c r="A452" s="41"/>
      <c r="B452" s="41"/>
      <c r="C452" s="42"/>
      <c r="D452" s="42"/>
      <c r="E452" s="42"/>
      <c r="F452" s="42"/>
      <c r="G452" s="42"/>
      <c r="H452" s="42"/>
      <c r="I452" s="42"/>
    </row>
    <row r="453" spans="1:9">
      <c r="A453" s="41"/>
      <c r="B453" s="41"/>
      <c r="C453" s="42"/>
      <c r="D453" s="42"/>
      <c r="E453" s="42"/>
      <c r="F453" s="42"/>
      <c r="G453" s="42"/>
      <c r="H453" s="42"/>
      <c r="I453" s="42"/>
    </row>
    <row r="454" spans="1:9">
      <c r="A454" s="41"/>
      <c r="B454" s="41"/>
      <c r="C454" s="42"/>
      <c r="D454" s="42"/>
      <c r="E454" s="42"/>
      <c r="F454" s="42"/>
      <c r="G454" s="42"/>
      <c r="H454" s="42"/>
      <c r="I454" s="42"/>
    </row>
    <row r="455" spans="1:9">
      <c r="A455" s="41"/>
      <c r="B455" s="41"/>
      <c r="C455" s="42"/>
      <c r="D455" s="42"/>
      <c r="E455" s="42"/>
      <c r="F455" s="42"/>
      <c r="G455" s="42"/>
      <c r="H455" s="42"/>
      <c r="I455" s="42"/>
    </row>
    <row r="456" spans="1:9">
      <c r="A456" s="41"/>
      <c r="B456" s="41"/>
      <c r="C456" s="42"/>
      <c r="D456" s="42"/>
      <c r="E456" s="42"/>
      <c r="F456" s="42"/>
      <c r="G456" s="42"/>
      <c r="H456" s="42"/>
      <c r="I456" s="42"/>
    </row>
    <row r="457" spans="1:9">
      <c r="A457" s="41"/>
      <c r="B457" s="41"/>
      <c r="C457" s="42"/>
      <c r="D457" s="42"/>
      <c r="E457" s="42"/>
      <c r="F457" s="42"/>
      <c r="G457" s="42"/>
      <c r="H457" s="42"/>
      <c r="I457" s="42"/>
    </row>
    <row r="458" spans="1:9">
      <c r="A458" s="41"/>
      <c r="B458" s="41"/>
      <c r="C458" s="42"/>
      <c r="D458" s="42"/>
      <c r="E458" s="42"/>
      <c r="F458" s="42"/>
      <c r="G458" s="42"/>
      <c r="H458" s="42"/>
      <c r="I458" s="42"/>
    </row>
    <row r="459" spans="1:9">
      <c r="A459" s="41"/>
      <c r="B459" s="41"/>
      <c r="C459" s="42"/>
      <c r="D459" s="42"/>
      <c r="E459" s="42"/>
      <c r="F459" s="42"/>
      <c r="G459" s="42"/>
      <c r="H459" s="42"/>
      <c r="I459" s="42"/>
    </row>
    <row r="460" spans="1:9">
      <c r="A460" s="41"/>
      <c r="B460" s="41"/>
      <c r="C460" s="42"/>
      <c r="D460" s="42"/>
      <c r="E460" s="42"/>
      <c r="F460" s="42"/>
      <c r="G460" s="42"/>
      <c r="H460" s="42"/>
      <c r="I460" s="42"/>
    </row>
    <row r="461" spans="1:9">
      <c r="A461" s="41"/>
      <c r="B461" s="41"/>
      <c r="C461" s="42"/>
      <c r="D461" s="42"/>
      <c r="E461" s="42"/>
      <c r="F461" s="42"/>
      <c r="G461" s="42"/>
      <c r="H461" s="42"/>
      <c r="I461" s="42"/>
    </row>
    <row r="462" spans="1:9">
      <c r="A462" s="41"/>
      <c r="B462" s="41"/>
      <c r="C462" s="42"/>
      <c r="D462" s="42"/>
      <c r="E462" s="42"/>
      <c r="F462" s="42"/>
      <c r="G462" s="42"/>
      <c r="H462" s="42"/>
      <c r="I462" s="42"/>
    </row>
    <row r="463" spans="1:9">
      <c r="A463" s="41"/>
      <c r="B463" s="41"/>
      <c r="C463" s="42"/>
      <c r="D463" s="42"/>
      <c r="E463" s="42"/>
      <c r="F463" s="42"/>
      <c r="G463" s="42"/>
      <c r="H463" s="42"/>
      <c r="I463" s="42"/>
    </row>
    <row r="464" spans="1:9">
      <c r="A464" s="41"/>
      <c r="B464" s="41"/>
      <c r="C464" s="42"/>
      <c r="D464" s="42"/>
      <c r="E464" s="42"/>
      <c r="F464" s="42"/>
      <c r="G464" s="42"/>
      <c r="H464" s="42"/>
      <c r="I464" s="42"/>
    </row>
    <row r="465" spans="1:9">
      <c r="A465" s="41"/>
      <c r="B465" s="41"/>
      <c r="C465" s="42"/>
      <c r="D465" s="42"/>
      <c r="E465" s="42"/>
      <c r="F465" s="42"/>
      <c r="G465" s="42"/>
      <c r="H465" s="42"/>
      <c r="I465" s="42"/>
    </row>
    <row r="466" spans="1:9">
      <c r="A466" s="41"/>
      <c r="B466" s="41"/>
      <c r="C466" s="42"/>
      <c r="D466" s="42"/>
      <c r="E466" s="42"/>
      <c r="F466" s="42"/>
      <c r="G466" s="42"/>
      <c r="H466" s="42"/>
      <c r="I466" s="42"/>
    </row>
    <row r="467" spans="1:9">
      <c r="A467" s="41"/>
      <c r="B467" s="41"/>
      <c r="C467" s="42"/>
      <c r="D467" s="42"/>
      <c r="E467" s="42"/>
      <c r="F467" s="42"/>
      <c r="G467" s="42"/>
      <c r="H467" s="42"/>
      <c r="I467" s="42"/>
    </row>
    <row r="468" spans="1:9">
      <c r="A468" s="41"/>
      <c r="B468" s="41"/>
      <c r="C468" s="42"/>
      <c r="D468" s="42"/>
      <c r="E468" s="42"/>
      <c r="F468" s="42"/>
      <c r="G468" s="42"/>
      <c r="H468" s="42"/>
      <c r="I468" s="42"/>
    </row>
    <row r="469" spans="1:9">
      <c r="A469" s="41"/>
      <c r="B469" s="41"/>
      <c r="C469" s="42"/>
      <c r="D469" s="42"/>
      <c r="E469" s="42"/>
      <c r="F469" s="42"/>
      <c r="G469" s="42"/>
      <c r="H469" s="42"/>
      <c r="I469" s="42"/>
    </row>
    <row r="470" spans="1:9">
      <c r="A470" s="41"/>
      <c r="B470" s="41"/>
      <c r="C470" s="42"/>
      <c r="D470" s="42"/>
      <c r="E470" s="42"/>
      <c r="F470" s="42"/>
      <c r="G470" s="42"/>
      <c r="H470" s="42"/>
      <c r="I470" s="42"/>
    </row>
    <row r="471" spans="1:9">
      <c r="A471" s="41"/>
      <c r="B471" s="41"/>
      <c r="C471" s="42"/>
      <c r="D471" s="42"/>
      <c r="E471" s="42"/>
      <c r="F471" s="42"/>
      <c r="G471" s="42"/>
      <c r="H471" s="42"/>
      <c r="I471" s="42"/>
    </row>
    <row r="472" spans="1:9">
      <c r="A472" s="41"/>
      <c r="B472" s="41"/>
      <c r="C472" s="42"/>
      <c r="D472" s="42"/>
      <c r="E472" s="42"/>
      <c r="F472" s="42"/>
      <c r="G472" s="42"/>
      <c r="H472" s="42"/>
      <c r="I472" s="42"/>
    </row>
    <row r="473" spans="1:9">
      <c r="A473" s="41"/>
      <c r="B473" s="41"/>
      <c r="C473" s="42"/>
      <c r="D473" s="42"/>
      <c r="E473" s="42"/>
      <c r="F473" s="42"/>
      <c r="G473" s="42"/>
      <c r="H473" s="42"/>
      <c r="I473" s="42"/>
    </row>
    <row r="474" spans="1:9">
      <c r="A474" s="41"/>
      <c r="B474" s="41"/>
      <c r="C474" s="42"/>
      <c r="D474" s="42"/>
      <c r="E474" s="42"/>
      <c r="F474" s="42"/>
      <c r="G474" s="42"/>
      <c r="H474" s="42"/>
      <c r="I474" s="42"/>
    </row>
    <row r="475" spans="1:9">
      <c r="A475" s="41"/>
      <c r="B475" s="41"/>
      <c r="C475" s="42"/>
      <c r="D475" s="42"/>
      <c r="E475" s="42"/>
      <c r="F475" s="42"/>
      <c r="G475" s="42"/>
      <c r="H475" s="42"/>
      <c r="I475" s="42"/>
    </row>
    <row r="476" spans="1:9">
      <c r="A476" s="41"/>
      <c r="B476" s="41"/>
      <c r="C476" s="42"/>
      <c r="D476" s="42"/>
      <c r="E476" s="42"/>
      <c r="F476" s="42"/>
      <c r="G476" s="42"/>
      <c r="H476" s="42"/>
      <c r="I476" s="42"/>
    </row>
    <row r="477" spans="1:9">
      <c r="A477" s="41"/>
      <c r="B477" s="41"/>
      <c r="C477" s="42"/>
      <c r="D477" s="42"/>
      <c r="E477" s="42"/>
      <c r="F477" s="42"/>
      <c r="G477" s="42"/>
      <c r="H477" s="42"/>
      <c r="I477" s="42"/>
    </row>
    <row r="478" spans="1:9">
      <c r="A478" s="41"/>
      <c r="B478" s="41"/>
      <c r="C478" s="42"/>
      <c r="D478" s="42"/>
      <c r="E478" s="42"/>
      <c r="F478" s="42"/>
      <c r="G478" s="42"/>
      <c r="H478" s="42"/>
      <c r="I478" s="42"/>
    </row>
    <row r="479" spans="1:9">
      <c r="A479" s="41"/>
      <c r="B479" s="41"/>
      <c r="C479" s="42"/>
      <c r="D479" s="42"/>
      <c r="E479" s="42"/>
      <c r="F479" s="42"/>
      <c r="G479" s="42"/>
      <c r="H479" s="42"/>
      <c r="I479" s="42"/>
    </row>
    <row r="480" spans="1:9">
      <c r="A480" s="41"/>
      <c r="B480" s="41"/>
      <c r="C480" s="42"/>
      <c r="D480" s="42"/>
      <c r="E480" s="42"/>
      <c r="F480" s="42"/>
      <c r="G480" s="42"/>
      <c r="H480" s="42"/>
      <c r="I480" s="42"/>
    </row>
    <row r="481" spans="1:9">
      <c r="A481" s="41"/>
      <c r="B481" s="41"/>
      <c r="C481" s="42"/>
      <c r="D481" s="42"/>
      <c r="E481" s="42"/>
      <c r="F481" s="42"/>
      <c r="G481" s="42"/>
      <c r="H481" s="42"/>
      <c r="I481" s="42"/>
    </row>
    <row r="482" spans="1:9">
      <c r="A482" s="41"/>
      <c r="B482" s="41"/>
      <c r="C482" s="42"/>
      <c r="D482" s="42"/>
      <c r="E482" s="42"/>
      <c r="F482" s="42"/>
      <c r="G482" s="42"/>
      <c r="H482" s="42"/>
      <c r="I482" s="42"/>
    </row>
    <row r="483" spans="1:9">
      <c r="A483" s="41"/>
      <c r="B483" s="41"/>
      <c r="C483" s="42"/>
      <c r="D483" s="42"/>
      <c r="E483" s="42"/>
      <c r="F483" s="42"/>
      <c r="G483" s="42"/>
      <c r="H483" s="42"/>
      <c r="I483" s="42"/>
    </row>
    <row r="484" spans="1:9">
      <c r="A484" s="41"/>
      <c r="B484" s="41"/>
      <c r="C484" s="42"/>
      <c r="D484" s="42"/>
      <c r="E484" s="42"/>
      <c r="F484" s="42"/>
      <c r="G484" s="42"/>
      <c r="H484" s="42"/>
      <c r="I484" s="42"/>
    </row>
    <row r="485" spans="1:9">
      <c r="A485" s="41"/>
      <c r="B485" s="41"/>
      <c r="C485" s="42"/>
      <c r="D485" s="42"/>
      <c r="E485" s="42"/>
      <c r="F485" s="42"/>
      <c r="G485" s="42"/>
      <c r="H485" s="42"/>
      <c r="I485" s="42"/>
    </row>
    <row r="486" spans="1:9">
      <c r="A486" s="41"/>
      <c r="B486" s="41"/>
      <c r="C486" s="42"/>
      <c r="D486" s="42"/>
      <c r="E486" s="42"/>
      <c r="F486" s="42"/>
      <c r="G486" s="42"/>
      <c r="H486" s="42"/>
      <c r="I486" s="42"/>
    </row>
    <row r="487" spans="1:9">
      <c r="A487" s="41"/>
      <c r="B487" s="41"/>
      <c r="C487" s="42"/>
      <c r="D487" s="42"/>
      <c r="E487" s="42"/>
      <c r="F487" s="42"/>
      <c r="G487" s="42"/>
      <c r="H487" s="42"/>
      <c r="I487" s="42"/>
    </row>
    <row r="488" spans="1:9">
      <c r="A488" s="41"/>
      <c r="B488" s="41"/>
      <c r="C488" s="42"/>
      <c r="D488" s="42"/>
      <c r="E488" s="42"/>
      <c r="F488" s="42"/>
      <c r="G488" s="42"/>
      <c r="H488" s="42"/>
      <c r="I488" s="42"/>
    </row>
    <row r="489" spans="1:9">
      <c r="A489" s="41"/>
      <c r="B489" s="41"/>
      <c r="C489" s="42"/>
      <c r="D489" s="42"/>
      <c r="E489" s="42"/>
      <c r="F489" s="42"/>
      <c r="G489" s="42"/>
      <c r="H489" s="42"/>
      <c r="I489" s="42"/>
    </row>
    <row r="490" spans="1:9">
      <c r="A490" s="41"/>
      <c r="B490" s="41"/>
      <c r="C490" s="42"/>
      <c r="D490" s="42"/>
      <c r="E490" s="42"/>
      <c r="F490" s="42"/>
      <c r="G490" s="42"/>
      <c r="H490" s="42"/>
      <c r="I490" s="42"/>
    </row>
    <row r="491" spans="1:9">
      <c r="A491" s="41"/>
      <c r="B491" s="41"/>
      <c r="C491" s="42"/>
      <c r="D491" s="42"/>
      <c r="E491" s="42"/>
      <c r="F491" s="42"/>
      <c r="G491" s="42"/>
      <c r="H491" s="42"/>
      <c r="I491" s="42"/>
    </row>
    <row r="492" spans="1:9">
      <c r="A492" s="41"/>
      <c r="B492" s="41"/>
      <c r="C492" s="42"/>
      <c r="D492" s="42"/>
      <c r="E492" s="42"/>
      <c r="F492" s="42"/>
      <c r="G492" s="42"/>
      <c r="H492" s="42"/>
      <c r="I492" s="42"/>
    </row>
    <row r="493" spans="1:9">
      <c r="A493" s="41"/>
      <c r="B493" s="41"/>
      <c r="C493" s="42"/>
      <c r="D493" s="42"/>
      <c r="E493" s="42"/>
      <c r="F493" s="42"/>
      <c r="G493" s="42"/>
      <c r="H493" s="42"/>
      <c r="I493" s="42"/>
    </row>
    <row r="494" spans="1:9">
      <c r="A494" s="41"/>
      <c r="B494" s="41"/>
      <c r="C494" s="42"/>
      <c r="D494" s="42"/>
      <c r="E494" s="42"/>
      <c r="F494" s="42"/>
      <c r="G494" s="42"/>
      <c r="H494" s="42"/>
      <c r="I494" s="42"/>
    </row>
    <row r="495" spans="1:9">
      <c r="A495" s="41"/>
      <c r="B495" s="41"/>
      <c r="C495" s="42"/>
      <c r="D495" s="42"/>
      <c r="E495" s="42"/>
      <c r="F495" s="42"/>
      <c r="G495" s="42"/>
      <c r="H495" s="42"/>
      <c r="I495" s="42"/>
    </row>
    <row r="496" spans="1:9">
      <c r="A496" s="41"/>
      <c r="B496" s="41"/>
      <c r="C496" s="42"/>
      <c r="D496" s="42"/>
      <c r="E496" s="42"/>
      <c r="F496" s="42"/>
      <c r="G496" s="42"/>
      <c r="H496" s="42"/>
      <c r="I496" s="42"/>
    </row>
    <row r="497" spans="1:9">
      <c r="A497" s="41"/>
      <c r="B497" s="41"/>
      <c r="C497" s="42"/>
      <c r="D497" s="42"/>
      <c r="E497" s="42"/>
      <c r="F497" s="42"/>
      <c r="G497" s="42"/>
      <c r="H497" s="42"/>
      <c r="I497" s="42"/>
    </row>
    <row r="498" spans="1:9">
      <c r="A498" s="41"/>
      <c r="B498" s="41"/>
      <c r="C498" s="42"/>
      <c r="D498" s="42"/>
      <c r="E498" s="42"/>
      <c r="F498" s="42"/>
      <c r="G498" s="42"/>
      <c r="H498" s="42"/>
      <c r="I498" s="42"/>
    </row>
    <row r="499" spans="1:9">
      <c r="A499" s="41"/>
      <c r="B499" s="41"/>
      <c r="C499" s="42"/>
      <c r="D499" s="42"/>
      <c r="E499" s="42"/>
      <c r="F499" s="42"/>
      <c r="G499" s="42"/>
      <c r="H499" s="42"/>
      <c r="I499" s="42"/>
    </row>
    <row r="500" spans="1:9">
      <c r="A500" s="41"/>
      <c r="B500" s="41"/>
      <c r="C500" s="42"/>
      <c r="D500" s="42"/>
      <c r="E500" s="42"/>
      <c r="F500" s="42"/>
      <c r="G500" s="42"/>
      <c r="H500" s="42"/>
      <c r="I500" s="42"/>
    </row>
    <row r="501" spans="1:9">
      <c r="A501" s="41"/>
      <c r="B501" s="41"/>
      <c r="C501" s="42"/>
      <c r="D501" s="42"/>
      <c r="E501" s="42"/>
      <c r="F501" s="42"/>
      <c r="G501" s="42"/>
      <c r="H501" s="42"/>
      <c r="I501" s="42"/>
    </row>
    <row r="502" spans="1:9">
      <c r="A502" s="41"/>
      <c r="B502" s="41"/>
      <c r="C502" s="42"/>
      <c r="D502" s="42"/>
      <c r="E502" s="42"/>
      <c r="F502" s="42"/>
      <c r="G502" s="42"/>
      <c r="H502" s="42"/>
      <c r="I502" s="42"/>
    </row>
    <row r="503" spans="1:9">
      <c r="A503" s="41"/>
      <c r="B503" s="41"/>
      <c r="C503" s="42"/>
      <c r="D503" s="42"/>
      <c r="E503" s="42"/>
      <c r="F503" s="42"/>
      <c r="G503" s="42"/>
      <c r="H503" s="42"/>
      <c r="I503" s="42"/>
    </row>
    <row r="504" spans="1:9">
      <c r="A504" s="41"/>
      <c r="B504" s="41"/>
      <c r="C504" s="42"/>
      <c r="D504" s="42"/>
      <c r="E504" s="42"/>
      <c r="F504" s="42"/>
      <c r="G504" s="42"/>
      <c r="H504" s="42"/>
      <c r="I504" s="42"/>
    </row>
    <row r="505" spans="1:9">
      <c r="A505" s="41"/>
      <c r="B505" s="41"/>
      <c r="C505" s="42"/>
      <c r="D505" s="42"/>
      <c r="E505" s="42"/>
      <c r="F505" s="42"/>
      <c r="G505" s="42"/>
      <c r="H505" s="42"/>
      <c r="I505" s="42"/>
    </row>
    <row r="506" spans="1:9">
      <c r="A506" s="41"/>
      <c r="B506" s="41"/>
      <c r="C506" s="42"/>
      <c r="D506" s="42"/>
      <c r="E506" s="42"/>
      <c r="F506" s="42"/>
      <c r="G506" s="42"/>
      <c r="H506" s="42"/>
      <c r="I506" s="42"/>
    </row>
    <row r="507" spans="1:9">
      <c r="A507" s="41"/>
      <c r="B507" s="41"/>
      <c r="C507" s="42"/>
      <c r="D507" s="42"/>
      <c r="E507" s="42"/>
      <c r="F507" s="42"/>
      <c r="G507" s="42"/>
      <c r="H507" s="42"/>
      <c r="I507" s="42"/>
    </row>
    <row r="508" spans="1:9">
      <c r="A508" s="41"/>
      <c r="B508" s="41"/>
      <c r="C508" s="42"/>
      <c r="D508" s="42"/>
      <c r="E508" s="42"/>
      <c r="F508" s="42"/>
      <c r="G508" s="42"/>
      <c r="H508" s="42"/>
      <c r="I508" s="42"/>
    </row>
    <row r="509" spans="1:9">
      <c r="A509" s="41"/>
      <c r="B509" s="41"/>
      <c r="C509" s="42"/>
      <c r="D509" s="42"/>
      <c r="E509" s="42"/>
      <c r="F509" s="42"/>
      <c r="G509" s="42"/>
      <c r="H509" s="42"/>
      <c r="I509" s="42"/>
    </row>
    <row r="510" spans="1:9">
      <c r="A510" s="41"/>
      <c r="B510" s="41"/>
      <c r="C510" s="42"/>
      <c r="D510" s="42"/>
      <c r="E510" s="42"/>
      <c r="F510" s="42"/>
      <c r="G510" s="42"/>
      <c r="H510" s="42"/>
      <c r="I510" s="42"/>
    </row>
    <row r="511" spans="1:9">
      <c r="A511" s="41"/>
      <c r="B511" s="41"/>
      <c r="C511" s="42"/>
      <c r="D511" s="42"/>
      <c r="E511" s="42"/>
      <c r="F511" s="42"/>
      <c r="G511" s="42"/>
      <c r="H511" s="42"/>
      <c r="I511" s="42"/>
    </row>
    <row r="512" spans="1:9">
      <c r="A512" s="41"/>
      <c r="B512" s="41"/>
      <c r="C512" s="42"/>
      <c r="D512" s="42"/>
      <c r="E512" s="42"/>
      <c r="F512" s="42"/>
      <c r="G512" s="42"/>
      <c r="H512" s="42"/>
      <c r="I512" s="42"/>
    </row>
    <row r="513" spans="1:9">
      <c r="A513" s="41"/>
      <c r="B513" s="41"/>
      <c r="C513" s="42"/>
      <c r="D513" s="42"/>
      <c r="E513" s="42"/>
      <c r="F513" s="42"/>
      <c r="G513" s="42"/>
      <c r="H513" s="42"/>
      <c r="I513" s="42"/>
    </row>
    <row r="514" spans="1:9">
      <c r="A514" s="41"/>
      <c r="B514" s="41"/>
      <c r="C514" s="42"/>
      <c r="D514" s="42"/>
      <c r="E514" s="42"/>
      <c r="F514" s="42"/>
      <c r="G514" s="42"/>
      <c r="H514" s="42"/>
      <c r="I514" s="42"/>
    </row>
    <row r="515" spans="1:9">
      <c r="A515" s="41"/>
      <c r="B515" s="41"/>
      <c r="C515" s="42"/>
      <c r="D515" s="42"/>
      <c r="E515" s="42"/>
      <c r="F515" s="42"/>
      <c r="G515" s="42"/>
      <c r="H515" s="42"/>
      <c r="I515" s="42"/>
    </row>
    <row r="516" spans="1:9">
      <c r="A516" s="41"/>
      <c r="B516" s="41"/>
      <c r="C516" s="42"/>
      <c r="D516" s="42"/>
      <c r="E516" s="42"/>
      <c r="F516" s="42"/>
      <c r="G516" s="42"/>
      <c r="H516" s="42"/>
      <c r="I516" s="42"/>
    </row>
    <row r="517" spans="1:9">
      <c r="A517" s="41"/>
      <c r="B517" s="41"/>
      <c r="C517" s="42"/>
      <c r="D517" s="42"/>
      <c r="E517" s="42"/>
      <c r="F517" s="42"/>
      <c r="G517" s="42"/>
      <c r="H517" s="42"/>
      <c r="I517" s="42"/>
    </row>
    <row r="518" spans="1:9">
      <c r="A518" s="41"/>
      <c r="B518" s="41"/>
      <c r="C518" s="42"/>
      <c r="D518" s="42"/>
      <c r="E518" s="42"/>
      <c r="F518" s="42"/>
      <c r="G518" s="42"/>
      <c r="H518" s="42"/>
      <c r="I518" s="42"/>
    </row>
    <row r="519" spans="1:9">
      <c r="A519" s="41"/>
      <c r="B519" s="41"/>
      <c r="C519" s="42"/>
      <c r="D519" s="42"/>
      <c r="E519" s="42"/>
      <c r="F519" s="42"/>
      <c r="G519" s="42"/>
      <c r="H519" s="42"/>
      <c r="I519" s="42"/>
    </row>
    <row r="520" spans="1:9">
      <c r="A520" s="41"/>
      <c r="B520" s="41"/>
      <c r="C520" s="42"/>
      <c r="D520" s="42"/>
      <c r="E520" s="42"/>
      <c r="F520" s="42"/>
      <c r="G520" s="42"/>
      <c r="H520" s="42"/>
      <c r="I520" s="42"/>
    </row>
    <row r="521" spans="1:9">
      <c r="A521" s="41"/>
      <c r="B521" s="41"/>
      <c r="C521" s="42"/>
      <c r="D521" s="42"/>
      <c r="E521" s="42"/>
      <c r="F521" s="42"/>
      <c r="G521" s="42"/>
      <c r="H521" s="42"/>
      <c r="I521" s="42"/>
    </row>
    <row r="522" spans="1:9">
      <c r="A522" s="41"/>
      <c r="B522" s="41"/>
      <c r="C522" s="42"/>
      <c r="D522" s="42"/>
      <c r="E522" s="42"/>
      <c r="F522" s="42"/>
      <c r="G522" s="42"/>
      <c r="H522" s="42"/>
      <c r="I522" s="42"/>
    </row>
    <row r="523" spans="1:9">
      <c r="A523" s="41"/>
      <c r="B523" s="41"/>
      <c r="C523" s="42"/>
      <c r="D523" s="42"/>
      <c r="E523" s="42"/>
      <c r="F523" s="42"/>
      <c r="G523" s="42"/>
      <c r="H523" s="42"/>
      <c r="I523" s="42"/>
    </row>
    <row r="524" spans="1:9">
      <c r="A524" s="41"/>
      <c r="B524" s="41"/>
      <c r="C524" s="42"/>
      <c r="D524" s="42"/>
      <c r="E524" s="42"/>
      <c r="F524" s="42"/>
      <c r="G524" s="42"/>
      <c r="H524" s="42"/>
      <c r="I524" s="42"/>
    </row>
    <row r="525" spans="1:9">
      <c r="A525" s="41"/>
      <c r="B525" s="41"/>
      <c r="C525" s="42"/>
      <c r="D525" s="42"/>
      <c r="E525" s="42"/>
      <c r="F525" s="42"/>
      <c r="G525" s="42"/>
      <c r="H525" s="42"/>
      <c r="I525" s="42"/>
    </row>
    <row r="526" spans="1:9">
      <c r="A526" s="41"/>
      <c r="B526" s="41"/>
      <c r="C526" s="42"/>
      <c r="D526" s="42"/>
      <c r="E526" s="42"/>
      <c r="F526" s="42"/>
      <c r="G526" s="42"/>
      <c r="H526" s="42"/>
      <c r="I526" s="42"/>
    </row>
    <row r="527" spans="1:9">
      <c r="A527" s="41"/>
      <c r="B527" s="41"/>
      <c r="C527" s="42"/>
      <c r="D527" s="42"/>
      <c r="E527" s="42"/>
      <c r="F527" s="42"/>
      <c r="G527" s="42"/>
      <c r="H527" s="42"/>
      <c r="I527" s="42"/>
    </row>
    <row r="528" spans="1:9">
      <c r="A528" s="41"/>
      <c r="B528" s="41"/>
      <c r="C528" s="42"/>
      <c r="D528" s="42"/>
      <c r="E528" s="42"/>
      <c r="F528" s="42"/>
      <c r="G528" s="42"/>
      <c r="H528" s="42"/>
      <c r="I528" s="42"/>
    </row>
    <row r="529" spans="1:9">
      <c r="A529" s="41"/>
      <c r="B529" s="41"/>
      <c r="C529" s="42"/>
      <c r="D529" s="42"/>
      <c r="E529" s="42"/>
      <c r="F529" s="42"/>
      <c r="G529" s="42"/>
      <c r="H529" s="42"/>
      <c r="I529" s="42"/>
    </row>
    <row r="530" spans="1:9">
      <c r="A530" s="41"/>
      <c r="B530" s="41"/>
      <c r="C530" s="42"/>
      <c r="D530" s="42"/>
      <c r="E530" s="42"/>
      <c r="F530" s="42"/>
      <c r="G530" s="42"/>
      <c r="H530" s="42"/>
      <c r="I530" s="42"/>
    </row>
    <row r="531" spans="1:9">
      <c r="A531" s="41"/>
      <c r="B531" s="41"/>
      <c r="C531" s="42"/>
      <c r="D531" s="42"/>
      <c r="E531" s="42"/>
      <c r="F531" s="42"/>
      <c r="G531" s="42"/>
      <c r="H531" s="42"/>
      <c r="I531" s="42"/>
    </row>
    <row r="532" spans="1:9">
      <c r="A532" s="41"/>
      <c r="B532" s="41"/>
      <c r="C532" s="42"/>
      <c r="D532" s="42"/>
      <c r="E532" s="42"/>
      <c r="F532" s="42"/>
      <c r="G532" s="42"/>
      <c r="H532" s="42"/>
      <c r="I532" s="42"/>
    </row>
    <row r="533" spans="1:9">
      <c r="A533" s="41"/>
      <c r="B533" s="41"/>
      <c r="C533" s="42"/>
      <c r="D533" s="42"/>
      <c r="E533" s="42"/>
      <c r="F533" s="42"/>
      <c r="G533" s="42"/>
      <c r="H533" s="42"/>
      <c r="I533" s="42"/>
    </row>
    <row r="534" spans="1:9">
      <c r="A534" s="41"/>
      <c r="B534" s="41"/>
      <c r="C534" s="42"/>
      <c r="D534" s="42"/>
      <c r="E534" s="42"/>
      <c r="F534" s="42"/>
      <c r="G534" s="42"/>
      <c r="H534" s="42"/>
      <c r="I534" s="42"/>
    </row>
    <row r="535" spans="1:9">
      <c r="A535" s="41"/>
      <c r="B535" s="41"/>
      <c r="C535" s="42"/>
      <c r="D535" s="42"/>
      <c r="E535" s="42"/>
      <c r="F535" s="42"/>
      <c r="G535" s="42"/>
      <c r="H535" s="42"/>
      <c r="I535" s="42"/>
    </row>
    <row r="536" spans="1:9">
      <c r="A536" s="41"/>
      <c r="B536" s="41"/>
      <c r="C536" s="42"/>
      <c r="D536" s="42"/>
      <c r="E536" s="42"/>
      <c r="F536" s="42"/>
      <c r="G536" s="42"/>
      <c r="H536" s="42"/>
      <c r="I536" s="42"/>
    </row>
    <row r="537" spans="1:9">
      <c r="A537" s="41"/>
      <c r="B537" s="41"/>
      <c r="C537" s="42"/>
      <c r="D537" s="42"/>
      <c r="E537" s="42"/>
      <c r="F537" s="42"/>
      <c r="G537" s="42"/>
      <c r="H537" s="42"/>
      <c r="I537" s="42"/>
    </row>
    <row r="538" spans="1:9">
      <c r="A538" s="41"/>
      <c r="B538" s="41"/>
      <c r="C538" s="42"/>
      <c r="D538" s="42"/>
      <c r="E538" s="42"/>
      <c r="F538" s="42"/>
      <c r="G538" s="42"/>
      <c r="H538" s="42"/>
      <c r="I538" s="42"/>
    </row>
    <row r="539" spans="1:9">
      <c r="A539" s="41"/>
      <c r="B539" s="41"/>
      <c r="C539" s="42"/>
      <c r="D539" s="42"/>
      <c r="E539" s="42"/>
      <c r="F539" s="42"/>
      <c r="G539" s="42"/>
      <c r="H539" s="42"/>
      <c r="I539" s="42"/>
    </row>
    <row r="540" spans="1:9">
      <c r="A540" s="41"/>
      <c r="B540" s="41"/>
      <c r="C540" s="42"/>
      <c r="D540" s="42"/>
      <c r="E540" s="42"/>
      <c r="F540" s="42"/>
      <c r="G540" s="42"/>
      <c r="H540" s="42"/>
      <c r="I540" s="42"/>
    </row>
    <row r="541" spans="1:9">
      <c r="A541" s="41"/>
      <c r="B541" s="41"/>
      <c r="C541" s="42"/>
      <c r="D541" s="42"/>
      <c r="E541" s="42"/>
      <c r="F541" s="42"/>
      <c r="G541" s="42"/>
      <c r="H541" s="42"/>
      <c r="I541" s="42"/>
    </row>
    <row r="542" spans="1:9">
      <c r="A542" s="41"/>
      <c r="B542" s="41"/>
      <c r="C542" s="42"/>
      <c r="D542" s="42"/>
      <c r="E542" s="42"/>
      <c r="F542" s="42"/>
      <c r="G542" s="42"/>
      <c r="H542" s="42"/>
      <c r="I542" s="42"/>
    </row>
    <row r="543" spans="1:9">
      <c r="A543" s="41"/>
      <c r="B543" s="41"/>
      <c r="C543" s="42"/>
      <c r="D543" s="42"/>
      <c r="E543" s="42"/>
      <c r="F543" s="42"/>
      <c r="G543" s="42"/>
      <c r="H543" s="42"/>
      <c r="I543" s="42"/>
    </row>
    <row r="544" spans="1:9">
      <c r="A544" s="41"/>
      <c r="B544" s="41"/>
      <c r="C544" s="42"/>
      <c r="D544" s="42"/>
      <c r="E544" s="42"/>
      <c r="F544" s="42"/>
      <c r="G544" s="42"/>
      <c r="H544" s="42"/>
      <c r="I544" s="42"/>
    </row>
    <row r="545" spans="1:9">
      <c r="A545" s="41"/>
      <c r="B545" s="41"/>
      <c r="C545" s="42"/>
      <c r="D545" s="42"/>
      <c r="E545" s="42"/>
      <c r="F545" s="42"/>
      <c r="G545" s="42"/>
      <c r="H545" s="42"/>
      <c r="I545" s="42"/>
    </row>
    <row r="546" spans="1:9">
      <c r="A546" s="41"/>
      <c r="B546" s="41"/>
      <c r="C546" s="42"/>
      <c r="D546" s="42"/>
      <c r="E546" s="42"/>
      <c r="F546" s="42"/>
      <c r="G546" s="42"/>
      <c r="H546" s="42"/>
      <c r="I546" s="42"/>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54" fitToHeight="0" orientation="landscape" r:id="rId1"/>
  <headerFooter alignWithMargins="0">
    <oddHeader>&amp;C&amp;"Times New Roman,Bold"&amp;16ATTACHMENT D, Page &amp;P of &amp;N
EVERGY</oddHeader>
    <oddFooter>&amp;R&amp;1#&amp;"Calibri"&amp;10&amp;KA80000Internal Use Only</oddFooter>
  </headerFooter>
  <rowBreaks count="5" manualBreakCount="5">
    <brk id="195" max="8" man="1"/>
    <brk id="242" max="8" man="1"/>
    <brk id="270" max="8" man="1"/>
    <brk id="299" max="8" man="1"/>
    <brk id="352" max="8"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9"/>
  <sheetViews>
    <sheetView view="pageBreakPreview" topLeftCell="B33" zoomScale="90" zoomScaleNormal="100" zoomScaleSheetLayoutView="90" workbookViewId="0">
      <selection activeCell="K38" sqref="K38"/>
    </sheetView>
  </sheetViews>
  <sheetFormatPr defaultRowHeight="12.5"/>
  <cols>
    <col min="1" max="1" width="6.81640625" customWidth="1"/>
    <col min="2" max="2" width="43.453125" customWidth="1"/>
    <col min="3" max="3" width="13.81640625" customWidth="1"/>
    <col min="4" max="4" width="12.81640625" customWidth="1"/>
    <col min="5" max="6" width="14.81640625" customWidth="1"/>
    <col min="7" max="7" width="13.81640625" customWidth="1"/>
    <col min="8" max="8" width="12.81640625" customWidth="1"/>
    <col min="9" max="9" width="13.81640625" customWidth="1"/>
    <col min="10" max="10" width="11" customWidth="1"/>
    <col min="11" max="12" width="12.1796875" bestFit="1" customWidth="1"/>
  </cols>
  <sheetData>
    <row r="1" spans="1:10" ht="20">
      <c r="A1" s="1278" t="s">
        <v>2290</v>
      </c>
      <c r="B1" s="1278"/>
      <c r="C1" s="1278"/>
      <c r="D1" s="1278"/>
      <c r="E1" s="1278"/>
      <c r="F1" s="1278"/>
      <c r="G1" s="1278"/>
      <c r="H1" s="1278"/>
      <c r="I1" s="1278"/>
    </row>
    <row r="2" spans="1:10" ht="19">
      <c r="A2" s="1279" t="str">
        <f>' Net Monthly Bill'!A2:B2</f>
        <v>For Contract Year Beginning June 1, 2026, Based on 2025 Data</v>
      </c>
      <c r="B2" s="1279"/>
      <c r="C2" s="1279"/>
      <c r="D2" s="1279"/>
      <c r="E2" s="1279"/>
      <c r="F2" s="1279"/>
      <c r="G2" s="1279"/>
      <c r="H2" s="1279"/>
      <c r="I2" s="1279"/>
    </row>
    <row r="3" spans="1:10" ht="15.5">
      <c r="A3" s="1280"/>
      <c r="B3" s="1280"/>
      <c r="C3" s="1280"/>
      <c r="D3" s="1280"/>
      <c r="E3" s="1280"/>
      <c r="F3" s="1280"/>
      <c r="G3" s="1280"/>
      <c r="H3" s="1280"/>
      <c r="I3" s="1280"/>
    </row>
    <row r="4" spans="1:10" ht="15">
      <c r="A4" s="269"/>
      <c r="B4" s="269"/>
      <c r="C4" s="269"/>
      <c r="D4" s="269"/>
      <c r="E4" s="269"/>
      <c r="F4" s="269"/>
      <c r="G4" s="269"/>
      <c r="H4" s="269"/>
      <c r="I4" s="269"/>
    </row>
    <row r="5" spans="1:10" ht="15">
      <c r="A5" s="269"/>
      <c r="B5" s="269"/>
      <c r="C5" s="269"/>
      <c r="D5" s="269"/>
      <c r="E5" s="269"/>
      <c r="F5" s="269"/>
      <c r="G5" s="269"/>
      <c r="H5" s="269"/>
      <c r="I5" s="269"/>
    </row>
    <row r="6" spans="1:10" ht="15.5">
      <c r="A6" s="2"/>
      <c r="B6" s="96"/>
      <c r="C6" s="96" t="s">
        <v>1598</v>
      </c>
      <c r="D6" s="96" t="s">
        <v>1600</v>
      </c>
      <c r="E6" s="96" t="s">
        <v>1601</v>
      </c>
      <c r="F6" s="96" t="s">
        <v>1602</v>
      </c>
      <c r="G6" s="96"/>
      <c r="H6" s="96" t="s">
        <v>1603</v>
      </c>
      <c r="I6" s="96" t="s">
        <v>512</v>
      </c>
      <c r="J6" s="264"/>
    </row>
    <row r="7" spans="1:10" ht="18.5">
      <c r="A7" s="4" t="s">
        <v>490</v>
      </c>
      <c r="B7" s="97" t="s">
        <v>1597</v>
      </c>
      <c r="C7" s="97" t="s">
        <v>1599</v>
      </c>
      <c r="D7" s="97" t="s">
        <v>196</v>
      </c>
      <c r="E7" s="97" t="s">
        <v>1405</v>
      </c>
      <c r="F7" s="97" t="s">
        <v>1405</v>
      </c>
      <c r="G7" s="97" t="s">
        <v>1267</v>
      </c>
      <c r="H7" s="97" t="s">
        <v>195</v>
      </c>
      <c r="I7" s="97" t="s">
        <v>1405</v>
      </c>
    </row>
    <row r="8" spans="1:10" ht="15.5">
      <c r="A8" s="4"/>
      <c r="B8" s="97"/>
      <c r="C8" s="97"/>
      <c r="D8" s="97"/>
      <c r="E8" s="97"/>
      <c r="F8" s="97"/>
      <c r="G8" s="97"/>
      <c r="H8" s="97"/>
      <c r="I8" s="97"/>
    </row>
    <row r="9" spans="1:10" ht="56">
      <c r="A9" s="316">
        <v>1</v>
      </c>
      <c r="B9" s="984" t="s">
        <v>3529</v>
      </c>
      <c r="C9" s="985"/>
      <c r="D9" s="985"/>
      <c r="E9" s="1146">
        <v>0</v>
      </c>
      <c r="F9" s="986">
        <f>2841549</f>
        <v>2841549</v>
      </c>
      <c r="G9" s="860">
        <f>F9-E9</f>
        <v>2841549</v>
      </c>
      <c r="H9" s="1073">
        <v>0</v>
      </c>
      <c r="I9" s="743">
        <f>G9*(1+H9)</f>
        <v>2841549</v>
      </c>
      <c r="J9" s="743" t="s">
        <v>472</v>
      </c>
    </row>
    <row r="10" spans="1:10" ht="15.5">
      <c r="A10" s="574"/>
      <c r="B10" s="987"/>
      <c r="C10" s="987"/>
      <c r="D10" s="987"/>
      <c r="E10" s="988"/>
      <c r="F10" s="988"/>
      <c r="G10" s="744"/>
      <c r="H10" s="1073"/>
      <c r="I10" s="743"/>
    </row>
    <row r="11" spans="1:10" ht="56">
      <c r="A11" s="316">
        <v>2</v>
      </c>
      <c r="B11" s="984" t="s">
        <v>4215</v>
      </c>
      <c r="C11" s="985" t="s">
        <v>2838</v>
      </c>
      <c r="D11" s="985" t="s">
        <v>3530</v>
      </c>
      <c r="E11" s="1146">
        <v>898651716</v>
      </c>
      <c r="F11" s="986">
        <v>898916848.18362224</v>
      </c>
      <c r="G11" s="744">
        <f>F11-E11</f>
        <v>265132.18362224102</v>
      </c>
      <c r="H11" s="1073">
        <v>7.4490000000000001E-2</v>
      </c>
      <c r="I11" s="743">
        <f>G11*(1+H11)</f>
        <v>284881.87998026173</v>
      </c>
      <c r="J11" s="833"/>
    </row>
    <row r="12" spans="1:10" ht="15.5">
      <c r="A12" s="316"/>
      <c r="B12" s="1281" t="s">
        <v>4216</v>
      </c>
      <c r="C12" s="1282"/>
      <c r="D12" s="1282"/>
      <c r="E12" s="1282"/>
      <c r="F12" s="1282"/>
      <c r="G12" s="744"/>
      <c r="H12" s="822"/>
      <c r="I12" s="743"/>
    </row>
    <row r="13" spans="1:10" ht="44.15" customHeight="1">
      <c r="A13" s="316"/>
      <c r="B13" s="1275" t="s">
        <v>4230</v>
      </c>
      <c r="C13" s="1275"/>
      <c r="D13" s="1275"/>
      <c r="E13" s="1275"/>
      <c r="F13" s="1275"/>
      <c r="G13" s="744"/>
      <c r="H13" s="1073"/>
      <c r="I13" s="743">
        <f>G13*(1+H13)</f>
        <v>0</v>
      </c>
    </row>
    <row r="14" spans="1:10" ht="15.75" customHeight="1">
      <c r="A14" s="316"/>
      <c r="B14" s="1211" t="s">
        <v>4231</v>
      </c>
      <c r="C14" s="987"/>
      <c r="D14" s="987"/>
      <c r="E14" s="987"/>
      <c r="F14" s="987"/>
      <c r="G14" s="744"/>
      <c r="H14" s="809"/>
      <c r="I14" s="743"/>
    </row>
    <row r="15" spans="1:10" ht="60.75" customHeight="1">
      <c r="A15" s="574"/>
      <c r="B15" s="1277" t="s">
        <v>4232</v>
      </c>
      <c r="C15" s="1277"/>
      <c r="D15" s="1277"/>
      <c r="E15" s="1277"/>
      <c r="F15" s="1277"/>
      <c r="G15" s="744"/>
      <c r="H15" s="809"/>
      <c r="I15" s="743"/>
    </row>
    <row r="16" spans="1:10" ht="34" customHeight="1">
      <c r="A16" s="574"/>
      <c r="B16" s="1275"/>
      <c r="C16" s="1276"/>
      <c r="D16" s="1276"/>
      <c r="E16" s="1276"/>
      <c r="F16" s="1276"/>
      <c r="G16" s="744"/>
      <c r="H16" s="809"/>
      <c r="I16" s="743"/>
    </row>
    <row r="17" spans="1:9" ht="15.5">
      <c r="A17" s="574"/>
      <c r="B17" s="1277"/>
      <c r="C17" s="1276"/>
      <c r="D17" s="1276"/>
      <c r="E17" s="1276"/>
      <c r="F17" s="1276"/>
      <c r="G17" s="744"/>
      <c r="H17" s="809"/>
      <c r="I17" s="743"/>
    </row>
    <row r="18" spans="1:9" ht="15.75" customHeight="1">
      <c r="A18" s="574"/>
      <c r="B18" s="984"/>
      <c r="C18" s="987"/>
      <c r="D18" s="987"/>
      <c r="E18" s="987"/>
      <c r="F18" s="987"/>
      <c r="G18" s="744"/>
      <c r="H18" s="809"/>
      <c r="I18" s="743"/>
    </row>
    <row r="19" spans="1:9" ht="15.5">
      <c r="A19" s="574"/>
      <c r="B19" s="984"/>
      <c r="C19" s="987"/>
      <c r="D19" s="987"/>
      <c r="E19" s="987"/>
      <c r="F19" s="987"/>
      <c r="G19" s="744"/>
      <c r="H19" s="809"/>
      <c r="I19" s="743"/>
    </row>
    <row r="20" spans="1:9">
      <c r="B20" s="988"/>
      <c r="C20" s="988"/>
      <c r="D20" s="988"/>
      <c r="E20" s="988"/>
      <c r="F20" s="988"/>
      <c r="H20" s="988"/>
    </row>
    <row r="21" spans="1:9" ht="65.25" customHeight="1">
      <c r="A21" s="574">
        <v>3</v>
      </c>
      <c r="B21" s="1212" t="s">
        <v>4237</v>
      </c>
      <c r="C21" s="985" t="s">
        <v>3504</v>
      </c>
      <c r="D21" s="985" t="s">
        <v>3530</v>
      </c>
      <c r="E21" s="1213">
        <v>1005471448.8465617</v>
      </c>
      <c r="F21" s="1213">
        <v>1002219409.0665617</v>
      </c>
      <c r="G21" s="576">
        <f>F21-E21</f>
        <v>-3252039.7799999714</v>
      </c>
      <c r="H21" s="809">
        <v>0</v>
      </c>
      <c r="I21" s="743">
        <f t="shared" ref="I21" si="0">G21*(1+H21)</f>
        <v>-3252039.7799999714</v>
      </c>
    </row>
    <row r="22" spans="1:9" ht="63.75" customHeight="1">
      <c r="A22" s="574"/>
      <c r="B22" s="1275" t="s">
        <v>4233</v>
      </c>
      <c r="C22" s="1275"/>
      <c r="D22" s="1275"/>
      <c r="E22" s="1275"/>
      <c r="F22" s="1275"/>
      <c r="G22" s="576"/>
      <c r="H22" s="809"/>
      <c r="I22" s="743"/>
    </row>
    <row r="23" spans="1:9" ht="15.5">
      <c r="A23" s="574"/>
      <c r="B23" s="1214"/>
      <c r="C23" s="1214"/>
      <c r="D23" s="1214"/>
      <c r="E23" s="1214"/>
      <c r="F23" s="1214"/>
      <c r="G23" s="576"/>
      <c r="H23" s="809"/>
      <c r="I23" s="743"/>
    </row>
    <row r="24" spans="1:9" ht="15.5">
      <c r="A24" s="574"/>
      <c r="B24" s="987"/>
      <c r="C24" s="985"/>
      <c r="D24" s="987"/>
      <c r="E24" s="988"/>
      <c r="F24" s="988"/>
      <c r="G24" s="576"/>
      <c r="H24" s="809"/>
      <c r="I24" s="743"/>
    </row>
    <row r="25" spans="1:9" ht="56">
      <c r="A25" s="574">
        <v>4</v>
      </c>
      <c r="B25" s="984" t="s">
        <v>4234</v>
      </c>
      <c r="C25" s="985" t="s">
        <v>3504</v>
      </c>
      <c r="D25" s="985" t="s">
        <v>4214</v>
      </c>
      <c r="E25" s="1213">
        <v>1005471448.8465617</v>
      </c>
      <c r="F25" s="1213">
        <v>1005105672.2065617</v>
      </c>
      <c r="G25" s="576">
        <f t="shared" ref="G25" si="1">F25-E25</f>
        <v>-365776.63999998569</v>
      </c>
      <c r="H25" s="809">
        <v>0</v>
      </c>
      <c r="I25" s="743">
        <f>G25*(1+H25)</f>
        <v>-365776.63999998569</v>
      </c>
    </row>
    <row r="26" spans="1:9" ht="32.25" customHeight="1">
      <c r="A26" s="574"/>
      <c r="B26" s="1275" t="s">
        <v>4235</v>
      </c>
      <c r="C26" s="1275"/>
      <c r="D26" s="1275"/>
      <c r="E26" s="1275"/>
      <c r="F26" s="1275"/>
      <c r="G26" s="576"/>
      <c r="H26" s="809"/>
      <c r="I26" s="743"/>
    </row>
    <row r="27" spans="1:9" ht="15.5">
      <c r="A27" s="574"/>
      <c r="B27" s="1214"/>
      <c r="C27" s="1214"/>
      <c r="D27" s="1214"/>
      <c r="E27" s="1214"/>
      <c r="F27" s="1214"/>
      <c r="G27" s="576"/>
      <c r="H27" s="809"/>
      <c r="I27" s="743"/>
    </row>
    <row r="28" spans="1:9" ht="15.5">
      <c r="A28" s="574"/>
      <c r="B28" s="984"/>
      <c r="C28" s="985"/>
      <c r="D28" s="985"/>
      <c r="E28" s="986"/>
      <c r="F28" s="986"/>
      <c r="G28" s="576"/>
      <c r="H28" s="809"/>
      <c r="I28" s="743"/>
    </row>
    <row r="29" spans="1:9" ht="68.25" customHeight="1">
      <c r="A29" s="574">
        <v>5</v>
      </c>
      <c r="B29" s="984" t="s">
        <v>4236</v>
      </c>
      <c r="C29" s="985" t="s">
        <v>3504</v>
      </c>
      <c r="D29" s="985" t="s">
        <v>4214</v>
      </c>
      <c r="E29" s="1213">
        <v>1005471448.8465617</v>
      </c>
      <c r="F29" s="1213">
        <v>1005440673.2565616</v>
      </c>
      <c r="G29" s="576">
        <f>F29-E29</f>
        <v>-30775.590000033379</v>
      </c>
      <c r="H29" s="809">
        <v>0</v>
      </c>
      <c r="I29" s="743">
        <f>G29*(1+H29)</f>
        <v>-30775.590000033379</v>
      </c>
    </row>
    <row r="30" spans="1:9" ht="35.25" customHeight="1">
      <c r="A30" s="574"/>
      <c r="B30" s="1275" t="s">
        <v>4238</v>
      </c>
      <c r="C30" s="1275"/>
      <c r="D30" s="1275"/>
      <c r="E30" s="1275"/>
      <c r="F30" s="1275"/>
      <c r="G30" s="576"/>
      <c r="H30" s="809"/>
      <c r="I30" s="743"/>
    </row>
    <row r="31" spans="1:9" ht="15.5">
      <c r="A31" s="574"/>
      <c r="B31" s="1214"/>
      <c r="C31" s="1214"/>
      <c r="D31" s="1214"/>
      <c r="E31" s="1214"/>
      <c r="F31" s="1214"/>
      <c r="G31" s="576"/>
      <c r="H31" s="809"/>
      <c r="I31" s="743"/>
    </row>
    <row r="32" spans="1:9" ht="23.25" customHeight="1">
      <c r="A32" s="574"/>
      <c r="B32" s="984"/>
      <c r="C32" s="985"/>
      <c r="D32" s="985"/>
      <c r="E32" s="986"/>
      <c r="F32" s="986"/>
      <c r="G32" s="744"/>
      <c r="H32" s="809"/>
      <c r="I32" s="743"/>
    </row>
    <row r="33" spans="1:12" ht="267.75" customHeight="1">
      <c r="A33" s="316">
        <v>6</v>
      </c>
      <c r="B33" s="984" t="s">
        <v>4239</v>
      </c>
      <c r="C33" s="985" t="s">
        <v>3504</v>
      </c>
      <c r="D33" s="985" t="s">
        <v>4214</v>
      </c>
      <c r="E33" s="1213">
        <v>1005471448.8465617</v>
      </c>
      <c r="F33" s="1213">
        <v>1003037097.6665617</v>
      </c>
      <c r="G33" s="576">
        <f>F33-E33</f>
        <v>-2434351.1799999475</v>
      </c>
      <c r="H33" s="809">
        <v>0</v>
      </c>
      <c r="I33" s="743">
        <f>G33*(1+H33)</f>
        <v>-2434351.1799999475</v>
      </c>
    </row>
    <row r="34" spans="1:12" ht="15.5">
      <c r="A34" s="574"/>
      <c r="B34" s="984"/>
      <c r="C34" s="985"/>
      <c r="D34" s="985"/>
      <c r="E34" s="986"/>
      <c r="F34" s="986"/>
      <c r="G34" s="744"/>
      <c r="H34" s="809"/>
      <c r="I34" s="743"/>
    </row>
    <row r="35" spans="1:12" ht="56">
      <c r="A35" s="96">
        <v>7</v>
      </c>
      <c r="B35" s="1212" t="s">
        <v>4240</v>
      </c>
      <c r="C35" s="985" t="s">
        <v>3504</v>
      </c>
      <c r="D35" s="985" t="s">
        <v>3530</v>
      </c>
      <c r="E35" s="1213">
        <v>898651716</v>
      </c>
      <c r="F35" s="1213">
        <v>898851063</v>
      </c>
      <c r="G35" s="744">
        <f>F35-E35</f>
        <v>199347</v>
      </c>
      <c r="H35" s="1073">
        <v>7.4490000000000001E-2</v>
      </c>
      <c r="I35" s="743">
        <f>G35*(1+H35)</f>
        <v>214196.35803</v>
      </c>
      <c r="K35" s="1215"/>
      <c r="L35" s="1215"/>
    </row>
    <row r="36" spans="1:12" ht="63" customHeight="1">
      <c r="A36" s="96"/>
      <c r="B36" s="1275" t="s">
        <v>4241</v>
      </c>
      <c r="C36" s="1275"/>
      <c r="D36" s="1275"/>
      <c r="E36" s="1275"/>
      <c r="F36" s="1275"/>
      <c r="G36" s="744"/>
      <c r="H36" s="1073"/>
      <c r="I36" s="743"/>
    </row>
    <row r="37" spans="1:12" ht="15.65" customHeight="1">
      <c r="A37" s="96"/>
      <c r="B37" s="1214"/>
      <c r="C37" s="1214"/>
      <c r="D37" s="1214"/>
      <c r="E37" s="1214"/>
      <c r="F37" s="1214"/>
      <c r="G37" s="744"/>
      <c r="H37" s="1073"/>
      <c r="I37" s="743"/>
    </row>
    <row r="38" spans="1:12" ht="59.15" customHeight="1">
      <c r="A38" s="574">
        <v>8</v>
      </c>
      <c r="B38" s="1212" t="s">
        <v>4242</v>
      </c>
      <c r="C38" s="985" t="s">
        <v>3504</v>
      </c>
      <c r="D38" s="985" t="s">
        <v>3530</v>
      </c>
      <c r="E38" s="1213">
        <v>898651715.95218682</v>
      </c>
      <c r="F38" s="1213">
        <v>897493105.24454105</v>
      </c>
      <c r="G38" s="860">
        <f>F38-E38</f>
        <v>-1158610.7076457739</v>
      </c>
      <c r="H38" s="1073">
        <v>7.4490000000000001E-2</v>
      </c>
      <c r="I38" s="743">
        <f>G38*(1+H38)</f>
        <v>-1244915.6192583076</v>
      </c>
      <c r="J38" s="83"/>
      <c r="K38" s="83"/>
    </row>
    <row r="39" spans="1:12" ht="82.5" customHeight="1">
      <c r="A39" s="574"/>
      <c r="B39" s="1275" t="s">
        <v>4243</v>
      </c>
      <c r="C39" s="1275"/>
      <c r="D39" s="1275"/>
      <c r="E39" s="1275"/>
      <c r="F39" s="1275"/>
      <c r="G39" s="744"/>
      <c r="H39" s="809"/>
      <c r="I39" s="743"/>
    </row>
    <row r="40" spans="1:12" ht="15.5">
      <c r="A40" s="96"/>
      <c r="B40" s="396"/>
      <c r="C40" s="396"/>
      <c r="D40" s="396"/>
      <c r="E40" s="397"/>
      <c r="F40" s="397"/>
      <c r="G40" s="576">
        <f>F40-E40</f>
        <v>0</v>
      </c>
      <c r="H40" s="424"/>
      <c r="I40" s="575">
        <f>G40*(1+H40)</f>
        <v>0</v>
      </c>
    </row>
    <row r="41" spans="1:12" ht="15.5">
      <c r="A41" s="2"/>
      <c r="B41" s="22" t="s">
        <v>464</v>
      </c>
      <c r="C41" s="22"/>
      <c r="D41" s="22"/>
      <c r="E41" s="22"/>
      <c r="F41" s="22"/>
      <c r="G41" s="22"/>
      <c r="H41" s="22"/>
      <c r="I41" s="722">
        <f>SUM(I9:I40)</f>
        <v>-3987231.5712479837</v>
      </c>
    </row>
    <row r="42" spans="1:12" ht="15.5">
      <c r="A42" s="2"/>
      <c r="B42" s="2"/>
      <c r="C42" s="2"/>
      <c r="D42" s="2"/>
      <c r="E42" s="2"/>
      <c r="F42" s="2"/>
      <c r="G42" s="2"/>
      <c r="H42" s="2"/>
      <c r="I42" s="22" t="s">
        <v>1194</v>
      </c>
    </row>
    <row r="43" spans="1:12" ht="15.5">
      <c r="A43" s="4" t="s">
        <v>110</v>
      </c>
      <c r="B43" s="2"/>
      <c r="C43" s="2"/>
      <c r="D43" s="2"/>
      <c r="E43" s="2"/>
      <c r="F43" s="2"/>
      <c r="G43" s="2"/>
      <c r="H43" s="2"/>
      <c r="I43" s="2"/>
    </row>
    <row r="44" spans="1:12" ht="18.5">
      <c r="A44" s="21" t="s">
        <v>194</v>
      </c>
      <c r="B44" s="2"/>
      <c r="C44" s="2"/>
      <c r="D44" s="2"/>
      <c r="E44" s="2"/>
      <c r="F44" s="2"/>
      <c r="G44" s="2"/>
      <c r="H44" s="2"/>
      <c r="I44" s="2"/>
    </row>
    <row r="45" spans="1:12" ht="18.5">
      <c r="A45" s="21" t="s">
        <v>286</v>
      </c>
      <c r="B45" s="2"/>
      <c r="C45" s="2"/>
      <c r="D45" s="2"/>
      <c r="E45" s="2"/>
      <c r="F45" s="2"/>
      <c r="G45" s="2"/>
      <c r="H45" s="2"/>
      <c r="I45" s="2"/>
    </row>
    <row r="46" spans="1:12" ht="15.5">
      <c r="A46" s="2"/>
      <c r="B46" s="2"/>
      <c r="C46" s="2"/>
      <c r="D46" s="2"/>
      <c r="E46" s="2"/>
      <c r="F46" s="2"/>
      <c r="G46" s="2"/>
      <c r="H46" s="2"/>
      <c r="I46" s="2"/>
    </row>
    <row r="47" spans="1:12" ht="15.5">
      <c r="A47" s="2"/>
      <c r="B47" s="2"/>
      <c r="C47" s="2"/>
      <c r="D47" s="2"/>
      <c r="E47" s="2"/>
      <c r="F47" s="2"/>
      <c r="G47" s="2"/>
      <c r="H47" s="2"/>
      <c r="I47" s="2"/>
    </row>
    <row r="48" spans="1:12" ht="15.5">
      <c r="A48" s="2"/>
      <c r="B48" s="2"/>
      <c r="C48" s="2"/>
      <c r="D48" s="2"/>
      <c r="E48" s="2"/>
      <c r="F48" s="2"/>
      <c r="G48" s="2"/>
      <c r="H48" s="2"/>
      <c r="I48" s="2"/>
    </row>
    <row r="49" spans="1:9" ht="15.5">
      <c r="A49" s="2"/>
      <c r="B49" s="2"/>
      <c r="C49" s="2"/>
      <c r="D49" s="2"/>
      <c r="E49" s="2"/>
      <c r="F49" s="2"/>
      <c r="G49" s="2"/>
      <c r="H49" s="2"/>
      <c r="I49" s="2"/>
    </row>
    <row r="50" spans="1:9" ht="15.5">
      <c r="A50" s="2"/>
      <c r="B50" s="2"/>
      <c r="C50" s="2"/>
      <c r="D50" s="2"/>
      <c r="E50" s="2"/>
      <c r="F50" s="2"/>
      <c r="G50" s="2"/>
      <c r="H50" s="2"/>
      <c r="I50" s="2"/>
    </row>
    <row r="51" spans="1:9" ht="15.5">
      <c r="A51" s="2"/>
      <c r="B51" s="2"/>
      <c r="C51" s="2"/>
      <c r="D51" s="2"/>
      <c r="E51" s="2"/>
      <c r="F51" s="2"/>
      <c r="G51" s="2"/>
      <c r="H51" s="2"/>
      <c r="I51" s="2"/>
    </row>
    <row r="52" spans="1:9" ht="15.5">
      <c r="A52" s="2"/>
      <c r="B52" s="2"/>
      <c r="C52" s="2"/>
      <c r="D52" s="2"/>
      <c r="E52" s="2"/>
      <c r="F52" s="2"/>
      <c r="G52" s="2"/>
      <c r="H52" s="2"/>
      <c r="I52" s="2"/>
    </row>
    <row r="53" spans="1:9" ht="15.5">
      <c r="A53" s="2"/>
      <c r="B53" s="2"/>
      <c r="C53" s="2"/>
      <c r="D53" s="2"/>
      <c r="E53" s="2"/>
      <c r="F53" s="2"/>
      <c r="G53" s="2"/>
      <c r="H53" s="2"/>
      <c r="I53" s="2"/>
    </row>
    <row r="54" spans="1:9" ht="15.5">
      <c r="A54" s="2"/>
      <c r="B54" s="2"/>
      <c r="C54" s="2"/>
      <c r="D54" s="2"/>
      <c r="E54" s="2"/>
      <c r="F54" s="2"/>
      <c r="G54" s="2"/>
      <c r="H54" s="2"/>
      <c r="I54" s="2"/>
    </row>
    <row r="55" spans="1:9" ht="15.5">
      <c r="A55" s="2"/>
      <c r="B55" s="2"/>
      <c r="C55" s="2"/>
      <c r="D55" s="2"/>
      <c r="E55" s="2"/>
      <c r="F55" s="2"/>
      <c r="G55" s="2"/>
      <c r="H55" s="2"/>
      <c r="I55" s="2"/>
    </row>
    <row r="56" spans="1:9" ht="15.5">
      <c r="A56" s="2"/>
      <c r="B56" s="2"/>
      <c r="C56" s="2"/>
      <c r="D56" s="2"/>
      <c r="E56" s="2"/>
      <c r="F56" s="2"/>
      <c r="G56" s="2"/>
      <c r="H56" s="2"/>
      <c r="I56" s="2"/>
    </row>
    <row r="57" spans="1:9" ht="15.5">
      <c r="A57" s="2"/>
      <c r="B57" s="2"/>
      <c r="C57" s="2"/>
      <c r="D57" s="2"/>
      <c r="E57" s="2"/>
      <c r="F57" s="2"/>
      <c r="G57" s="2"/>
      <c r="H57" s="2"/>
      <c r="I57" s="2"/>
    </row>
    <row r="58" spans="1:9" ht="15.5">
      <c r="A58" s="2"/>
      <c r="B58" s="2"/>
      <c r="C58" s="2"/>
      <c r="D58" s="2"/>
      <c r="E58" s="2"/>
      <c r="F58" s="2"/>
      <c r="G58" s="2"/>
      <c r="H58" s="2"/>
      <c r="I58" s="2"/>
    </row>
    <row r="59" spans="1:9" ht="15.5">
      <c r="A59" s="2"/>
      <c r="B59" s="2"/>
      <c r="C59" s="2"/>
      <c r="D59" s="2"/>
      <c r="E59" s="2"/>
      <c r="F59" s="2"/>
      <c r="G59" s="2"/>
      <c r="H59" s="2"/>
      <c r="I59" s="2"/>
    </row>
  </sheetData>
  <sheetProtection sheet="1" objects="1" scenarios="1"/>
  <mergeCells count="13">
    <mergeCell ref="B16:F16"/>
    <mergeCell ref="B13:F13"/>
    <mergeCell ref="B17:F17"/>
    <mergeCell ref="A1:I1"/>
    <mergeCell ref="A2:I2"/>
    <mergeCell ref="A3:I3"/>
    <mergeCell ref="B12:F12"/>
    <mergeCell ref="B15:F15"/>
    <mergeCell ref="B39:F39"/>
    <mergeCell ref="B22:F22"/>
    <mergeCell ref="B26:F26"/>
    <mergeCell ref="B30:F30"/>
    <mergeCell ref="B36:F36"/>
  </mergeCells>
  <printOptions horizontalCentered="1"/>
  <pageMargins left="0.75" right="0.75" top="0.93" bottom="1" header="0.5" footer="0.5"/>
  <pageSetup scale="11"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I1344"/>
  <sheetViews>
    <sheetView view="pageBreakPreview" zoomScale="65" zoomScaleNormal="100" zoomScaleSheetLayoutView="65" workbookViewId="0">
      <selection activeCell="U34" sqref="U34"/>
    </sheetView>
  </sheetViews>
  <sheetFormatPr defaultColWidth="12.453125" defaultRowHeight="12.5"/>
  <cols>
    <col min="1" max="1" width="6.81640625" style="219" customWidth="1"/>
    <col min="2" max="2" width="10.81640625" style="43" customWidth="1"/>
    <col min="3" max="3" width="20.1796875" style="43" customWidth="1"/>
    <col min="4" max="10" width="15.81640625" style="43" customWidth="1"/>
    <col min="11" max="11" width="15.81640625" style="44" customWidth="1"/>
    <col min="12" max="16" width="15.81640625" style="43" customWidth="1"/>
    <col min="17" max="17" width="5.1796875" style="43" customWidth="1"/>
    <col min="18" max="18" width="4.81640625" style="43" customWidth="1"/>
    <col min="19" max="20" width="3.81640625" style="43" customWidth="1"/>
    <col min="21" max="21" width="19.1796875" style="43" customWidth="1"/>
    <col min="22" max="22" width="9.81640625" style="43" customWidth="1"/>
    <col min="23" max="23" width="16.1796875" style="43" bestFit="1" customWidth="1"/>
    <col min="24" max="24" width="17.1796875" style="43" bestFit="1" customWidth="1"/>
    <col min="25" max="25" width="16.1796875" style="43" bestFit="1" customWidth="1"/>
    <col min="26" max="26" width="14.81640625" style="43" bestFit="1" customWidth="1"/>
    <col min="27" max="27" width="16.1796875" style="43" bestFit="1" customWidth="1"/>
    <col min="28" max="29" width="14.81640625" style="43" bestFit="1" customWidth="1"/>
    <col min="30" max="30" width="15.54296875" style="43" bestFit="1" customWidth="1"/>
    <col min="31" max="31" width="17.453125" style="43" bestFit="1" customWidth="1"/>
    <col min="32" max="33" width="14.453125" style="43" bestFit="1" customWidth="1"/>
    <col min="34" max="34" width="14.1796875" style="43" bestFit="1" customWidth="1"/>
    <col min="35" max="35" width="3.81640625" style="43" customWidth="1"/>
    <col min="36" max="36" width="30.81640625" style="43" customWidth="1"/>
    <col min="37" max="37" width="15.81640625" style="240" customWidth="1"/>
    <col min="38" max="38" width="3.81640625" style="43" customWidth="1"/>
    <col min="39" max="39" width="34.81640625" style="43" customWidth="1"/>
    <col min="40" max="40" width="15.81640625" style="240" customWidth="1"/>
    <col min="41" max="41" width="3.81640625" style="43" customWidth="1"/>
    <col min="42" max="42" width="6.81640625" style="43" customWidth="1"/>
    <col min="43" max="43" width="45.81640625" style="43" customWidth="1"/>
    <col min="44" max="44" width="15.81640625" style="240" customWidth="1"/>
    <col min="45" max="45" width="3.81640625" style="43" customWidth="1"/>
    <col min="46" max="46" width="6.81640625" style="43" customWidth="1"/>
    <col min="47" max="47" width="46.54296875" style="43" customWidth="1"/>
    <col min="48" max="48" width="15.81640625" style="43" customWidth="1"/>
    <col min="49" max="49" width="3.81640625" style="43" customWidth="1"/>
    <col min="50" max="243" width="12.453125" style="43"/>
  </cols>
  <sheetData>
    <row r="1" spans="1:62" ht="20">
      <c r="A1" s="1247" t="s">
        <v>2291</v>
      </c>
      <c r="B1" s="1290"/>
      <c r="C1" s="1290"/>
      <c r="D1" s="1290"/>
      <c r="E1" s="1290"/>
      <c r="F1" s="1290"/>
      <c r="G1" s="1290"/>
      <c r="H1" s="1290"/>
      <c r="I1" s="1290"/>
      <c r="J1" s="1290"/>
      <c r="K1" s="1290"/>
      <c r="L1" s="1290"/>
      <c r="M1" s="1290"/>
      <c r="N1" s="1290"/>
      <c r="O1" s="1290"/>
      <c r="P1" s="1290"/>
      <c r="Q1" s="1290"/>
    </row>
    <row r="2" spans="1:62" ht="19">
      <c r="A2" s="1221" t="str">
        <f>' Net Monthly Bill'!A2:B2</f>
        <v>For Contract Year Beginning June 1, 2026, Based on 2025 Data</v>
      </c>
      <c r="B2" s="1267"/>
      <c r="C2" s="1267"/>
      <c r="D2" s="1267"/>
      <c r="E2" s="1267"/>
      <c r="F2" s="1267"/>
      <c r="G2" s="1267"/>
      <c r="H2" s="1267"/>
      <c r="I2" s="1267"/>
      <c r="J2" s="1267"/>
      <c r="K2" s="1267"/>
      <c r="L2" s="1267"/>
      <c r="M2" s="1267"/>
      <c r="N2" s="1267"/>
      <c r="O2" s="1267"/>
      <c r="P2" s="1267"/>
      <c r="Q2" s="1267"/>
    </row>
    <row r="3" spans="1:62" ht="15.5">
      <c r="A3" s="261"/>
      <c r="B3" s="260"/>
      <c r="C3" s="260"/>
      <c r="D3" s="260"/>
      <c r="E3" s="260"/>
      <c r="F3" s="260"/>
      <c r="G3" s="260"/>
      <c r="H3" s="260"/>
      <c r="I3" s="260"/>
      <c r="J3" s="260"/>
      <c r="K3" s="260"/>
      <c r="L3" s="210"/>
      <c r="M3" s="210"/>
      <c r="N3" s="210"/>
      <c r="O3" s="210"/>
      <c r="P3" s="210"/>
      <c r="Q3" s="210"/>
    </row>
    <row r="4" spans="1:62" ht="15.5">
      <c r="A4" s="1286" t="s">
        <v>2986</v>
      </c>
      <c r="B4" s="1287"/>
      <c r="C4" s="1287"/>
      <c r="D4" s="1287"/>
      <c r="E4" s="1287"/>
      <c r="F4" s="1287"/>
      <c r="G4" s="1287"/>
      <c r="H4" s="1287"/>
      <c r="I4" s="1287"/>
      <c r="J4" s="1287"/>
      <c r="K4" s="1287"/>
      <c r="L4" s="1287"/>
      <c r="M4" s="1287"/>
      <c r="N4" s="1287"/>
      <c r="O4" s="1287"/>
      <c r="P4" s="1287"/>
      <c r="Q4" s="210"/>
    </row>
    <row r="5" spans="1:62" ht="15.5">
      <c r="A5" s="264" t="s">
        <v>703</v>
      </c>
      <c r="B5" s="265"/>
      <c r="C5" s="264" t="s">
        <v>472</v>
      </c>
      <c r="D5" s="2"/>
      <c r="E5" s="2"/>
      <c r="F5" s="2"/>
      <c r="G5" s="2"/>
      <c r="H5" s="2"/>
      <c r="I5" s="2"/>
      <c r="J5" s="2"/>
      <c r="K5" s="96"/>
      <c r="L5" s="2"/>
      <c r="M5" s="2"/>
      <c r="N5" s="2"/>
      <c r="O5" s="2"/>
      <c r="P5" s="266"/>
      <c r="Q5" s="210"/>
      <c r="U5" s="1291"/>
      <c r="V5" s="1291"/>
      <c r="W5" s="1291"/>
      <c r="X5" s="1291"/>
      <c r="Y5" s="1291"/>
      <c r="Z5" s="1291"/>
      <c r="AA5" s="1291"/>
      <c r="AB5" s="1291"/>
      <c r="AC5" s="1291"/>
      <c r="AD5" s="1291"/>
      <c r="AE5" s="1291"/>
      <c r="AF5" s="1291"/>
      <c r="AG5" s="1291"/>
      <c r="AH5" s="1291"/>
      <c r="AJ5" s="1291"/>
      <c r="AK5" s="1291"/>
      <c r="AL5" s="1291"/>
      <c r="AM5" s="1291"/>
      <c r="AN5" s="1291"/>
      <c r="AP5" s="1289"/>
      <c r="AQ5" s="1287"/>
      <c r="AR5" s="1287"/>
      <c r="AS5" s="1287"/>
      <c r="AT5" s="1287"/>
      <c r="AU5" s="1287"/>
      <c r="AV5" s="1287"/>
    </row>
    <row r="6" spans="1:62" ht="15.5">
      <c r="A6" s="96"/>
      <c r="B6" s="105"/>
      <c r="C6" s="2"/>
      <c r="D6" s="2"/>
      <c r="E6" s="2"/>
      <c r="F6" s="2"/>
      <c r="G6" s="2"/>
      <c r="H6" s="2"/>
      <c r="I6" s="2"/>
      <c r="J6" s="2"/>
      <c r="K6" s="96"/>
      <c r="L6" s="2"/>
      <c r="M6" s="2"/>
      <c r="N6" s="2"/>
      <c r="O6" s="2"/>
      <c r="P6" s="266"/>
      <c r="Q6" s="210"/>
    </row>
    <row r="7" spans="1:62" ht="18.5">
      <c r="A7" s="96" t="s">
        <v>490</v>
      </c>
      <c r="B7" s="96" t="s">
        <v>1068</v>
      </c>
      <c r="C7" s="96"/>
      <c r="D7" s="1283" t="s">
        <v>704</v>
      </c>
      <c r="E7" s="1284"/>
      <c r="F7" s="1284"/>
      <c r="G7" s="1284"/>
      <c r="H7" s="1284"/>
      <c r="I7" s="1284"/>
      <c r="J7" s="1284"/>
      <c r="K7" s="1284"/>
      <c r="L7" s="1284"/>
      <c r="M7" s="1284"/>
      <c r="N7" s="1284"/>
      <c r="O7" s="1284"/>
      <c r="P7" s="1198"/>
      <c r="Q7" s="210"/>
      <c r="U7" s="249"/>
      <c r="V7" s="2"/>
      <c r="W7" s="2"/>
      <c r="X7" s="2"/>
      <c r="Y7" s="2"/>
      <c r="Z7" s="2"/>
      <c r="AA7" s="2"/>
      <c r="AB7" s="2"/>
      <c r="AC7" s="2"/>
      <c r="AD7" s="2"/>
      <c r="AE7" s="2"/>
      <c r="AF7" s="2"/>
      <c r="AG7" s="2"/>
      <c r="AH7" s="2"/>
      <c r="AI7" s="2"/>
      <c r="AJ7" s="2"/>
      <c r="AK7" s="241"/>
      <c r="AL7" s="2"/>
      <c r="AM7" s="2"/>
      <c r="AN7" s="241"/>
      <c r="AO7" s="2"/>
      <c r="AP7" s="2"/>
      <c r="AQ7" s="2"/>
      <c r="AR7" s="241"/>
      <c r="AS7" s="2"/>
      <c r="AT7" s="2"/>
      <c r="AU7" s="2"/>
      <c r="AV7" s="2"/>
      <c r="AW7" s="2"/>
      <c r="AX7" s="2"/>
      <c r="AY7" s="2"/>
      <c r="AZ7" s="2"/>
      <c r="BA7" s="2"/>
      <c r="BB7" s="2"/>
      <c r="BC7" s="2"/>
      <c r="BD7" s="2"/>
      <c r="BE7" s="2"/>
      <c r="BF7" s="2"/>
      <c r="BG7" s="2"/>
      <c r="BH7" s="2"/>
      <c r="BI7" s="2"/>
    </row>
    <row r="8" spans="1:62" ht="15.5">
      <c r="A8" s="97" t="s">
        <v>918</v>
      </c>
      <c r="B8" s="97" t="s">
        <v>918</v>
      </c>
      <c r="C8" s="97"/>
      <c r="D8" s="15" t="s">
        <v>705</v>
      </c>
      <c r="E8" s="15" t="s">
        <v>2322</v>
      </c>
      <c r="F8" s="15" t="s">
        <v>707</v>
      </c>
      <c r="G8" s="15" t="s">
        <v>708</v>
      </c>
      <c r="H8" s="15" t="s">
        <v>709</v>
      </c>
      <c r="I8" s="15" t="s">
        <v>710</v>
      </c>
      <c r="J8" s="15" t="s">
        <v>711</v>
      </c>
      <c r="K8" s="15" t="s">
        <v>712</v>
      </c>
      <c r="L8" s="15" t="s">
        <v>713</v>
      </c>
      <c r="M8" s="15" t="s">
        <v>714</v>
      </c>
      <c r="N8" s="15" t="s">
        <v>715</v>
      </c>
      <c r="O8" s="15" t="s">
        <v>716</v>
      </c>
      <c r="P8" s="276"/>
      <c r="Q8" s="210"/>
      <c r="U8" s="4"/>
      <c r="V8" s="2"/>
      <c r="W8" s="1226"/>
      <c r="X8" s="1219"/>
      <c r="Y8" s="1219"/>
      <c r="Z8" s="1219"/>
      <c r="AA8" s="1219"/>
      <c r="AB8" s="1219"/>
      <c r="AC8" s="1219"/>
      <c r="AD8" s="1219"/>
      <c r="AE8" s="1219"/>
      <c r="AF8" s="1219"/>
      <c r="AG8" s="1219"/>
      <c r="AH8" s="1219"/>
      <c r="AI8" s="2"/>
      <c r="AJ8" s="4"/>
      <c r="AK8" s="250"/>
      <c r="AL8" s="4"/>
      <c r="AM8" s="4"/>
      <c r="AN8" s="250"/>
      <c r="AO8" s="2"/>
      <c r="AP8" s="4"/>
      <c r="AQ8" s="2"/>
      <c r="AR8" s="250"/>
      <c r="AS8" s="4"/>
      <c r="AT8" s="4"/>
      <c r="AU8" s="2"/>
      <c r="AV8" s="250"/>
      <c r="AW8" s="2"/>
      <c r="AX8" s="2"/>
      <c r="AY8" s="2"/>
      <c r="AZ8" s="2"/>
      <c r="BA8" s="2"/>
      <c r="BB8" s="2"/>
      <c r="BC8" s="2"/>
      <c r="BD8" s="2"/>
      <c r="BE8" s="2"/>
      <c r="BF8" s="2"/>
      <c r="BG8" s="2"/>
      <c r="BH8" s="2"/>
      <c r="BI8" s="2"/>
      <c r="BJ8" s="2"/>
    </row>
    <row r="9" spans="1:62" ht="15.5">
      <c r="A9" s="147">
        <v>1</v>
      </c>
      <c r="B9" s="227">
        <v>311</v>
      </c>
      <c r="C9" s="209"/>
      <c r="D9" s="577">
        <v>0</v>
      </c>
      <c r="E9" s="577">
        <v>0</v>
      </c>
      <c r="F9" s="577">
        <v>0</v>
      </c>
      <c r="G9" s="577">
        <v>0</v>
      </c>
      <c r="H9" s="577">
        <v>0</v>
      </c>
      <c r="I9" s="577">
        <v>0</v>
      </c>
      <c r="J9" s="577">
        <v>0</v>
      </c>
      <c r="K9" s="577">
        <v>0</v>
      </c>
      <c r="L9" s="577">
        <v>0</v>
      </c>
      <c r="M9" s="577">
        <v>0</v>
      </c>
      <c r="N9" s="577">
        <v>0</v>
      </c>
      <c r="O9" s="577">
        <v>0</v>
      </c>
      <c r="P9" s="266"/>
      <c r="Q9" s="210"/>
      <c r="U9" s="2"/>
      <c r="V9" s="2"/>
      <c r="W9" s="15"/>
      <c r="X9" s="15"/>
      <c r="Y9" s="15"/>
      <c r="Z9" s="15"/>
      <c r="AA9" s="15"/>
      <c r="AB9" s="15"/>
      <c r="AC9" s="15"/>
      <c r="AD9" s="15"/>
      <c r="AE9" s="15"/>
      <c r="AF9" s="15"/>
      <c r="AG9" s="15"/>
      <c r="AH9" s="15"/>
      <c r="AI9" s="209"/>
      <c r="AJ9" s="2"/>
      <c r="AK9" s="241"/>
      <c r="AL9" s="2"/>
      <c r="AM9" s="2"/>
      <c r="AN9" s="241"/>
      <c r="AO9" s="2"/>
      <c r="AP9" s="2"/>
      <c r="AQ9" s="2"/>
      <c r="AR9" s="241"/>
      <c r="AS9" s="2"/>
      <c r="AT9" s="2"/>
      <c r="AU9" s="2"/>
      <c r="AV9" s="241"/>
      <c r="AW9" s="2"/>
      <c r="AX9" s="2"/>
      <c r="AY9" s="2"/>
      <c r="AZ9" s="2"/>
      <c r="BA9" s="2"/>
      <c r="BB9" s="2"/>
      <c r="BC9" s="2"/>
      <c r="BD9" s="2"/>
      <c r="BE9" s="2"/>
      <c r="BF9" s="2"/>
      <c r="BG9" s="2"/>
      <c r="BH9" s="2"/>
      <c r="BI9" s="2"/>
      <c r="BJ9" s="2"/>
    </row>
    <row r="10" spans="1:62" ht="15.5">
      <c r="A10" s="147">
        <v>2</v>
      </c>
      <c r="B10" s="227">
        <v>312</v>
      </c>
      <c r="C10" s="209"/>
      <c r="D10" s="577">
        <v>0</v>
      </c>
      <c r="E10" s="577">
        <v>0</v>
      </c>
      <c r="F10" s="577">
        <v>0</v>
      </c>
      <c r="G10" s="577">
        <v>0</v>
      </c>
      <c r="H10" s="577">
        <v>0</v>
      </c>
      <c r="I10" s="577">
        <v>0</v>
      </c>
      <c r="J10" s="577">
        <v>0</v>
      </c>
      <c r="K10" s="577">
        <v>0</v>
      </c>
      <c r="L10" s="577">
        <v>0</v>
      </c>
      <c r="M10" s="577">
        <v>0</v>
      </c>
      <c r="N10" s="577">
        <v>0</v>
      </c>
      <c r="O10" s="577">
        <v>0</v>
      </c>
      <c r="P10" s="266"/>
      <c r="Q10" s="210"/>
      <c r="U10" s="2"/>
      <c r="V10" s="209"/>
      <c r="W10" s="209"/>
      <c r="X10" s="209"/>
      <c r="Y10" s="209"/>
      <c r="Z10" s="209"/>
      <c r="AA10" s="209"/>
      <c r="AB10" s="209"/>
      <c r="AC10" s="209"/>
      <c r="AD10" s="209"/>
      <c r="AE10" s="209"/>
      <c r="AF10" s="209"/>
      <c r="AG10" s="209"/>
      <c r="AH10" s="209"/>
      <c r="AI10" s="209"/>
      <c r="AJ10" s="2"/>
      <c r="AK10" s="241"/>
      <c r="AL10" s="2"/>
      <c r="AM10" s="2"/>
      <c r="AN10" s="241"/>
      <c r="AO10" s="2"/>
      <c r="AP10" s="2"/>
      <c r="AQ10" s="2"/>
      <c r="AR10" s="241"/>
      <c r="AS10" s="2"/>
      <c r="AT10" s="2"/>
      <c r="AU10" s="2"/>
      <c r="AV10" s="241"/>
      <c r="AW10" s="2"/>
      <c r="AX10" s="2"/>
      <c r="AY10" s="2"/>
      <c r="AZ10" s="2"/>
      <c r="BA10" s="2"/>
      <c r="BB10" s="2"/>
      <c r="BC10" s="2"/>
      <c r="BD10" s="2"/>
      <c r="BE10" s="2"/>
      <c r="BF10" s="2"/>
      <c r="BG10" s="2"/>
      <c r="BH10" s="2"/>
      <c r="BI10" s="2"/>
      <c r="BJ10" s="2"/>
    </row>
    <row r="11" spans="1:62" ht="15.5">
      <c r="A11" s="147">
        <v>3</v>
      </c>
      <c r="B11" s="227">
        <v>312.10000000000002</v>
      </c>
      <c r="C11" s="209"/>
      <c r="D11" s="577">
        <v>0</v>
      </c>
      <c r="E11" s="577">
        <v>0</v>
      </c>
      <c r="F11" s="577">
        <v>0</v>
      </c>
      <c r="G11" s="577">
        <v>0</v>
      </c>
      <c r="H11" s="577">
        <v>0</v>
      </c>
      <c r="I11" s="577">
        <v>0</v>
      </c>
      <c r="J11" s="577">
        <v>0</v>
      </c>
      <c r="K11" s="577">
        <v>0</v>
      </c>
      <c r="L11" s="577">
        <v>0</v>
      </c>
      <c r="M11" s="577">
        <v>0</v>
      </c>
      <c r="N11" s="577">
        <v>0</v>
      </c>
      <c r="O11" s="577">
        <v>0</v>
      </c>
      <c r="P11" s="266"/>
      <c r="Q11" s="210"/>
      <c r="U11" s="2"/>
      <c r="V11" s="209"/>
      <c r="W11" s="251"/>
      <c r="X11" s="251"/>
      <c r="Y11" s="251"/>
      <c r="Z11" s="251"/>
      <c r="AA11" s="251"/>
      <c r="AB11" s="251"/>
      <c r="AC11" s="251"/>
      <c r="AD11" s="251"/>
      <c r="AE11" s="251"/>
      <c r="AF11" s="251"/>
      <c r="AG11" s="251"/>
      <c r="AH11" s="251"/>
      <c r="AI11" s="209"/>
      <c r="AJ11" s="2"/>
      <c r="AK11" s="241"/>
      <c r="AL11" s="2"/>
      <c r="AM11" s="2"/>
      <c r="AN11" s="241"/>
      <c r="AO11" s="2"/>
      <c r="AP11" s="2"/>
      <c r="AQ11" s="2"/>
      <c r="AR11" s="241"/>
      <c r="AS11" s="2"/>
      <c r="AT11" s="2"/>
      <c r="AU11" s="2"/>
      <c r="AV11" s="241"/>
      <c r="AW11" s="2"/>
      <c r="AX11" s="2"/>
      <c r="AY11" s="2"/>
      <c r="AZ11" s="2"/>
      <c r="BA11" s="2"/>
      <c r="BB11" s="2"/>
      <c r="BC11" s="2"/>
      <c r="BD11" s="2"/>
      <c r="BE11" s="2"/>
      <c r="BF11" s="2"/>
      <c r="BG11" s="2"/>
      <c r="BH11" s="2"/>
      <c r="BI11" s="2"/>
      <c r="BJ11" s="2"/>
    </row>
    <row r="12" spans="1:62" ht="15.5">
      <c r="A12" s="147">
        <v>4</v>
      </c>
      <c r="B12" s="227">
        <v>312.2</v>
      </c>
      <c r="C12" s="209"/>
      <c r="D12" s="577">
        <v>0</v>
      </c>
      <c r="E12" s="577">
        <v>0</v>
      </c>
      <c r="F12" s="577">
        <v>0</v>
      </c>
      <c r="G12" s="577">
        <v>0</v>
      </c>
      <c r="H12" s="577">
        <v>0</v>
      </c>
      <c r="I12" s="577">
        <v>0</v>
      </c>
      <c r="J12" s="577">
        <v>0</v>
      </c>
      <c r="K12" s="577">
        <v>0</v>
      </c>
      <c r="L12" s="577">
        <v>0</v>
      </c>
      <c r="M12" s="577">
        <v>0</v>
      </c>
      <c r="N12" s="577">
        <v>0</v>
      </c>
      <c r="O12" s="577">
        <v>0</v>
      </c>
      <c r="P12" s="266"/>
      <c r="Q12" s="210"/>
      <c r="U12" s="2"/>
      <c r="V12" s="209"/>
      <c r="W12" s="209"/>
      <c r="X12" s="209"/>
      <c r="Y12" s="209"/>
      <c r="Z12" s="209"/>
      <c r="AA12" s="209"/>
      <c r="AB12" s="209"/>
      <c r="AC12" s="209"/>
      <c r="AD12" s="209"/>
      <c r="AE12" s="209"/>
      <c r="AF12" s="209"/>
      <c r="AG12" s="209"/>
      <c r="AH12" s="209"/>
      <c r="AI12" s="209"/>
      <c r="AJ12" s="2"/>
      <c r="AK12" s="241"/>
      <c r="AL12" s="2"/>
      <c r="AM12" s="2"/>
      <c r="AN12" s="241"/>
      <c r="AO12" s="2"/>
      <c r="AP12" s="2"/>
      <c r="AQ12" s="2"/>
      <c r="AR12" s="241"/>
      <c r="AS12" s="2"/>
      <c r="AT12" s="2"/>
      <c r="AU12" s="2"/>
      <c r="AV12" s="241"/>
      <c r="AW12" s="2"/>
      <c r="AX12" s="2"/>
      <c r="AY12" s="2"/>
      <c r="AZ12" s="2"/>
      <c r="BA12" s="2"/>
      <c r="BB12" s="2"/>
      <c r="BC12" s="2"/>
      <c r="BD12" s="2"/>
      <c r="BE12" s="2"/>
      <c r="BF12" s="2"/>
      <c r="BG12" s="2"/>
      <c r="BH12" s="2"/>
      <c r="BI12" s="2"/>
      <c r="BJ12" s="2"/>
    </row>
    <row r="13" spans="1:62" ht="15.5">
      <c r="A13" s="147">
        <v>5</v>
      </c>
      <c r="B13" s="227">
        <v>314</v>
      </c>
      <c r="C13" s="209"/>
      <c r="D13" s="577">
        <v>0</v>
      </c>
      <c r="E13" s="577">
        <v>0</v>
      </c>
      <c r="F13" s="577">
        <v>0</v>
      </c>
      <c r="G13" s="577">
        <v>0</v>
      </c>
      <c r="H13" s="577">
        <v>0</v>
      </c>
      <c r="I13" s="577">
        <v>0</v>
      </c>
      <c r="J13" s="577">
        <v>0</v>
      </c>
      <c r="K13" s="577">
        <v>0</v>
      </c>
      <c r="L13" s="577">
        <v>0</v>
      </c>
      <c r="M13" s="577">
        <v>0</v>
      </c>
      <c r="N13" s="577">
        <v>0</v>
      </c>
      <c r="O13" s="577">
        <v>0</v>
      </c>
      <c r="P13" s="266"/>
      <c r="Q13" s="210"/>
      <c r="U13" s="2"/>
      <c r="V13" s="209"/>
      <c r="W13" s="209"/>
      <c r="X13" s="209"/>
      <c r="Y13" s="209"/>
      <c r="Z13" s="209"/>
      <c r="AA13" s="209"/>
      <c r="AB13" s="209"/>
      <c r="AC13" s="209"/>
      <c r="AD13" s="209"/>
      <c r="AE13" s="209"/>
      <c r="AF13" s="209"/>
      <c r="AG13" s="209"/>
      <c r="AH13" s="209"/>
      <c r="AI13" s="209"/>
      <c r="AJ13" s="2"/>
      <c r="AK13" s="241"/>
      <c r="AL13" s="2"/>
      <c r="AM13" s="2"/>
      <c r="AN13" s="241"/>
      <c r="AO13" s="2"/>
      <c r="AP13" s="2"/>
      <c r="AQ13" s="2"/>
      <c r="AR13" s="241"/>
      <c r="AS13" s="2"/>
      <c r="AT13" s="2"/>
      <c r="AU13" s="2"/>
      <c r="AV13" s="241"/>
      <c r="AW13" s="2"/>
      <c r="AX13" s="2"/>
      <c r="AY13" s="2"/>
      <c r="AZ13" s="2"/>
      <c r="BA13" s="2"/>
      <c r="BB13" s="2"/>
      <c r="BC13" s="2"/>
      <c r="BD13" s="2"/>
      <c r="BE13" s="2"/>
      <c r="BF13" s="2"/>
      <c r="BG13" s="2"/>
      <c r="BH13" s="2"/>
      <c r="BI13" s="2"/>
      <c r="BJ13" s="2"/>
    </row>
    <row r="14" spans="1:62" ht="15.5">
      <c r="A14" s="147">
        <v>6</v>
      </c>
      <c r="B14" s="227">
        <v>315</v>
      </c>
      <c r="C14" s="209"/>
      <c r="D14" s="577">
        <v>0</v>
      </c>
      <c r="E14" s="577">
        <v>0</v>
      </c>
      <c r="F14" s="577">
        <v>0</v>
      </c>
      <c r="G14" s="577">
        <v>0</v>
      </c>
      <c r="H14" s="577">
        <v>0</v>
      </c>
      <c r="I14" s="577">
        <v>0</v>
      </c>
      <c r="J14" s="577">
        <v>0</v>
      </c>
      <c r="K14" s="577">
        <v>0</v>
      </c>
      <c r="L14" s="577">
        <v>0</v>
      </c>
      <c r="M14" s="577">
        <v>0</v>
      </c>
      <c r="N14" s="577">
        <v>0</v>
      </c>
      <c r="O14" s="577">
        <v>0</v>
      </c>
      <c r="P14" s="266"/>
      <c r="Q14" s="210"/>
      <c r="U14" s="2"/>
      <c r="V14" s="209"/>
      <c r="W14" s="209"/>
      <c r="X14" s="209"/>
      <c r="Y14" s="209"/>
      <c r="Z14" s="209"/>
      <c r="AA14" s="209"/>
      <c r="AB14" s="209"/>
      <c r="AC14" s="209"/>
      <c r="AD14" s="209"/>
      <c r="AE14" s="209"/>
      <c r="AF14" s="209"/>
      <c r="AG14" s="209"/>
      <c r="AH14" s="209"/>
      <c r="AI14" s="209"/>
      <c r="AJ14" s="2"/>
      <c r="AK14" s="241"/>
      <c r="AL14" s="2"/>
      <c r="AM14" s="2"/>
      <c r="AN14" s="241"/>
      <c r="AO14" s="2"/>
      <c r="AP14" s="2"/>
      <c r="AQ14" s="2"/>
      <c r="AR14" s="241"/>
      <c r="AS14" s="2"/>
      <c r="AT14" s="2"/>
      <c r="AU14" s="2"/>
      <c r="AV14" s="241"/>
      <c r="AW14" s="2"/>
      <c r="AX14" s="2"/>
      <c r="AY14" s="2"/>
      <c r="AZ14" s="2"/>
      <c r="BA14" s="2"/>
      <c r="BB14" s="2"/>
      <c r="BC14" s="2"/>
      <c r="BD14" s="2"/>
      <c r="BE14" s="2"/>
      <c r="BF14" s="2"/>
      <c r="BG14" s="2"/>
      <c r="BH14" s="2"/>
      <c r="BI14" s="2"/>
      <c r="BJ14" s="2"/>
    </row>
    <row r="15" spans="1:62" ht="15.5">
      <c r="A15" s="147" t="s">
        <v>3793</v>
      </c>
      <c r="B15" s="227">
        <v>315.10000000000002</v>
      </c>
      <c r="C15" s="209"/>
      <c r="D15" s="577">
        <v>0</v>
      </c>
      <c r="E15" s="577">
        <v>0</v>
      </c>
      <c r="F15" s="577">
        <v>0</v>
      </c>
      <c r="G15" s="577">
        <v>0</v>
      </c>
      <c r="H15" s="577">
        <v>0</v>
      </c>
      <c r="I15" s="577">
        <v>0</v>
      </c>
      <c r="J15" s="577">
        <v>0</v>
      </c>
      <c r="K15" s="577">
        <v>0</v>
      </c>
      <c r="L15" s="577">
        <v>0</v>
      </c>
      <c r="M15" s="577">
        <v>0</v>
      </c>
      <c r="N15" s="577">
        <v>0</v>
      </c>
      <c r="O15" s="577">
        <v>0</v>
      </c>
      <c r="P15" s="266"/>
      <c r="Q15" s="210"/>
      <c r="U15" s="2"/>
      <c r="V15" s="209"/>
      <c r="W15" s="209"/>
      <c r="X15" s="209"/>
      <c r="Y15" s="209"/>
      <c r="Z15" s="209"/>
      <c r="AA15" s="209"/>
      <c r="AB15" s="209"/>
      <c r="AC15" s="209"/>
      <c r="AD15" s="209"/>
      <c r="AE15" s="209"/>
      <c r="AF15" s="209"/>
      <c r="AG15" s="209"/>
      <c r="AH15" s="209"/>
      <c r="AI15" s="209"/>
      <c r="AJ15" s="2"/>
      <c r="AK15" s="241"/>
      <c r="AL15" s="2"/>
      <c r="AM15" s="2"/>
      <c r="AN15" s="241"/>
      <c r="AO15" s="2"/>
      <c r="AP15" s="2"/>
      <c r="AQ15" s="2"/>
      <c r="AR15" s="241"/>
      <c r="AS15" s="2"/>
      <c r="AT15" s="2"/>
      <c r="AU15" s="2"/>
      <c r="AV15" s="241"/>
      <c r="AW15" s="2"/>
      <c r="AX15" s="2"/>
      <c r="AY15" s="2"/>
      <c r="AZ15" s="2"/>
      <c r="BA15" s="2"/>
      <c r="BB15" s="2"/>
      <c r="BC15" s="2"/>
      <c r="BD15" s="2"/>
      <c r="BE15" s="2"/>
      <c r="BF15" s="2"/>
      <c r="BG15" s="2"/>
      <c r="BH15" s="2"/>
      <c r="BI15" s="2"/>
      <c r="BJ15" s="2"/>
    </row>
    <row r="16" spans="1:62" ht="15.5">
      <c r="A16" s="147" t="s">
        <v>3794</v>
      </c>
      <c r="B16" s="227">
        <v>315.2</v>
      </c>
      <c r="C16" s="209"/>
      <c r="D16" s="577">
        <v>0</v>
      </c>
      <c r="E16" s="577">
        <v>0</v>
      </c>
      <c r="F16" s="577">
        <v>0</v>
      </c>
      <c r="G16" s="577">
        <v>0</v>
      </c>
      <c r="H16" s="577">
        <v>0</v>
      </c>
      <c r="I16" s="577">
        <v>0</v>
      </c>
      <c r="J16" s="577">
        <v>0</v>
      </c>
      <c r="K16" s="577">
        <v>0</v>
      </c>
      <c r="L16" s="577">
        <v>0</v>
      </c>
      <c r="M16" s="577">
        <v>0</v>
      </c>
      <c r="N16" s="577">
        <v>0</v>
      </c>
      <c r="O16" s="577">
        <v>0</v>
      </c>
      <c r="P16" s="266"/>
      <c r="Q16" s="210"/>
      <c r="U16" s="2"/>
      <c r="V16" s="209"/>
      <c r="W16" s="209"/>
      <c r="X16" s="209"/>
      <c r="Y16" s="209"/>
      <c r="Z16" s="209"/>
      <c r="AA16" s="209"/>
      <c r="AB16" s="209"/>
      <c r="AC16" s="209"/>
      <c r="AD16" s="209"/>
      <c r="AE16" s="209"/>
      <c r="AF16" s="209"/>
      <c r="AG16" s="209"/>
      <c r="AH16" s="209"/>
      <c r="AI16" s="209"/>
      <c r="AJ16" s="2"/>
      <c r="AK16" s="241"/>
      <c r="AL16" s="2"/>
      <c r="AM16" s="2"/>
      <c r="AN16" s="241"/>
      <c r="AO16" s="2"/>
      <c r="AP16" s="2"/>
      <c r="AQ16" s="2"/>
      <c r="AR16" s="241"/>
      <c r="AS16" s="2"/>
      <c r="AT16" s="2"/>
      <c r="AU16" s="2"/>
      <c r="AV16" s="241"/>
      <c r="AW16" s="2"/>
      <c r="AX16" s="2"/>
      <c r="AY16" s="2"/>
      <c r="AZ16" s="2"/>
      <c r="BA16" s="2"/>
      <c r="BB16" s="2"/>
      <c r="BC16" s="2"/>
      <c r="BD16" s="2"/>
      <c r="BE16" s="2"/>
      <c r="BF16" s="2"/>
      <c r="BG16" s="2"/>
      <c r="BH16" s="2"/>
      <c r="BI16" s="2"/>
      <c r="BJ16" s="2"/>
    </row>
    <row r="17" spans="1:62" ht="15.5">
      <c r="A17" s="147" t="s">
        <v>3795</v>
      </c>
      <c r="B17" s="227">
        <v>315.3</v>
      </c>
      <c r="C17" s="209"/>
      <c r="D17" s="577">
        <v>0</v>
      </c>
      <c r="E17" s="577">
        <v>0</v>
      </c>
      <c r="F17" s="577">
        <v>0</v>
      </c>
      <c r="G17" s="577">
        <v>0</v>
      </c>
      <c r="H17" s="577">
        <v>0</v>
      </c>
      <c r="I17" s="577">
        <v>0</v>
      </c>
      <c r="J17" s="577">
        <v>0</v>
      </c>
      <c r="K17" s="577">
        <v>0</v>
      </c>
      <c r="L17" s="577">
        <v>0</v>
      </c>
      <c r="M17" s="577">
        <v>0</v>
      </c>
      <c r="N17" s="577">
        <v>0</v>
      </c>
      <c r="O17" s="577">
        <v>0</v>
      </c>
      <c r="P17" s="266"/>
      <c r="Q17" s="210"/>
      <c r="U17" s="2"/>
      <c r="V17" s="209"/>
      <c r="W17" s="209"/>
      <c r="X17" s="209"/>
      <c r="Y17" s="209"/>
      <c r="Z17" s="209"/>
      <c r="AA17" s="209"/>
      <c r="AB17" s="209"/>
      <c r="AC17" s="209"/>
      <c r="AD17" s="209"/>
      <c r="AE17" s="209"/>
      <c r="AF17" s="209"/>
      <c r="AG17" s="209"/>
      <c r="AH17" s="209"/>
      <c r="AI17" s="209"/>
      <c r="AJ17" s="2"/>
      <c r="AK17" s="241"/>
      <c r="AL17" s="2"/>
      <c r="AM17" s="2"/>
      <c r="AN17" s="241"/>
      <c r="AO17" s="2"/>
      <c r="AP17" s="2"/>
      <c r="AQ17" s="2"/>
      <c r="AR17" s="241"/>
      <c r="AS17" s="2"/>
      <c r="AT17" s="2"/>
      <c r="AU17" s="2"/>
      <c r="AV17" s="241"/>
      <c r="AW17" s="2"/>
      <c r="AX17" s="2"/>
      <c r="AY17" s="2"/>
      <c r="AZ17" s="2"/>
      <c r="BA17" s="2"/>
      <c r="BB17" s="2"/>
      <c r="BC17" s="2"/>
      <c r="BD17" s="2"/>
      <c r="BE17" s="2"/>
      <c r="BF17" s="2"/>
      <c r="BG17" s="2"/>
      <c r="BH17" s="2"/>
      <c r="BI17" s="2"/>
      <c r="BJ17" s="2"/>
    </row>
    <row r="18" spans="1:62" ht="15.5">
      <c r="A18" s="147">
        <v>7</v>
      </c>
      <c r="B18" s="227">
        <v>316</v>
      </c>
      <c r="C18" s="209"/>
      <c r="D18" s="577">
        <v>0</v>
      </c>
      <c r="E18" s="577">
        <v>0</v>
      </c>
      <c r="F18" s="577">
        <v>0</v>
      </c>
      <c r="G18" s="577">
        <v>0</v>
      </c>
      <c r="H18" s="577">
        <v>0</v>
      </c>
      <c r="I18" s="577">
        <v>0</v>
      </c>
      <c r="J18" s="577">
        <v>0</v>
      </c>
      <c r="K18" s="577">
        <v>0</v>
      </c>
      <c r="L18" s="577">
        <v>0</v>
      </c>
      <c r="M18" s="577">
        <v>0</v>
      </c>
      <c r="N18" s="577">
        <v>0</v>
      </c>
      <c r="O18" s="577">
        <v>0</v>
      </c>
      <c r="P18" s="266"/>
      <c r="Q18" s="210"/>
      <c r="U18" s="2"/>
      <c r="V18" s="209"/>
      <c r="W18" s="251"/>
      <c r="X18" s="251"/>
      <c r="Y18" s="251"/>
      <c r="Z18" s="251"/>
      <c r="AA18" s="251"/>
      <c r="AB18" s="251"/>
      <c r="AC18" s="251"/>
      <c r="AD18" s="251"/>
      <c r="AE18" s="251"/>
      <c r="AF18" s="251"/>
      <c r="AG18" s="251"/>
      <c r="AH18" s="251"/>
      <c r="AI18" s="209"/>
      <c r="AJ18" s="2"/>
      <c r="AK18" s="241"/>
      <c r="AL18" s="2"/>
      <c r="AM18" s="2"/>
      <c r="AN18" s="241"/>
      <c r="AO18" s="2"/>
      <c r="AP18" s="2"/>
      <c r="AQ18" s="2"/>
      <c r="AR18" s="241"/>
      <c r="AS18" s="2"/>
      <c r="AT18" s="2"/>
      <c r="AU18" s="2"/>
      <c r="AV18" s="241"/>
      <c r="AW18" s="2"/>
      <c r="AX18" s="2"/>
      <c r="AY18" s="2"/>
      <c r="AZ18" s="2"/>
      <c r="BA18" s="2"/>
      <c r="BB18" s="2"/>
      <c r="BC18" s="2"/>
      <c r="BD18" s="2"/>
      <c r="BE18" s="2"/>
      <c r="BF18" s="2"/>
      <c r="BG18" s="2"/>
      <c r="BH18" s="2"/>
      <c r="BI18" s="2"/>
      <c r="BJ18" s="2"/>
    </row>
    <row r="19" spans="1:62" ht="15.5">
      <c r="A19" s="96"/>
      <c r="B19" s="264"/>
      <c r="C19" s="2"/>
      <c r="D19" s="422"/>
      <c r="E19" s="422"/>
      <c r="F19" s="422"/>
      <c r="G19" s="422"/>
      <c r="H19" s="422"/>
      <c r="I19" s="422"/>
      <c r="J19" s="422"/>
      <c r="K19" s="422"/>
      <c r="L19" s="422"/>
      <c r="M19" s="422"/>
      <c r="N19" s="422"/>
      <c r="O19" s="422"/>
      <c r="P19" s="266"/>
      <c r="Q19" s="210"/>
      <c r="U19" s="2"/>
      <c r="V19" s="209"/>
      <c r="W19" s="209"/>
      <c r="X19" s="209"/>
      <c r="Y19" s="209"/>
      <c r="Z19" s="209"/>
      <c r="AA19" s="209"/>
      <c r="AB19" s="209"/>
      <c r="AC19" s="209"/>
      <c r="AD19" s="209"/>
      <c r="AE19" s="209"/>
      <c r="AF19" s="209"/>
      <c r="AG19" s="209"/>
      <c r="AH19" s="209"/>
      <c r="AI19" s="209"/>
      <c r="AJ19" s="2"/>
      <c r="AK19" s="241"/>
      <c r="AL19" s="2"/>
      <c r="AM19" s="2"/>
      <c r="AN19" s="241"/>
      <c r="AO19" s="2"/>
      <c r="AP19" s="2"/>
      <c r="AQ19" s="2"/>
      <c r="AR19" s="241"/>
      <c r="AS19" s="2"/>
      <c r="AT19" s="2"/>
      <c r="AU19" s="2"/>
      <c r="AV19" s="241"/>
      <c r="AW19" s="2"/>
      <c r="AX19" s="2"/>
      <c r="AY19" s="2"/>
      <c r="AZ19" s="2"/>
      <c r="BA19" s="2"/>
      <c r="BB19" s="2"/>
      <c r="BC19" s="2"/>
      <c r="BD19" s="2"/>
      <c r="BE19" s="2"/>
      <c r="BF19" s="2"/>
      <c r="BG19" s="2"/>
      <c r="BH19" s="2"/>
      <c r="BI19" s="2"/>
      <c r="BJ19" s="2"/>
    </row>
    <row r="20" spans="1:62" ht="18.5">
      <c r="A20" s="96"/>
      <c r="B20" s="96" t="s">
        <v>1068</v>
      </c>
      <c r="C20" s="96" t="s">
        <v>717</v>
      </c>
      <c r="D20" s="1283" t="s">
        <v>718</v>
      </c>
      <c r="E20" s="1284"/>
      <c r="F20" s="1284"/>
      <c r="G20" s="1284"/>
      <c r="H20" s="1284"/>
      <c r="I20" s="1284"/>
      <c r="J20" s="1284"/>
      <c r="K20" s="1284"/>
      <c r="L20" s="1284"/>
      <c r="M20" s="1284"/>
      <c r="N20" s="1284"/>
      <c r="O20" s="1284"/>
      <c r="P20" s="1284"/>
      <c r="Q20" s="210"/>
      <c r="U20" s="2"/>
      <c r="V20" s="209"/>
      <c r="W20" s="209"/>
      <c r="X20" s="209"/>
      <c r="Y20" s="209"/>
      <c r="Z20" s="209"/>
      <c r="AA20" s="209"/>
      <c r="AB20" s="209"/>
      <c r="AC20" s="209"/>
      <c r="AD20" s="209"/>
      <c r="AE20" s="209"/>
      <c r="AF20" s="209"/>
      <c r="AG20" s="209"/>
      <c r="AH20" s="209"/>
      <c r="AI20" s="209"/>
      <c r="AJ20" s="2"/>
      <c r="AK20" s="241"/>
      <c r="AL20" s="2"/>
      <c r="AM20" s="2"/>
      <c r="AN20" s="241"/>
      <c r="AO20" s="2"/>
      <c r="AP20" s="2"/>
      <c r="AQ20" s="2"/>
      <c r="AR20" s="241"/>
      <c r="AS20" s="2"/>
      <c r="AT20" s="2"/>
      <c r="AU20" s="2"/>
      <c r="AV20" s="241"/>
      <c r="AW20" s="2"/>
      <c r="AX20" s="2"/>
      <c r="AY20" s="2"/>
      <c r="AZ20" s="2"/>
      <c r="BA20" s="2"/>
      <c r="BB20" s="2"/>
      <c r="BC20" s="2"/>
      <c r="BD20" s="2"/>
      <c r="BE20" s="2"/>
      <c r="BF20" s="2"/>
      <c r="BG20" s="2"/>
      <c r="BH20" s="2"/>
      <c r="BI20" s="2"/>
      <c r="BJ20" s="2"/>
    </row>
    <row r="21" spans="1:62" ht="18.5">
      <c r="A21" s="97"/>
      <c r="B21" s="97" t="s">
        <v>918</v>
      </c>
      <c r="C21" s="97" t="s">
        <v>719</v>
      </c>
      <c r="D21" s="15" t="s">
        <v>706</v>
      </c>
      <c r="E21" s="15" t="s">
        <v>707</v>
      </c>
      <c r="F21" s="15" t="s">
        <v>708</v>
      </c>
      <c r="G21" s="15" t="s">
        <v>709</v>
      </c>
      <c r="H21" s="15" t="s">
        <v>710</v>
      </c>
      <c r="I21" s="15" t="s">
        <v>711</v>
      </c>
      <c r="J21" s="15" t="s">
        <v>712</v>
      </c>
      <c r="K21" s="15" t="s">
        <v>713</v>
      </c>
      <c r="L21" s="15" t="s">
        <v>714</v>
      </c>
      <c r="M21" s="15" t="s">
        <v>715</v>
      </c>
      <c r="N21" s="15" t="s">
        <v>716</v>
      </c>
      <c r="O21" s="15" t="s">
        <v>705</v>
      </c>
      <c r="P21" s="277" t="s">
        <v>464</v>
      </c>
      <c r="Q21" s="210"/>
      <c r="U21" s="2"/>
      <c r="V21" s="209"/>
      <c r="W21" s="209"/>
      <c r="X21" s="209"/>
      <c r="Y21" s="209"/>
      <c r="Z21" s="209"/>
      <c r="AA21" s="209"/>
      <c r="AB21" s="209"/>
      <c r="AC21" s="209"/>
      <c r="AD21" s="209"/>
      <c r="AE21" s="209"/>
      <c r="AF21" s="209"/>
      <c r="AG21" s="209"/>
      <c r="AH21" s="209"/>
      <c r="AI21" s="209"/>
      <c r="AJ21" s="2"/>
      <c r="AK21" s="241"/>
      <c r="AL21" s="2"/>
      <c r="AM21" s="2"/>
      <c r="AN21" s="241"/>
      <c r="AO21" s="2"/>
      <c r="AP21" s="2"/>
      <c r="AQ21" s="2"/>
      <c r="AR21" s="241"/>
      <c r="AS21" s="2"/>
      <c r="AT21" s="2"/>
      <c r="AU21" s="2"/>
      <c r="AV21" s="241"/>
      <c r="AW21" s="2"/>
      <c r="AX21" s="2"/>
      <c r="AY21" s="2"/>
      <c r="AZ21" s="2"/>
      <c r="BA21" s="2"/>
      <c r="BB21" s="2"/>
      <c r="BC21" s="2"/>
      <c r="BD21" s="2"/>
      <c r="BE21" s="2"/>
      <c r="BF21" s="2"/>
      <c r="BG21" s="2"/>
      <c r="BH21" s="2"/>
      <c r="BI21" s="2"/>
      <c r="BJ21" s="2"/>
    </row>
    <row r="22" spans="1:62" ht="15.5">
      <c r="A22" s="147">
        <f>A18+1</f>
        <v>8</v>
      </c>
      <c r="B22" s="227">
        <f t="shared" ref="B22:B27" si="0">B9</f>
        <v>311</v>
      </c>
      <c r="C22" s="578"/>
      <c r="D22" s="422">
        <f t="shared" ref="D22:O30" si="1">D9*$C22/100/12</f>
        <v>0</v>
      </c>
      <c r="E22" s="422">
        <f t="shared" ref="E22:O22" si="2">E9*$C22/100/12</f>
        <v>0</v>
      </c>
      <c r="F22" s="422">
        <f t="shared" si="2"/>
        <v>0</v>
      </c>
      <c r="G22" s="422">
        <f t="shared" si="2"/>
        <v>0</v>
      </c>
      <c r="H22" s="422">
        <f t="shared" si="2"/>
        <v>0</v>
      </c>
      <c r="I22" s="422">
        <f t="shared" si="2"/>
        <v>0</v>
      </c>
      <c r="J22" s="422">
        <f t="shared" si="2"/>
        <v>0</v>
      </c>
      <c r="K22" s="422">
        <f t="shared" si="2"/>
        <v>0</v>
      </c>
      <c r="L22" s="422">
        <f t="shared" si="2"/>
        <v>0</v>
      </c>
      <c r="M22" s="422">
        <f t="shared" si="2"/>
        <v>0</v>
      </c>
      <c r="N22" s="422">
        <f t="shared" si="2"/>
        <v>0</v>
      </c>
      <c r="O22" s="422">
        <f t="shared" si="2"/>
        <v>0</v>
      </c>
      <c r="P22" s="263">
        <f>SUM(D22:O22)</f>
        <v>0</v>
      </c>
      <c r="Q22" s="210"/>
      <c r="U22" s="2"/>
      <c r="V22" s="209"/>
      <c r="W22" s="251"/>
      <c r="X22" s="251"/>
      <c r="Y22" s="251"/>
      <c r="Z22" s="251"/>
      <c r="AA22" s="251"/>
      <c r="AB22" s="251"/>
      <c r="AC22" s="251"/>
      <c r="AD22" s="251"/>
      <c r="AE22" s="251"/>
      <c r="AF22" s="251"/>
      <c r="AG22" s="251"/>
      <c r="AH22" s="251"/>
      <c r="AI22" s="209"/>
      <c r="AJ22" s="2"/>
      <c r="AK22" s="241"/>
      <c r="AL22" s="2"/>
      <c r="AM22" s="2"/>
      <c r="AN22" s="241"/>
      <c r="AO22" s="2"/>
      <c r="AP22" s="2"/>
      <c r="AQ22" s="2"/>
      <c r="AR22" s="241"/>
      <c r="AS22" s="2"/>
      <c r="AT22" s="2"/>
      <c r="AU22" s="2"/>
      <c r="AV22" s="241"/>
      <c r="AW22" s="2"/>
      <c r="AX22" s="2"/>
      <c r="AY22" s="2"/>
      <c r="AZ22" s="2"/>
      <c r="BA22" s="2"/>
      <c r="BB22" s="2"/>
      <c r="BC22" s="2"/>
      <c r="BD22" s="2"/>
      <c r="BE22" s="2"/>
      <c r="BF22" s="2"/>
      <c r="BG22" s="2"/>
      <c r="BH22" s="2"/>
      <c r="BI22" s="2"/>
      <c r="BJ22" s="2"/>
    </row>
    <row r="23" spans="1:62" ht="15.5">
      <c r="A23" s="147">
        <f t="shared" ref="A23:A27" si="3">A22+1</f>
        <v>9</v>
      </c>
      <c r="B23" s="227">
        <f t="shared" si="0"/>
        <v>312</v>
      </c>
      <c r="C23" s="578"/>
      <c r="D23" s="422">
        <f t="shared" si="1"/>
        <v>0</v>
      </c>
      <c r="E23" s="422">
        <f t="shared" ref="E23:O23" si="4">E10*$C23/100/12</f>
        <v>0</v>
      </c>
      <c r="F23" s="422">
        <f t="shared" si="4"/>
        <v>0</v>
      </c>
      <c r="G23" s="422">
        <f t="shared" si="4"/>
        <v>0</v>
      </c>
      <c r="H23" s="422">
        <f t="shared" si="4"/>
        <v>0</v>
      </c>
      <c r="I23" s="422">
        <f t="shared" si="4"/>
        <v>0</v>
      </c>
      <c r="J23" s="422">
        <f t="shared" si="4"/>
        <v>0</v>
      </c>
      <c r="K23" s="422">
        <f t="shared" si="4"/>
        <v>0</v>
      </c>
      <c r="L23" s="422">
        <f t="shared" si="4"/>
        <v>0</v>
      </c>
      <c r="M23" s="422">
        <f t="shared" si="4"/>
        <v>0</v>
      </c>
      <c r="N23" s="422">
        <f t="shared" si="4"/>
        <v>0</v>
      </c>
      <c r="O23" s="422">
        <f t="shared" si="4"/>
        <v>0</v>
      </c>
      <c r="P23" s="263">
        <f t="shared" ref="P23:P31" si="5">SUM(D23:O23)</f>
        <v>0</v>
      </c>
      <c r="Q23" s="210"/>
      <c r="U23" s="2"/>
      <c r="V23" s="209"/>
      <c r="W23" s="209"/>
      <c r="X23" s="209"/>
      <c r="Y23" s="209"/>
      <c r="Z23" s="209"/>
      <c r="AA23" s="209"/>
      <c r="AB23" s="209"/>
      <c r="AC23" s="209"/>
      <c r="AD23" s="209"/>
      <c r="AE23" s="209"/>
      <c r="AF23" s="209"/>
      <c r="AG23" s="209"/>
      <c r="AH23" s="209"/>
      <c r="AI23" s="209"/>
      <c r="AJ23" s="2"/>
      <c r="AK23" s="241"/>
      <c r="AL23" s="2"/>
      <c r="AM23" s="2"/>
      <c r="AN23" s="241"/>
      <c r="AO23" s="2"/>
      <c r="AP23" s="2"/>
      <c r="AQ23" s="2"/>
      <c r="AR23" s="241"/>
      <c r="AS23" s="2"/>
      <c r="AT23" s="2"/>
      <c r="AU23" s="2"/>
      <c r="AV23" s="241"/>
      <c r="AW23" s="2"/>
      <c r="AX23" s="2"/>
      <c r="AY23" s="2"/>
      <c r="AZ23" s="2"/>
      <c r="BA23" s="2"/>
      <c r="BB23" s="2"/>
      <c r="BC23" s="2"/>
      <c r="BD23" s="2"/>
      <c r="BE23" s="2"/>
      <c r="BF23" s="2"/>
      <c r="BG23" s="2"/>
      <c r="BH23" s="2"/>
      <c r="BI23" s="2"/>
      <c r="BJ23" s="2"/>
    </row>
    <row r="24" spans="1:62" ht="15.5">
      <c r="A24" s="147">
        <f t="shared" si="3"/>
        <v>10</v>
      </c>
      <c r="B24" s="227">
        <f t="shared" si="0"/>
        <v>312.10000000000002</v>
      </c>
      <c r="C24" s="578"/>
      <c r="D24" s="422">
        <f t="shared" si="1"/>
        <v>0</v>
      </c>
      <c r="E24" s="422">
        <f t="shared" ref="E24:O24" si="6">E11*$C24/100/12</f>
        <v>0</v>
      </c>
      <c r="F24" s="422">
        <f t="shared" si="6"/>
        <v>0</v>
      </c>
      <c r="G24" s="422">
        <f t="shared" si="6"/>
        <v>0</v>
      </c>
      <c r="H24" s="422">
        <f t="shared" si="6"/>
        <v>0</v>
      </c>
      <c r="I24" s="422">
        <f t="shared" si="6"/>
        <v>0</v>
      </c>
      <c r="J24" s="422">
        <f t="shared" si="6"/>
        <v>0</v>
      </c>
      <c r="K24" s="422">
        <f t="shared" si="6"/>
        <v>0</v>
      </c>
      <c r="L24" s="422">
        <f t="shared" si="6"/>
        <v>0</v>
      </c>
      <c r="M24" s="422">
        <f t="shared" si="6"/>
        <v>0</v>
      </c>
      <c r="N24" s="422">
        <f t="shared" si="6"/>
        <v>0</v>
      </c>
      <c r="O24" s="422">
        <f t="shared" si="6"/>
        <v>0</v>
      </c>
      <c r="P24" s="263">
        <f t="shared" si="5"/>
        <v>0</v>
      </c>
      <c r="Q24" s="210"/>
      <c r="U24" s="2"/>
      <c r="V24" s="209"/>
      <c r="W24" s="209"/>
      <c r="X24" s="209"/>
      <c r="Y24" s="209"/>
      <c r="Z24" s="209"/>
      <c r="AA24" s="209"/>
      <c r="AB24" s="209"/>
      <c r="AC24" s="209"/>
      <c r="AD24" s="209"/>
      <c r="AE24" s="209"/>
      <c r="AF24" s="209"/>
      <c r="AG24" s="209"/>
      <c r="AH24" s="209"/>
      <c r="AI24" s="209"/>
      <c r="AJ24" s="2"/>
      <c r="AK24" s="241"/>
      <c r="AL24" s="2"/>
      <c r="AM24" s="2"/>
      <c r="AN24" s="241"/>
      <c r="AO24" s="2"/>
      <c r="AP24" s="2"/>
      <c r="AQ24" s="2"/>
      <c r="AR24" s="241"/>
      <c r="AS24" s="2"/>
      <c r="AT24" s="2"/>
      <c r="AU24" s="2"/>
      <c r="AV24" s="241"/>
      <c r="AW24" s="2"/>
      <c r="AX24" s="2"/>
      <c r="AY24" s="2"/>
      <c r="AZ24" s="2"/>
      <c r="BA24" s="2"/>
      <c r="BB24" s="2"/>
      <c r="BC24" s="2"/>
      <c r="BD24" s="2"/>
      <c r="BE24" s="2"/>
      <c r="BF24" s="2"/>
      <c r="BG24" s="2"/>
      <c r="BH24" s="2"/>
      <c r="BI24" s="2"/>
      <c r="BJ24" s="2"/>
    </row>
    <row r="25" spans="1:62" ht="15.5">
      <c r="A25" s="147">
        <f t="shared" si="3"/>
        <v>11</v>
      </c>
      <c r="B25" s="227">
        <f t="shared" si="0"/>
        <v>312.2</v>
      </c>
      <c r="C25" s="578"/>
      <c r="D25" s="422">
        <f t="shared" si="1"/>
        <v>0</v>
      </c>
      <c r="E25" s="422">
        <f t="shared" ref="E25:O25" si="7">E12*$C25/100/12</f>
        <v>0</v>
      </c>
      <c r="F25" s="422">
        <f t="shared" si="7"/>
        <v>0</v>
      </c>
      <c r="G25" s="422">
        <f t="shared" si="7"/>
        <v>0</v>
      </c>
      <c r="H25" s="422">
        <f t="shared" si="7"/>
        <v>0</v>
      </c>
      <c r="I25" s="422">
        <f t="shared" si="7"/>
        <v>0</v>
      </c>
      <c r="J25" s="422">
        <f t="shared" si="7"/>
        <v>0</v>
      </c>
      <c r="K25" s="422">
        <f t="shared" si="7"/>
        <v>0</v>
      </c>
      <c r="L25" s="422">
        <f t="shared" si="7"/>
        <v>0</v>
      </c>
      <c r="M25" s="422">
        <f t="shared" si="7"/>
        <v>0</v>
      </c>
      <c r="N25" s="422">
        <f t="shared" si="7"/>
        <v>0</v>
      </c>
      <c r="O25" s="422">
        <f t="shared" si="7"/>
        <v>0</v>
      </c>
      <c r="P25" s="263">
        <f t="shared" si="5"/>
        <v>0</v>
      </c>
      <c r="Q25" s="210"/>
      <c r="U25" s="2"/>
      <c r="V25" s="209"/>
      <c r="W25" s="209"/>
      <c r="X25" s="209"/>
      <c r="Y25" s="209"/>
      <c r="Z25" s="209"/>
      <c r="AA25" s="209"/>
      <c r="AB25" s="209"/>
      <c r="AC25" s="209"/>
      <c r="AD25" s="209"/>
      <c r="AE25" s="209"/>
      <c r="AF25" s="209"/>
      <c r="AG25" s="209"/>
      <c r="AH25" s="209"/>
      <c r="AI25" s="209"/>
      <c r="AJ25" s="2"/>
      <c r="AK25" s="241"/>
      <c r="AL25" s="2"/>
      <c r="AM25" s="2"/>
      <c r="AN25" s="241"/>
      <c r="AO25" s="2"/>
      <c r="AP25" s="2"/>
      <c r="AQ25" s="2"/>
      <c r="AR25" s="241"/>
      <c r="AS25" s="2"/>
      <c r="AT25" s="2"/>
      <c r="AU25" s="2"/>
      <c r="AV25" s="241"/>
      <c r="AW25" s="2"/>
      <c r="AX25" s="2"/>
      <c r="AY25" s="2"/>
      <c r="AZ25" s="2"/>
      <c r="BA25" s="2"/>
      <c r="BB25" s="2"/>
      <c r="BC25" s="2"/>
      <c r="BD25" s="2"/>
      <c r="BE25" s="2"/>
      <c r="BF25" s="2"/>
      <c r="BG25" s="2"/>
      <c r="BH25" s="2"/>
      <c r="BI25" s="2"/>
      <c r="BJ25" s="2"/>
    </row>
    <row r="26" spans="1:62" ht="15.5">
      <c r="A26" s="147">
        <f t="shared" si="3"/>
        <v>12</v>
      </c>
      <c r="B26" s="227">
        <f t="shared" si="0"/>
        <v>314</v>
      </c>
      <c r="C26" s="578"/>
      <c r="D26" s="422">
        <f t="shared" si="1"/>
        <v>0</v>
      </c>
      <c r="E26" s="422">
        <f t="shared" ref="E26:O26" si="8">E13*$C26/100/12</f>
        <v>0</v>
      </c>
      <c r="F26" s="422">
        <f t="shared" si="8"/>
        <v>0</v>
      </c>
      <c r="G26" s="422">
        <f t="shared" si="8"/>
        <v>0</v>
      </c>
      <c r="H26" s="422">
        <f t="shared" si="8"/>
        <v>0</v>
      </c>
      <c r="I26" s="422">
        <f t="shared" si="8"/>
        <v>0</v>
      </c>
      <c r="J26" s="422">
        <f t="shared" si="8"/>
        <v>0</v>
      </c>
      <c r="K26" s="422">
        <f t="shared" si="8"/>
        <v>0</v>
      </c>
      <c r="L26" s="422">
        <f t="shared" si="8"/>
        <v>0</v>
      </c>
      <c r="M26" s="422">
        <f t="shared" si="8"/>
        <v>0</v>
      </c>
      <c r="N26" s="422">
        <f t="shared" si="8"/>
        <v>0</v>
      </c>
      <c r="O26" s="422">
        <f t="shared" si="8"/>
        <v>0</v>
      </c>
      <c r="P26" s="263">
        <f t="shared" si="5"/>
        <v>0</v>
      </c>
      <c r="Q26" s="210"/>
      <c r="U26" s="2"/>
      <c r="V26" s="209"/>
      <c r="W26" s="251"/>
      <c r="X26" s="251"/>
      <c r="Y26" s="251"/>
      <c r="Z26" s="251"/>
      <c r="AA26" s="251"/>
      <c r="AB26" s="251"/>
      <c r="AC26" s="251"/>
      <c r="AD26" s="251"/>
      <c r="AE26" s="251"/>
      <c r="AF26" s="251"/>
      <c r="AG26" s="251"/>
      <c r="AH26" s="251"/>
      <c r="AI26" s="251"/>
      <c r="AJ26" s="2"/>
      <c r="AK26" s="241"/>
      <c r="AL26" s="2"/>
      <c r="AM26" s="2"/>
      <c r="AN26" s="241"/>
      <c r="AO26" s="2"/>
      <c r="AP26" s="2"/>
      <c r="AQ26" s="2"/>
      <c r="AR26" s="241"/>
      <c r="AS26" s="2"/>
      <c r="AT26" s="2"/>
      <c r="AU26" s="2"/>
      <c r="AV26" s="241"/>
      <c r="AW26" s="2"/>
      <c r="AX26" s="2"/>
      <c r="AY26" s="2"/>
      <c r="AZ26" s="2"/>
      <c r="BA26" s="2"/>
      <c r="BB26" s="2"/>
      <c r="BC26" s="2"/>
      <c r="BD26" s="2"/>
      <c r="BE26" s="2"/>
      <c r="BF26" s="2"/>
      <c r="BG26" s="2"/>
      <c r="BH26" s="2"/>
      <c r="BI26" s="2"/>
      <c r="BJ26" s="2"/>
    </row>
    <row r="27" spans="1:62" ht="15.5">
      <c r="A27" s="147">
        <f t="shared" si="3"/>
        <v>13</v>
      </c>
      <c r="B27" s="227">
        <f t="shared" si="0"/>
        <v>315</v>
      </c>
      <c r="C27" s="578"/>
      <c r="D27" s="422">
        <f t="shared" si="1"/>
        <v>0</v>
      </c>
      <c r="E27" s="422">
        <f t="shared" ref="E27:O27" si="9">E14*$C27/100/12</f>
        <v>0</v>
      </c>
      <c r="F27" s="422">
        <f t="shared" si="9"/>
        <v>0</v>
      </c>
      <c r="G27" s="422">
        <f t="shared" si="9"/>
        <v>0</v>
      </c>
      <c r="H27" s="422">
        <f t="shared" si="9"/>
        <v>0</v>
      </c>
      <c r="I27" s="422">
        <f t="shared" si="9"/>
        <v>0</v>
      </c>
      <c r="J27" s="422">
        <f t="shared" si="9"/>
        <v>0</v>
      </c>
      <c r="K27" s="422">
        <f t="shared" si="9"/>
        <v>0</v>
      </c>
      <c r="L27" s="422">
        <f t="shared" si="9"/>
        <v>0</v>
      </c>
      <c r="M27" s="422">
        <f t="shared" si="9"/>
        <v>0</v>
      </c>
      <c r="N27" s="422">
        <f t="shared" si="9"/>
        <v>0</v>
      </c>
      <c r="O27" s="422">
        <f t="shared" si="9"/>
        <v>0</v>
      </c>
      <c r="P27" s="263">
        <f t="shared" si="5"/>
        <v>0</v>
      </c>
      <c r="Q27" s="210"/>
      <c r="U27" s="2"/>
      <c r="V27" s="209"/>
      <c r="W27" s="209"/>
      <c r="X27" s="209"/>
      <c r="Y27" s="209"/>
      <c r="Z27" s="209"/>
      <c r="AA27" s="209"/>
      <c r="AB27" s="209"/>
      <c r="AC27" s="209"/>
      <c r="AD27" s="209"/>
      <c r="AE27" s="209"/>
      <c r="AF27" s="209"/>
      <c r="AG27" s="209"/>
      <c r="AH27" s="209"/>
      <c r="AI27" s="209"/>
      <c r="AJ27" s="2"/>
      <c r="AK27" s="241"/>
      <c r="AL27" s="2"/>
      <c r="AM27" s="2"/>
      <c r="AN27" s="241"/>
      <c r="AO27" s="2"/>
      <c r="AP27" s="2"/>
      <c r="AQ27" s="2"/>
      <c r="AR27" s="241"/>
      <c r="AS27" s="2"/>
      <c r="AT27" s="2"/>
      <c r="AU27" s="2"/>
      <c r="AV27" s="241"/>
      <c r="AW27" s="2"/>
      <c r="AX27" s="2"/>
      <c r="AY27" s="2"/>
      <c r="AZ27" s="2"/>
      <c r="BA27" s="2"/>
      <c r="BB27" s="2"/>
      <c r="BC27" s="2"/>
      <c r="BD27" s="2"/>
      <c r="BE27" s="2"/>
      <c r="BF27" s="2"/>
      <c r="BG27" s="2"/>
      <c r="BH27" s="2"/>
      <c r="BI27" s="2"/>
      <c r="BJ27" s="2"/>
    </row>
    <row r="28" spans="1:62" ht="15.5">
      <c r="A28" s="147" t="s">
        <v>3796</v>
      </c>
      <c r="B28" s="227">
        <v>315.10000000000002</v>
      </c>
      <c r="C28" s="578"/>
      <c r="D28" s="422">
        <f t="shared" si="1"/>
        <v>0</v>
      </c>
      <c r="E28" s="422">
        <f t="shared" si="1"/>
        <v>0</v>
      </c>
      <c r="F28" s="422">
        <f t="shared" si="1"/>
        <v>0</v>
      </c>
      <c r="G28" s="422">
        <f t="shared" si="1"/>
        <v>0</v>
      </c>
      <c r="H28" s="422">
        <f t="shared" si="1"/>
        <v>0</v>
      </c>
      <c r="I28" s="422">
        <f t="shared" si="1"/>
        <v>0</v>
      </c>
      <c r="J28" s="422">
        <f t="shared" si="1"/>
        <v>0</v>
      </c>
      <c r="K28" s="422">
        <f t="shared" si="1"/>
        <v>0</v>
      </c>
      <c r="L28" s="422">
        <f t="shared" si="1"/>
        <v>0</v>
      </c>
      <c r="M28" s="422">
        <f t="shared" si="1"/>
        <v>0</v>
      </c>
      <c r="N28" s="422">
        <f t="shared" si="1"/>
        <v>0</v>
      </c>
      <c r="O28" s="422">
        <f t="shared" si="1"/>
        <v>0</v>
      </c>
      <c r="P28" s="263">
        <f t="shared" ref="P28:P30" si="10">SUM(D28:O28)</f>
        <v>0</v>
      </c>
      <c r="Q28" s="210"/>
      <c r="U28" s="2"/>
      <c r="V28" s="209"/>
      <c r="W28" s="209"/>
      <c r="X28" s="209"/>
      <c r="Y28" s="209"/>
      <c r="Z28" s="209"/>
      <c r="AA28" s="209"/>
      <c r="AB28" s="209"/>
      <c r="AC28" s="209"/>
      <c r="AD28" s="209"/>
      <c r="AE28" s="209"/>
      <c r="AF28" s="209"/>
      <c r="AG28" s="209"/>
      <c r="AH28" s="209"/>
      <c r="AI28" s="209"/>
      <c r="AJ28" s="2"/>
      <c r="AK28" s="241"/>
      <c r="AL28" s="2"/>
      <c r="AM28" s="2"/>
      <c r="AN28" s="241"/>
      <c r="AO28" s="2"/>
      <c r="AP28" s="2"/>
      <c r="AQ28" s="2"/>
      <c r="AR28" s="241"/>
      <c r="AS28" s="2"/>
      <c r="AT28" s="2"/>
      <c r="AU28" s="2"/>
      <c r="AV28" s="241"/>
      <c r="AW28" s="2"/>
      <c r="AX28" s="2"/>
      <c r="AY28" s="2"/>
      <c r="AZ28" s="2"/>
      <c r="BA28" s="2"/>
      <c r="BB28" s="2"/>
      <c r="BC28" s="2"/>
      <c r="BD28" s="2"/>
      <c r="BE28" s="2"/>
      <c r="BF28" s="2"/>
      <c r="BG28" s="2"/>
      <c r="BH28" s="2"/>
      <c r="BI28" s="2"/>
      <c r="BJ28" s="2"/>
    </row>
    <row r="29" spans="1:62" ht="15.5">
      <c r="A29" s="147" t="s">
        <v>3797</v>
      </c>
      <c r="B29" s="227">
        <v>315.2</v>
      </c>
      <c r="C29" s="578"/>
      <c r="D29" s="422">
        <f t="shared" si="1"/>
        <v>0</v>
      </c>
      <c r="E29" s="422">
        <f t="shared" si="1"/>
        <v>0</v>
      </c>
      <c r="F29" s="422">
        <f t="shared" si="1"/>
        <v>0</v>
      </c>
      <c r="G29" s="422">
        <f t="shared" si="1"/>
        <v>0</v>
      </c>
      <c r="H29" s="422">
        <f t="shared" si="1"/>
        <v>0</v>
      </c>
      <c r="I29" s="422">
        <f t="shared" si="1"/>
        <v>0</v>
      </c>
      <c r="J29" s="422">
        <f t="shared" si="1"/>
        <v>0</v>
      </c>
      <c r="K29" s="422">
        <f t="shared" si="1"/>
        <v>0</v>
      </c>
      <c r="L29" s="422">
        <f t="shared" si="1"/>
        <v>0</v>
      </c>
      <c r="M29" s="422">
        <f t="shared" si="1"/>
        <v>0</v>
      </c>
      <c r="N29" s="422">
        <f t="shared" si="1"/>
        <v>0</v>
      </c>
      <c r="O29" s="422">
        <f t="shared" si="1"/>
        <v>0</v>
      </c>
      <c r="P29" s="263">
        <f t="shared" si="10"/>
        <v>0</v>
      </c>
      <c r="Q29" s="210"/>
      <c r="U29" s="2"/>
      <c r="V29" s="209"/>
      <c r="W29" s="209"/>
      <c r="X29" s="209"/>
      <c r="Y29" s="209"/>
      <c r="Z29" s="209"/>
      <c r="AA29" s="209"/>
      <c r="AB29" s="209"/>
      <c r="AC29" s="209"/>
      <c r="AD29" s="209"/>
      <c r="AE29" s="209"/>
      <c r="AF29" s="209"/>
      <c r="AG29" s="209"/>
      <c r="AH29" s="209"/>
      <c r="AI29" s="209"/>
      <c r="AJ29" s="2"/>
      <c r="AK29" s="241"/>
      <c r="AL29" s="2"/>
      <c r="AM29" s="2"/>
      <c r="AN29" s="241"/>
      <c r="AO29" s="2"/>
      <c r="AP29" s="2"/>
      <c r="AQ29" s="2"/>
      <c r="AR29" s="241"/>
      <c r="AS29" s="2"/>
      <c r="AT29" s="2"/>
      <c r="AU29" s="2"/>
      <c r="AV29" s="241"/>
      <c r="AW29" s="2"/>
      <c r="AX29" s="2"/>
      <c r="AY29" s="2"/>
      <c r="AZ29" s="2"/>
      <c r="BA29" s="2"/>
      <c r="BB29" s="2"/>
      <c r="BC29" s="2"/>
      <c r="BD29" s="2"/>
      <c r="BE29" s="2"/>
      <c r="BF29" s="2"/>
      <c r="BG29" s="2"/>
      <c r="BH29" s="2"/>
      <c r="BI29" s="2"/>
      <c r="BJ29" s="2"/>
    </row>
    <row r="30" spans="1:62" ht="15.5">
      <c r="A30" s="147" t="s">
        <v>3798</v>
      </c>
      <c r="B30" s="227">
        <v>315.3</v>
      </c>
      <c r="C30" s="578"/>
      <c r="D30" s="422">
        <f t="shared" si="1"/>
        <v>0</v>
      </c>
      <c r="E30" s="422">
        <f t="shared" si="1"/>
        <v>0</v>
      </c>
      <c r="F30" s="422">
        <f t="shared" si="1"/>
        <v>0</v>
      </c>
      <c r="G30" s="422">
        <f t="shared" si="1"/>
        <v>0</v>
      </c>
      <c r="H30" s="422">
        <f t="shared" si="1"/>
        <v>0</v>
      </c>
      <c r="I30" s="422">
        <f t="shared" si="1"/>
        <v>0</v>
      </c>
      <c r="J30" s="422">
        <f t="shared" si="1"/>
        <v>0</v>
      </c>
      <c r="K30" s="422">
        <f t="shared" si="1"/>
        <v>0</v>
      </c>
      <c r="L30" s="422">
        <f t="shared" si="1"/>
        <v>0</v>
      </c>
      <c r="M30" s="422">
        <f t="shared" si="1"/>
        <v>0</v>
      </c>
      <c r="N30" s="422">
        <f t="shared" si="1"/>
        <v>0</v>
      </c>
      <c r="O30" s="422">
        <f t="shared" si="1"/>
        <v>0</v>
      </c>
      <c r="P30" s="263">
        <f t="shared" si="10"/>
        <v>0</v>
      </c>
      <c r="Q30" s="210"/>
      <c r="U30" s="2"/>
      <c r="V30" s="209"/>
      <c r="W30" s="209"/>
      <c r="X30" s="209"/>
      <c r="Y30" s="209"/>
      <c r="Z30" s="209"/>
      <c r="AA30" s="209"/>
      <c r="AB30" s="209"/>
      <c r="AC30" s="209"/>
      <c r="AD30" s="209"/>
      <c r="AE30" s="209"/>
      <c r="AF30" s="209"/>
      <c r="AG30" s="209"/>
      <c r="AH30" s="209"/>
      <c r="AI30" s="209"/>
      <c r="AJ30" s="2"/>
      <c r="AK30" s="241"/>
      <c r="AL30" s="2"/>
      <c r="AM30" s="2"/>
      <c r="AN30" s="241"/>
      <c r="AO30" s="2"/>
      <c r="AP30" s="2"/>
      <c r="AQ30" s="2"/>
      <c r="AR30" s="241"/>
      <c r="AS30" s="2"/>
      <c r="AT30" s="2"/>
      <c r="AU30" s="2"/>
      <c r="AV30" s="241"/>
      <c r="AW30" s="2"/>
      <c r="AX30" s="2"/>
      <c r="AY30" s="2"/>
      <c r="AZ30" s="2"/>
      <c r="BA30" s="2"/>
      <c r="BB30" s="2"/>
      <c r="BC30" s="2"/>
      <c r="BD30" s="2"/>
      <c r="BE30" s="2"/>
      <c r="BF30" s="2"/>
      <c r="BG30" s="2"/>
      <c r="BH30" s="2"/>
      <c r="BI30" s="2"/>
      <c r="BJ30" s="2"/>
    </row>
    <row r="31" spans="1:62" ht="15.5">
      <c r="A31" s="147">
        <f>A27+1</f>
        <v>14</v>
      </c>
      <c r="B31" s="227">
        <f t="shared" ref="B31" si="11">B18</f>
        <v>316</v>
      </c>
      <c r="C31" s="578"/>
      <c r="D31" s="422">
        <f t="shared" ref="D31:O31" si="12">D18*$C31/100/12</f>
        <v>0</v>
      </c>
      <c r="E31" s="422">
        <f t="shared" si="12"/>
        <v>0</v>
      </c>
      <c r="F31" s="422">
        <f t="shared" si="12"/>
        <v>0</v>
      </c>
      <c r="G31" s="422">
        <f t="shared" si="12"/>
        <v>0</v>
      </c>
      <c r="H31" s="422">
        <f t="shared" si="12"/>
        <v>0</v>
      </c>
      <c r="I31" s="422">
        <f t="shared" si="12"/>
        <v>0</v>
      </c>
      <c r="J31" s="422">
        <f t="shared" si="12"/>
        <v>0</v>
      </c>
      <c r="K31" s="422">
        <f t="shared" si="12"/>
        <v>0</v>
      </c>
      <c r="L31" s="422">
        <f t="shared" si="12"/>
        <v>0</v>
      </c>
      <c r="M31" s="422">
        <f t="shared" si="12"/>
        <v>0</v>
      </c>
      <c r="N31" s="422">
        <f t="shared" si="12"/>
        <v>0</v>
      </c>
      <c r="O31" s="422">
        <f t="shared" si="12"/>
        <v>0</v>
      </c>
      <c r="P31" s="278">
        <f t="shared" si="5"/>
        <v>0</v>
      </c>
      <c r="Q31" s="210"/>
      <c r="U31" s="2"/>
      <c r="V31" s="209"/>
      <c r="W31" s="209"/>
      <c r="X31" s="209"/>
      <c r="Y31" s="209"/>
      <c r="Z31" s="209"/>
      <c r="AA31" s="209"/>
      <c r="AB31" s="209"/>
      <c r="AC31" s="209"/>
      <c r="AD31" s="209"/>
      <c r="AE31" s="209"/>
      <c r="AF31" s="209"/>
      <c r="AG31" s="209"/>
      <c r="AH31" s="209"/>
      <c r="AI31" s="209"/>
      <c r="AJ31" s="2"/>
      <c r="AK31" s="241"/>
      <c r="AL31" s="2"/>
      <c r="AM31" s="2"/>
      <c r="AN31" s="241"/>
      <c r="AO31" s="2"/>
      <c r="AP31" s="2"/>
      <c r="AQ31" s="2"/>
      <c r="AR31" s="241"/>
      <c r="AS31" s="2"/>
      <c r="AT31" s="2"/>
      <c r="AU31" s="2"/>
      <c r="AV31" s="241"/>
      <c r="AW31" s="2"/>
      <c r="AX31" s="2"/>
      <c r="AY31" s="2"/>
      <c r="AZ31" s="2"/>
      <c r="BA31" s="2"/>
      <c r="BB31" s="2"/>
      <c r="BC31" s="2"/>
      <c r="BD31" s="2"/>
      <c r="BE31" s="2"/>
      <c r="BF31" s="2"/>
      <c r="BG31" s="2"/>
      <c r="BH31" s="2"/>
      <c r="BI31" s="2"/>
      <c r="BJ31" s="2"/>
    </row>
    <row r="32" spans="1:62" ht="15.5">
      <c r="A32" s="147"/>
      <c r="B32" s="227"/>
      <c r="C32" s="209"/>
      <c r="D32" s="226"/>
      <c r="E32" s="226"/>
      <c r="F32" s="226"/>
      <c r="G32" s="226"/>
      <c r="H32" s="226"/>
      <c r="I32" s="226"/>
      <c r="J32" s="226"/>
      <c r="K32" s="226"/>
      <c r="L32" s="226"/>
      <c r="M32" s="226"/>
      <c r="N32" s="226"/>
      <c r="O32" s="226"/>
      <c r="P32" s="279"/>
      <c r="Q32" s="210"/>
      <c r="U32" s="2"/>
      <c r="V32" s="209"/>
      <c r="W32" s="209"/>
      <c r="X32" s="209"/>
      <c r="Y32" s="209"/>
      <c r="Z32" s="209"/>
      <c r="AA32" s="209"/>
      <c r="AB32" s="209"/>
      <c r="AC32" s="209"/>
      <c r="AD32" s="209"/>
      <c r="AE32" s="209"/>
      <c r="AF32" s="209"/>
      <c r="AG32" s="209"/>
      <c r="AH32" s="209"/>
      <c r="AI32" s="209"/>
      <c r="AJ32" s="2"/>
      <c r="AK32" s="241"/>
      <c r="AL32" s="2"/>
      <c r="AM32" s="2"/>
      <c r="AN32" s="241"/>
      <c r="AO32" s="2"/>
      <c r="AP32" s="2"/>
      <c r="AQ32" s="2"/>
      <c r="AR32" s="241"/>
      <c r="AS32" s="2"/>
      <c r="AT32" s="2"/>
      <c r="AU32" s="2"/>
      <c r="AV32" s="241"/>
      <c r="AW32" s="2"/>
      <c r="AX32" s="2"/>
      <c r="AY32" s="2"/>
      <c r="AZ32" s="2"/>
      <c r="BA32" s="2"/>
      <c r="BB32" s="2"/>
      <c r="BC32" s="2"/>
      <c r="BD32" s="2"/>
      <c r="BE32" s="2"/>
      <c r="BF32" s="2"/>
      <c r="BG32" s="2"/>
      <c r="BH32" s="2"/>
      <c r="BI32" s="2"/>
      <c r="BJ32" s="2"/>
    </row>
    <row r="33" spans="1:62" ht="18.5">
      <c r="A33" s="96"/>
      <c r="B33" s="96" t="s">
        <v>1068</v>
      </c>
      <c r="C33" s="96" t="s">
        <v>720</v>
      </c>
      <c r="D33" s="1283" t="s">
        <v>721</v>
      </c>
      <c r="E33" s="1284"/>
      <c r="F33" s="1284"/>
      <c r="G33" s="1284"/>
      <c r="H33" s="1284"/>
      <c r="I33" s="1284"/>
      <c r="J33" s="1284"/>
      <c r="K33" s="1284"/>
      <c r="L33" s="1284"/>
      <c r="M33" s="1284"/>
      <c r="N33" s="1284"/>
      <c r="O33" s="1284"/>
      <c r="P33" s="1284"/>
      <c r="Q33" s="210"/>
      <c r="U33" s="2"/>
      <c r="V33" s="209"/>
      <c r="W33" s="251"/>
      <c r="X33" s="251"/>
      <c r="Y33" s="251"/>
      <c r="Z33" s="251"/>
      <c r="AA33" s="251"/>
      <c r="AB33" s="251"/>
      <c r="AC33" s="251"/>
      <c r="AD33" s="251"/>
      <c r="AE33" s="251"/>
      <c r="AF33" s="251"/>
      <c r="AG33" s="251"/>
      <c r="AH33" s="251"/>
      <c r="AI33" s="209"/>
      <c r="AJ33" s="2"/>
      <c r="AK33" s="241"/>
      <c r="AL33" s="2"/>
      <c r="AM33" s="2"/>
      <c r="AN33" s="241"/>
      <c r="AO33" s="2"/>
      <c r="AP33" s="2"/>
      <c r="AQ33" s="2"/>
      <c r="AR33" s="241"/>
      <c r="AS33" s="2"/>
      <c r="AT33" s="2"/>
      <c r="AU33" s="2"/>
      <c r="AV33" s="241"/>
      <c r="AW33" s="2"/>
      <c r="AX33" s="2"/>
      <c r="AY33" s="2"/>
      <c r="AZ33" s="2"/>
      <c r="BA33" s="2"/>
      <c r="BB33" s="2"/>
      <c r="BC33" s="2"/>
      <c r="BD33" s="2"/>
      <c r="BE33" s="2"/>
      <c r="BF33" s="2"/>
      <c r="BG33" s="2"/>
      <c r="BH33" s="2"/>
      <c r="BI33" s="2"/>
      <c r="BJ33" s="2"/>
    </row>
    <row r="34" spans="1:62" ht="18.5">
      <c r="A34" s="96"/>
      <c r="B34" s="97" t="s">
        <v>918</v>
      </c>
      <c r="C34" s="97" t="s">
        <v>722</v>
      </c>
      <c r="D34" s="15" t="s">
        <v>706</v>
      </c>
      <c r="E34" s="15" t="s">
        <v>707</v>
      </c>
      <c r="F34" s="15" t="s">
        <v>708</v>
      </c>
      <c r="G34" s="15" t="s">
        <v>709</v>
      </c>
      <c r="H34" s="15" t="s">
        <v>710</v>
      </c>
      <c r="I34" s="15" t="s">
        <v>711</v>
      </c>
      <c r="J34" s="15" t="s">
        <v>712</v>
      </c>
      <c r="K34" s="15" t="s">
        <v>713</v>
      </c>
      <c r="L34" s="15" t="s">
        <v>714</v>
      </c>
      <c r="M34" s="15" t="s">
        <v>715</v>
      </c>
      <c r="N34" s="15" t="s">
        <v>716</v>
      </c>
      <c r="O34" s="15" t="s">
        <v>705</v>
      </c>
      <c r="P34" s="277" t="s">
        <v>622</v>
      </c>
      <c r="Q34" s="210"/>
      <c r="U34" s="2"/>
      <c r="V34" s="209"/>
      <c r="W34" s="209"/>
      <c r="X34" s="209"/>
      <c r="Y34" s="209"/>
      <c r="Z34" s="209"/>
      <c r="AA34" s="209"/>
      <c r="AB34" s="209"/>
      <c r="AC34" s="209"/>
      <c r="AD34" s="209"/>
      <c r="AE34" s="209"/>
      <c r="AF34" s="209"/>
      <c r="AG34" s="209"/>
      <c r="AH34" s="209"/>
      <c r="AI34" s="209"/>
      <c r="AJ34" s="2"/>
      <c r="AK34" s="241"/>
      <c r="AL34" s="2"/>
      <c r="AM34" s="2"/>
      <c r="AN34" s="241"/>
      <c r="AO34" s="2"/>
      <c r="AP34" s="2"/>
      <c r="AQ34" s="2"/>
      <c r="AR34" s="241"/>
      <c r="AS34" s="2"/>
      <c r="AT34" s="2"/>
      <c r="AU34" s="2"/>
      <c r="AV34" s="241"/>
      <c r="AW34" s="2"/>
      <c r="AX34" s="2"/>
      <c r="AY34" s="2"/>
      <c r="AZ34" s="2"/>
      <c r="BA34" s="2"/>
      <c r="BB34" s="2"/>
      <c r="BC34" s="2"/>
      <c r="BD34" s="2"/>
      <c r="BE34" s="2"/>
      <c r="BF34" s="2"/>
      <c r="BG34" s="2"/>
      <c r="BH34" s="2"/>
      <c r="BI34" s="2"/>
      <c r="BJ34" s="2"/>
    </row>
    <row r="35" spans="1:62" ht="15.5">
      <c r="A35" s="147">
        <f>A31+1</f>
        <v>15</v>
      </c>
      <c r="B35" s="227">
        <f t="shared" ref="B35:B40" si="13">B9</f>
        <v>311</v>
      </c>
      <c r="C35" s="577">
        <v>0</v>
      </c>
      <c r="D35" s="422">
        <v>0</v>
      </c>
      <c r="E35" s="422">
        <v>0</v>
      </c>
      <c r="F35" s="422">
        <v>0</v>
      </c>
      <c r="G35" s="422">
        <v>0</v>
      </c>
      <c r="H35" s="422">
        <v>0</v>
      </c>
      <c r="I35" s="422">
        <v>0</v>
      </c>
      <c r="J35" s="422">
        <v>0</v>
      </c>
      <c r="K35" s="422">
        <v>0</v>
      </c>
      <c r="L35" s="422">
        <v>0</v>
      </c>
      <c r="M35" s="422">
        <v>0</v>
      </c>
      <c r="N35" s="422">
        <v>0</v>
      </c>
      <c r="O35" s="422">
        <v>0</v>
      </c>
      <c r="P35" s="263"/>
      <c r="Q35" s="210"/>
      <c r="U35" s="2"/>
      <c r="V35" s="209"/>
      <c r="W35" s="209"/>
      <c r="X35" s="209"/>
      <c r="Y35" s="209"/>
      <c r="Z35" s="209"/>
      <c r="AA35" s="209"/>
      <c r="AB35" s="209"/>
      <c r="AC35" s="209"/>
      <c r="AD35" s="209"/>
      <c r="AE35" s="209"/>
      <c r="AF35" s="209"/>
      <c r="AG35" s="209"/>
      <c r="AH35" s="209"/>
      <c r="AI35" s="209"/>
      <c r="AJ35" s="2"/>
      <c r="AK35" s="241"/>
      <c r="AL35" s="2"/>
      <c r="AM35" s="2"/>
      <c r="AN35" s="241"/>
      <c r="AO35" s="2"/>
      <c r="AP35" s="2"/>
      <c r="AQ35" s="2"/>
      <c r="AR35" s="241"/>
      <c r="AS35" s="2"/>
      <c r="AT35" s="2"/>
      <c r="AU35" s="2"/>
      <c r="AV35" s="241"/>
      <c r="AW35" s="2"/>
      <c r="AX35" s="2"/>
      <c r="AY35" s="2"/>
      <c r="AZ35" s="2"/>
      <c r="BA35" s="2"/>
      <c r="BB35" s="2"/>
      <c r="BC35" s="2"/>
      <c r="BD35" s="2"/>
      <c r="BE35" s="2"/>
      <c r="BF35" s="2"/>
      <c r="BG35" s="2"/>
      <c r="BH35" s="2"/>
      <c r="BI35" s="2"/>
      <c r="BJ35" s="2"/>
    </row>
    <row r="36" spans="1:62" ht="15.5">
      <c r="A36" s="147">
        <f t="shared" ref="A36:A40" si="14">A35+1</f>
        <v>16</v>
      </c>
      <c r="B36" s="227">
        <f t="shared" si="13"/>
        <v>312</v>
      </c>
      <c r="C36" s="577">
        <v>0</v>
      </c>
      <c r="D36" s="422">
        <v>0</v>
      </c>
      <c r="E36" s="422">
        <v>0</v>
      </c>
      <c r="F36" s="422">
        <v>0</v>
      </c>
      <c r="G36" s="422">
        <v>0</v>
      </c>
      <c r="H36" s="422">
        <v>0</v>
      </c>
      <c r="I36" s="422">
        <v>0</v>
      </c>
      <c r="J36" s="422">
        <v>0</v>
      </c>
      <c r="K36" s="422">
        <v>0</v>
      </c>
      <c r="L36" s="422">
        <v>0</v>
      </c>
      <c r="M36" s="422">
        <v>0</v>
      </c>
      <c r="N36" s="422">
        <v>0</v>
      </c>
      <c r="O36" s="422">
        <v>0</v>
      </c>
      <c r="P36" s="263"/>
      <c r="Q36" s="210"/>
      <c r="U36" s="2"/>
      <c r="V36" s="209"/>
      <c r="W36" s="209"/>
      <c r="X36" s="209"/>
      <c r="Y36" s="209"/>
      <c r="Z36" s="209"/>
      <c r="AA36" s="209"/>
      <c r="AB36" s="209"/>
      <c r="AC36" s="209"/>
      <c r="AD36" s="209"/>
      <c r="AE36" s="209"/>
      <c r="AF36" s="209"/>
      <c r="AG36" s="209"/>
      <c r="AH36" s="209"/>
      <c r="AI36" s="209"/>
      <c r="AJ36" s="2"/>
      <c r="AK36" s="241"/>
      <c r="AL36" s="2"/>
      <c r="AM36" s="2"/>
      <c r="AN36" s="241"/>
      <c r="AO36" s="2"/>
      <c r="AP36" s="2"/>
      <c r="AQ36" s="2"/>
      <c r="AR36" s="241"/>
      <c r="AS36" s="2"/>
      <c r="AT36" s="2"/>
      <c r="AU36" s="2"/>
      <c r="AV36" s="241"/>
      <c r="AW36" s="2"/>
      <c r="AX36" s="2"/>
      <c r="AY36" s="2"/>
      <c r="AZ36" s="2"/>
      <c r="BA36" s="2"/>
      <c r="BB36" s="2"/>
      <c r="BC36" s="2"/>
      <c r="BD36" s="2"/>
      <c r="BE36" s="2"/>
      <c r="BF36" s="2"/>
      <c r="BG36" s="2"/>
      <c r="BH36" s="2"/>
      <c r="BI36" s="2"/>
      <c r="BJ36" s="2"/>
    </row>
    <row r="37" spans="1:62" ht="15.5">
      <c r="A37" s="147">
        <f t="shared" si="14"/>
        <v>17</v>
      </c>
      <c r="B37" s="227">
        <f t="shared" si="13"/>
        <v>312.10000000000002</v>
      </c>
      <c r="C37" s="577">
        <v>0</v>
      </c>
      <c r="D37" s="422">
        <v>0</v>
      </c>
      <c r="E37" s="422">
        <v>0</v>
      </c>
      <c r="F37" s="422">
        <v>0</v>
      </c>
      <c r="G37" s="422">
        <v>0</v>
      </c>
      <c r="H37" s="422">
        <v>0</v>
      </c>
      <c r="I37" s="422">
        <v>0</v>
      </c>
      <c r="J37" s="422">
        <v>0</v>
      </c>
      <c r="K37" s="422">
        <v>0</v>
      </c>
      <c r="L37" s="422">
        <v>0</v>
      </c>
      <c r="M37" s="422">
        <v>0</v>
      </c>
      <c r="N37" s="422">
        <v>0</v>
      </c>
      <c r="O37" s="422">
        <v>0</v>
      </c>
      <c r="P37" s="263"/>
      <c r="Q37" s="210"/>
      <c r="U37" s="2"/>
      <c r="V37" s="209"/>
      <c r="W37" s="251"/>
      <c r="X37" s="251"/>
      <c r="Y37" s="251"/>
      <c r="Z37" s="251"/>
      <c r="AA37" s="251"/>
      <c r="AB37" s="251"/>
      <c r="AC37" s="251"/>
      <c r="AD37" s="251"/>
      <c r="AE37" s="251"/>
      <c r="AF37" s="251"/>
      <c r="AG37" s="251"/>
      <c r="AH37" s="251"/>
      <c r="AI37" s="209"/>
      <c r="AJ37" s="2"/>
      <c r="AK37" s="241"/>
      <c r="AL37" s="2"/>
      <c r="AM37" s="2"/>
      <c r="AN37" s="241"/>
      <c r="AO37" s="2"/>
      <c r="AP37" s="2"/>
      <c r="AQ37" s="2"/>
      <c r="AR37" s="241"/>
      <c r="AS37" s="2"/>
      <c r="AT37" s="2"/>
      <c r="AU37" s="2"/>
      <c r="AV37" s="241"/>
      <c r="AW37" s="2"/>
      <c r="AX37" s="2"/>
      <c r="AY37" s="2"/>
      <c r="AZ37" s="2"/>
      <c r="BA37" s="2"/>
      <c r="BB37" s="2"/>
      <c r="BC37" s="2"/>
      <c r="BD37" s="2"/>
      <c r="BE37" s="2"/>
      <c r="BF37" s="2"/>
      <c r="BG37" s="2"/>
      <c r="BH37" s="2"/>
      <c r="BI37" s="2"/>
      <c r="BJ37" s="2"/>
    </row>
    <row r="38" spans="1:62" ht="15.5">
      <c r="A38" s="147">
        <f t="shared" si="14"/>
        <v>18</v>
      </c>
      <c r="B38" s="227">
        <f t="shared" si="13"/>
        <v>312.2</v>
      </c>
      <c r="C38" s="577">
        <v>0</v>
      </c>
      <c r="D38" s="422">
        <v>0</v>
      </c>
      <c r="E38" s="422">
        <v>0</v>
      </c>
      <c r="F38" s="422">
        <v>0</v>
      </c>
      <c r="G38" s="422">
        <v>0</v>
      </c>
      <c r="H38" s="422">
        <v>0</v>
      </c>
      <c r="I38" s="422">
        <v>0</v>
      </c>
      <c r="J38" s="422">
        <v>0</v>
      </c>
      <c r="K38" s="422">
        <v>0</v>
      </c>
      <c r="L38" s="422">
        <v>0</v>
      </c>
      <c r="M38" s="422">
        <v>0</v>
      </c>
      <c r="N38" s="422">
        <v>0</v>
      </c>
      <c r="O38" s="422">
        <v>0</v>
      </c>
      <c r="P38" s="263"/>
      <c r="Q38" s="210"/>
      <c r="U38" s="2"/>
      <c r="V38" s="209"/>
      <c r="W38" s="209"/>
      <c r="X38" s="209"/>
      <c r="Y38" s="209"/>
      <c r="Z38" s="209"/>
      <c r="AA38" s="209"/>
      <c r="AB38" s="209"/>
      <c r="AC38" s="209"/>
      <c r="AD38" s="209"/>
      <c r="AE38" s="209"/>
      <c r="AF38" s="209"/>
      <c r="AG38" s="209"/>
      <c r="AH38" s="209"/>
      <c r="AI38" s="209"/>
      <c r="AJ38" s="2"/>
      <c r="AK38" s="241"/>
      <c r="AL38" s="2"/>
      <c r="AM38" s="2"/>
      <c r="AN38" s="241"/>
      <c r="AO38" s="2"/>
      <c r="AP38" s="2"/>
      <c r="AQ38" s="2"/>
      <c r="AR38" s="241"/>
      <c r="AS38" s="2"/>
      <c r="AT38" s="2"/>
      <c r="AU38" s="2"/>
      <c r="AV38" s="241"/>
      <c r="AW38" s="2"/>
      <c r="AX38" s="2"/>
      <c r="AY38" s="2"/>
      <c r="AZ38" s="2"/>
      <c r="BA38" s="2"/>
      <c r="BB38" s="2"/>
      <c r="BC38" s="2"/>
      <c r="BD38" s="2"/>
      <c r="BE38" s="2"/>
      <c r="BF38" s="2"/>
      <c r="BG38" s="2"/>
      <c r="BH38" s="2"/>
      <c r="BI38" s="2"/>
      <c r="BJ38" s="2"/>
    </row>
    <row r="39" spans="1:62" ht="15.5">
      <c r="A39" s="147">
        <f t="shared" si="14"/>
        <v>19</v>
      </c>
      <c r="B39" s="227">
        <f t="shared" si="13"/>
        <v>314</v>
      </c>
      <c r="C39" s="577">
        <v>0</v>
      </c>
      <c r="D39" s="422">
        <v>0</v>
      </c>
      <c r="E39" s="422">
        <v>0</v>
      </c>
      <c r="F39" s="422">
        <v>0</v>
      </c>
      <c r="G39" s="422">
        <v>0</v>
      </c>
      <c r="H39" s="422">
        <v>0</v>
      </c>
      <c r="I39" s="422">
        <v>0</v>
      </c>
      <c r="J39" s="422">
        <v>0</v>
      </c>
      <c r="K39" s="422">
        <v>0</v>
      </c>
      <c r="L39" s="422">
        <v>0</v>
      </c>
      <c r="M39" s="422">
        <v>0</v>
      </c>
      <c r="N39" s="422">
        <v>0</v>
      </c>
      <c r="O39" s="422">
        <v>0</v>
      </c>
      <c r="P39" s="263"/>
      <c r="Q39" s="210"/>
      <c r="U39" s="2"/>
      <c r="V39" s="209"/>
      <c r="W39" s="209"/>
      <c r="X39" s="209"/>
      <c r="Y39" s="209"/>
      <c r="Z39" s="209"/>
      <c r="AA39" s="209"/>
      <c r="AB39" s="209"/>
      <c r="AC39" s="209"/>
      <c r="AD39" s="209"/>
      <c r="AE39" s="209"/>
      <c r="AF39" s="209"/>
      <c r="AG39" s="209"/>
      <c r="AH39" s="209"/>
      <c r="AI39" s="209"/>
      <c r="AJ39" s="2"/>
      <c r="AK39" s="241"/>
      <c r="AL39" s="2"/>
      <c r="AM39" s="2"/>
      <c r="AN39" s="241"/>
      <c r="AO39" s="2"/>
      <c r="AP39" s="2"/>
      <c r="AQ39" s="2"/>
      <c r="AR39" s="241"/>
      <c r="AS39" s="2"/>
      <c r="AT39" s="2"/>
      <c r="AU39" s="2"/>
      <c r="AV39" s="241"/>
      <c r="AW39" s="2"/>
      <c r="AX39" s="2"/>
      <c r="AY39" s="2"/>
      <c r="AZ39" s="2"/>
      <c r="BA39" s="2"/>
      <c r="BB39" s="2"/>
      <c r="BC39" s="2"/>
      <c r="BD39" s="2"/>
      <c r="BE39" s="2"/>
      <c r="BF39" s="2"/>
      <c r="BG39" s="2"/>
      <c r="BH39" s="2"/>
      <c r="BI39" s="2"/>
      <c r="BJ39" s="2"/>
    </row>
    <row r="40" spans="1:62" ht="15.5">
      <c r="A40" s="147">
        <f t="shared" si="14"/>
        <v>20</v>
      </c>
      <c r="B40" s="227">
        <f t="shared" si="13"/>
        <v>315</v>
      </c>
      <c r="C40" s="577">
        <v>0</v>
      </c>
      <c r="D40" s="422">
        <v>0</v>
      </c>
      <c r="E40" s="422">
        <v>0</v>
      </c>
      <c r="F40" s="422">
        <v>0</v>
      </c>
      <c r="G40" s="422">
        <v>0</v>
      </c>
      <c r="H40" s="422">
        <v>0</v>
      </c>
      <c r="I40" s="422">
        <v>0</v>
      </c>
      <c r="J40" s="422">
        <v>0</v>
      </c>
      <c r="K40" s="422">
        <v>0</v>
      </c>
      <c r="L40" s="422">
        <v>0</v>
      </c>
      <c r="M40" s="422">
        <v>0</v>
      </c>
      <c r="N40" s="422">
        <v>0</v>
      </c>
      <c r="O40" s="422">
        <v>0</v>
      </c>
      <c r="P40" s="263"/>
      <c r="Q40" s="210"/>
      <c r="U40" s="2"/>
      <c r="V40" s="209"/>
      <c r="W40" s="209"/>
      <c r="X40" s="209"/>
      <c r="Y40" s="209"/>
      <c r="Z40" s="209"/>
      <c r="AA40" s="209"/>
      <c r="AB40" s="209"/>
      <c r="AC40" s="209"/>
      <c r="AD40" s="209"/>
      <c r="AE40" s="209"/>
      <c r="AF40" s="209"/>
      <c r="AG40" s="209"/>
      <c r="AH40" s="209"/>
      <c r="AI40" s="209"/>
      <c r="AJ40" s="2"/>
      <c r="AK40" s="241"/>
      <c r="AL40" s="2"/>
      <c r="AM40" s="2"/>
      <c r="AN40" s="241"/>
      <c r="AO40" s="2"/>
      <c r="AP40" s="2"/>
      <c r="AQ40" s="2"/>
      <c r="AR40" s="241"/>
      <c r="AS40" s="2"/>
      <c r="AT40" s="2"/>
      <c r="AU40" s="2"/>
      <c r="AV40" s="241"/>
      <c r="AW40" s="2"/>
      <c r="AX40" s="2"/>
      <c r="AY40" s="2"/>
      <c r="AZ40" s="2"/>
      <c r="BA40" s="2"/>
      <c r="BB40" s="2"/>
      <c r="BC40" s="2"/>
      <c r="BD40" s="2"/>
      <c r="BE40" s="2"/>
      <c r="BF40" s="2"/>
      <c r="BG40" s="2"/>
      <c r="BH40" s="2"/>
      <c r="BI40" s="2"/>
      <c r="BJ40" s="2"/>
    </row>
    <row r="41" spans="1:62" ht="15.5">
      <c r="A41" s="147" t="s">
        <v>3799</v>
      </c>
      <c r="B41" s="227">
        <v>315.10000000000002</v>
      </c>
      <c r="C41" s="577">
        <v>0</v>
      </c>
      <c r="D41" s="422">
        <v>0</v>
      </c>
      <c r="E41" s="422">
        <v>0</v>
      </c>
      <c r="F41" s="422">
        <v>0</v>
      </c>
      <c r="G41" s="422">
        <v>0</v>
      </c>
      <c r="H41" s="422">
        <v>0</v>
      </c>
      <c r="I41" s="422">
        <v>0</v>
      </c>
      <c r="J41" s="422">
        <v>0</v>
      </c>
      <c r="K41" s="422">
        <v>0</v>
      </c>
      <c r="L41" s="422">
        <v>0</v>
      </c>
      <c r="M41" s="422">
        <v>0</v>
      </c>
      <c r="N41" s="422">
        <v>0</v>
      </c>
      <c r="O41" s="422">
        <v>0</v>
      </c>
      <c r="P41" s="263"/>
      <c r="Q41" s="210"/>
      <c r="U41" s="2"/>
      <c r="V41" s="209"/>
      <c r="W41" s="209"/>
      <c r="X41" s="209"/>
      <c r="Y41" s="209"/>
      <c r="Z41" s="209"/>
      <c r="AA41" s="209"/>
      <c r="AB41" s="209"/>
      <c r="AC41" s="209"/>
      <c r="AD41" s="209"/>
      <c r="AE41" s="209"/>
      <c r="AF41" s="209"/>
      <c r="AG41" s="209"/>
      <c r="AH41" s="209"/>
      <c r="AI41" s="209"/>
      <c r="AJ41" s="2"/>
      <c r="AK41" s="241"/>
      <c r="AL41" s="2"/>
      <c r="AM41" s="2"/>
      <c r="AN41" s="241"/>
      <c r="AO41" s="2"/>
      <c r="AP41" s="2"/>
      <c r="AQ41" s="2"/>
      <c r="AR41" s="241"/>
      <c r="AS41" s="2"/>
      <c r="AT41" s="2"/>
      <c r="AU41" s="2"/>
      <c r="AV41" s="241"/>
      <c r="AW41" s="2"/>
      <c r="AX41" s="2"/>
      <c r="AY41" s="2"/>
      <c r="AZ41" s="2"/>
      <c r="BA41" s="2"/>
      <c r="BB41" s="2"/>
      <c r="BC41" s="2"/>
      <c r="BD41" s="2"/>
      <c r="BE41" s="2"/>
      <c r="BF41" s="2"/>
      <c r="BG41" s="2"/>
      <c r="BH41" s="2"/>
      <c r="BI41" s="2"/>
      <c r="BJ41" s="2"/>
    </row>
    <row r="42" spans="1:62" ht="15.5">
      <c r="A42" s="147" t="s">
        <v>3800</v>
      </c>
      <c r="B42" s="227">
        <v>315.2</v>
      </c>
      <c r="C42" s="577">
        <v>0</v>
      </c>
      <c r="D42" s="422">
        <v>0</v>
      </c>
      <c r="E42" s="422">
        <v>0</v>
      </c>
      <c r="F42" s="422">
        <v>0</v>
      </c>
      <c r="G42" s="422">
        <v>0</v>
      </c>
      <c r="H42" s="422">
        <v>0</v>
      </c>
      <c r="I42" s="422">
        <v>0</v>
      </c>
      <c r="J42" s="422">
        <v>0</v>
      </c>
      <c r="K42" s="422">
        <v>0</v>
      </c>
      <c r="L42" s="422">
        <v>0</v>
      </c>
      <c r="M42" s="422">
        <v>0</v>
      </c>
      <c r="N42" s="422">
        <v>0</v>
      </c>
      <c r="O42" s="422">
        <v>0</v>
      </c>
      <c r="P42" s="263"/>
      <c r="Q42" s="210"/>
      <c r="U42" s="2"/>
      <c r="V42" s="209"/>
      <c r="W42" s="209"/>
      <c r="X42" s="209"/>
      <c r="Y42" s="209"/>
      <c r="Z42" s="209"/>
      <c r="AA42" s="209"/>
      <c r="AB42" s="209"/>
      <c r="AC42" s="209"/>
      <c r="AD42" s="209"/>
      <c r="AE42" s="209"/>
      <c r="AF42" s="209"/>
      <c r="AG42" s="209"/>
      <c r="AH42" s="209"/>
      <c r="AI42" s="209"/>
      <c r="AJ42" s="2"/>
      <c r="AK42" s="241"/>
      <c r="AL42" s="2"/>
      <c r="AM42" s="2"/>
      <c r="AN42" s="241"/>
      <c r="AO42" s="2"/>
      <c r="AP42" s="2"/>
      <c r="AQ42" s="2"/>
      <c r="AR42" s="241"/>
      <c r="AS42" s="2"/>
      <c r="AT42" s="2"/>
      <c r="AU42" s="2"/>
      <c r="AV42" s="241"/>
      <c r="AW42" s="2"/>
      <c r="AX42" s="2"/>
      <c r="AY42" s="2"/>
      <c r="AZ42" s="2"/>
      <c r="BA42" s="2"/>
      <c r="BB42" s="2"/>
      <c r="BC42" s="2"/>
      <c r="BD42" s="2"/>
      <c r="BE42" s="2"/>
      <c r="BF42" s="2"/>
      <c r="BG42" s="2"/>
      <c r="BH42" s="2"/>
      <c r="BI42" s="2"/>
      <c r="BJ42" s="2"/>
    </row>
    <row r="43" spans="1:62" ht="15.5">
      <c r="A43" s="147" t="s">
        <v>3801</v>
      </c>
      <c r="B43" s="227">
        <v>315.3</v>
      </c>
      <c r="C43" s="577">
        <v>0</v>
      </c>
      <c r="D43" s="422">
        <v>0</v>
      </c>
      <c r="E43" s="422">
        <v>0</v>
      </c>
      <c r="F43" s="422">
        <v>0</v>
      </c>
      <c r="G43" s="422">
        <v>0</v>
      </c>
      <c r="H43" s="422">
        <v>0</v>
      </c>
      <c r="I43" s="422">
        <v>0</v>
      </c>
      <c r="J43" s="422">
        <v>0</v>
      </c>
      <c r="K43" s="422">
        <v>0</v>
      </c>
      <c r="L43" s="422">
        <v>0</v>
      </c>
      <c r="M43" s="422">
        <v>0</v>
      </c>
      <c r="N43" s="422">
        <v>0</v>
      </c>
      <c r="O43" s="422">
        <v>0</v>
      </c>
      <c r="P43" s="263"/>
      <c r="Q43" s="210"/>
      <c r="U43" s="2"/>
      <c r="V43" s="209"/>
      <c r="W43" s="209"/>
      <c r="X43" s="209"/>
      <c r="Y43" s="209"/>
      <c r="Z43" s="209"/>
      <c r="AA43" s="209"/>
      <c r="AB43" s="209"/>
      <c r="AC43" s="209"/>
      <c r="AD43" s="209"/>
      <c r="AE43" s="209"/>
      <c r="AF43" s="209"/>
      <c r="AG43" s="209"/>
      <c r="AH43" s="209"/>
      <c r="AI43" s="209"/>
      <c r="AJ43" s="2"/>
      <c r="AK43" s="241"/>
      <c r="AL43" s="2"/>
      <c r="AM43" s="2"/>
      <c r="AN43" s="241"/>
      <c r="AO43" s="2"/>
      <c r="AP43" s="2"/>
      <c r="AQ43" s="2"/>
      <c r="AR43" s="241"/>
      <c r="AS43" s="2"/>
      <c r="AT43" s="2"/>
      <c r="AU43" s="2"/>
      <c r="AV43" s="241"/>
      <c r="AW43" s="2"/>
      <c r="AX43" s="2"/>
      <c r="AY43" s="2"/>
      <c r="AZ43" s="2"/>
      <c r="BA43" s="2"/>
      <c r="BB43" s="2"/>
      <c r="BC43" s="2"/>
      <c r="BD43" s="2"/>
      <c r="BE43" s="2"/>
      <c r="BF43" s="2"/>
      <c r="BG43" s="2"/>
      <c r="BH43" s="2"/>
      <c r="BI43" s="2"/>
      <c r="BJ43" s="2"/>
    </row>
    <row r="44" spans="1:62" ht="15.5">
      <c r="A44" s="147">
        <f>A40+1</f>
        <v>21</v>
      </c>
      <c r="B44" s="227">
        <f t="shared" ref="B44" si="15">B18</f>
        <v>316</v>
      </c>
      <c r="C44" s="577">
        <v>0</v>
      </c>
      <c r="D44" s="422">
        <v>0</v>
      </c>
      <c r="E44" s="422">
        <v>0</v>
      </c>
      <c r="F44" s="422">
        <v>0</v>
      </c>
      <c r="G44" s="422">
        <v>0</v>
      </c>
      <c r="H44" s="422">
        <v>0</v>
      </c>
      <c r="I44" s="422">
        <v>0</v>
      </c>
      <c r="J44" s="422">
        <v>0</v>
      </c>
      <c r="K44" s="422">
        <v>0</v>
      </c>
      <c r="L44" s="422">
        <v>0</v>
      </c>
      <c r="M44" s="422">
        <v>0</v>
      </c>
      <c r="N44" s="422">
        <v>0</v>
      </c>
      <c r="O44" s="422">
        <v>0</v>
      </c>
      <c r="P44" s="263"/>
      <c r="Q44" s="210"/>
      <c r="U44" s="2"/>
      <c r="V44" s="209"/>
      <c r="W44" s="251"/>
      <c r="X44" s="251"/>
      <c r="Y44" s="251"/>
      <c r="Z44" s="251"/>
      <c r="AA44" s="251"/>
      <c r="AB44" s="251"/>
      <c r="AC44" s="251"/>
      <c r="AD44" s="251"/>
      <c r="AE44" s="251"/>
      <c r="AF44" s="251"/>
      <c r="AG44" s="251"/>
      <c r="AH44" s="251"/>
      <c r="AI44" s="2"/>
      <c r="AJ44" s="2"/>
      <c r="AK44" s="241"/>
      <c r="AL44" s="2"/>
      <c r="AM44" s="2"/>
      <c r="AN44" s="241"/>
      <c r="AO44" s="2"/>
      <c r="AP44" s="2"/>
      <c r="AQ44" s="2"/>
      <c r="AR44" s="241"/>
      <c r="AS44" s="2"/>
      <c r="AT44" s="2"/>
      <c r="AU44" s="2"/>
      <c r="AV44" s="241"/>
      <c r="AW44" s="2"/>
      <c r="AX44" s="2"/>
      <c r="AY44" s="2"/>
      <c r="AZ44" s="2"/>
      <c r="BA44" s="2"/>
      <c r="BB44" s="2"/>
      <c r="BC44" s="2"/>
      <c r="BD44" s="2"/>
      <c r="BE44" s="2"/>
      <c r="BF44" s="2"/>
      <c r="BG44" s="2"/>
      <c r="BH44" s="2"/>
      <c r="BI44" s="2"/>
      <c r="BJ44" s="2"/>
    </row>
    <row r="45" spans="1:62" ht="15.5">
      <c r="A45" s="209"/>
      <c r="B45" s="260"/>
      <c r="C45" s="260"/>
      <c r="D45" s="260"/>
      <c r="E45" s="260"/>
      <c r="F45" s="260"/>
      <c r="G45" s="260"/>
      <c r="H45" s="260"/>
      <c r="I45" s="260"/>
      <c r="J45" s="260"/>
      <c r="K45" s="260"/>
      <c r="L45" s="210"/>
      <c r="M45" s="210"/>
      <c r="N45" s="210"/>
      <c r="O45" s="210"/>
      <c r="P45" s="280"/>
      <c r="Q45" s="210"/>
      <c r="U45" s="2"/>
      <c r="V45" s="209"/>
      <c r="W45" s="209"/>
      <c r="X45" s="209"/>
      <c r="Y45" s="209"/>
      <c r="Z45" s="209"/>
      <c r="AA45" s="209"/>
      <c r="AB45" s="209"/>
      <c r="AC45" s="209"/>
      <c r="AD45" s="209"/>
      <c r="AE45" s="209"/>
      <c r="AF45" s="209"/>
      <c r="AG45" s="209"/>
      <c r="AH45" s="209"/>
      <c r="AI45" s="2"/>
      <c r="AJ45" s="2"/>
      <c r="AK45" s="241"/>
      <c r="AL45" s="2"/>
      <c r="AM45" s="2"/>
      <c r="AN45" s="241"/>
      <c r="AO45" s="2"/>
      <c r="AP45" s="2"/>
      <c r="AQ45" s="2"/>
      <c r="AR45" s="241"/>
      <c r="AS45" s="2"/>
      <c r="AT45" s="2"/>
      <c r="AU45" s="2"/>
      <c r="AV45" s="241"/>
      <c r="AW45" s="2"/>
      <c r="AX45" s="2"/>
      <c r="AY45" s="2"/>
      <c r="AZ45" s="2"/>
      <c r="BA45" s="2"/>
      <c r="BB45" s="2"/>
      <c r="BC45" s="2"/>
      <c r="BD45" s="2"/>
      <c r="BE45" s="2"/>
      <c r="BF45" s="2"/>
      <c r="BG45" s="2"/>
      <c r="BH45" s="2"/>
      <c r="BI45" s="2"/>
      <c r="BJ45" s="2"/>
    </row>
    <row r="46" spans="1:62" ht="15.5">
      <c r="A46" s="264" t="s">
        <v>703</v>
      </c>
      <c r="B46" s="267"/>
      <c r="C46" s="268" t="s">
        <v>472</v>
      </c>
      <c r="D46" s="2"/>
      <c r="E46" s="2"/>
      <c r="F46" s="2"/>
      <c r="G46" s="2"/>
      <c r="H46" s="2"/>
      <c r="I46" s="2"/>
      <c r="J46" s="2"/>
      <c r="K46" s="96"/>
      <c r="L46" s="2"/>
      <c r="M46" s="2"/>
      <c r="N46" s="2"/>
      <c r="O46" s="2"/>
      <c r="P46" s="266"/>
      <c r="Q46" s="210"/>
      <c r="U46" s="2"/>
      <c r="V46" s="209"/>
      <c r="W46" s="2"/>
      <c r="X46" s="2"/>
      <c r="Y46" s="2"/>
      <c r="Z46" s="2"/>
      <c r="AA46" s="2"/>
      <c r="AB46" s="2"/>
      <c r="AC46" s="2"/>
      <c r="AD46" s="2"/>
      <c r="AE46" s="2"/>
      <c r="AF46" s="2"/>
      <c r="AG46" s="2"/>
      <c r="AH46" s="2"/>
      <c r="AI46" s="2"/>
      <c r="AJ46" s="2"/>
      <c r="AK46" s="241"/>
      <c r="AL46" s="2"/>
      <c r="AM46" s="2"/>
      <c r="AN46" s="241"/>
      <c r="AO46" s="2"/>
      <c r="AP46" s="2"/>
      <c r="AQ46" s="2"/>
      <c r="AR46" s="241"/>
      <c r="AS46" s="2"/>
      <c r="AT46" s="2"/>
      <c r="AU46" s="2"/>
      <c r="AV46" s="241"/>
      <c r="AW46" s="2"/>
      <c r="AX46" s="2"/>
      <c r="AY46" s="2"/>
      <c r="AZ46" s="2"/>
      <c r="BA46" s="2"/>
      <c r="BB46" s="2"/>
      <c r="BC46" s="2"/>
      <c r="BD46" s="2"/>
      <c r="BE46" s="2"/>
      <c r="BF46" s="2"/>
      <c r="BG46" s="2"/>
      <c r="BH46" s="2"/>
      <c r="BI46" s="2"/>
      <c r="BJ46" s="2"/>
    </row>
    <row r="47" spans="1:62" ht="15.5">
      <c r="A47" s="96"/>
      <c r="B47" s="105"/>
      <c r="C47" s="2"/>
      <c r="D47" s="2"/>
      <c r="E47" s="2"/>
      <c r="F47" s="2"/>
      <c r="G47" s="2"/>
      <c r="H47" s="2"/>
      <c r="I47" s="2"/>
      <c r="J47" s="2"/>
      <c r="K47" s="96"/>
      <c r="L47" s="2"/>
      <c r="M47" s="2"/>
      <c r="N47" s="2"/>
      <c r="O47" s="2"/>
      <c r="P47" s="266"/>
      <c r="Q47" s="210"/>
      <c r="U47" s="249"/>
      <c r="V47" s="2"/>
      <c r="W47" s="2"/>
      <c r="X47" s="2"/>
      <c r="Y47" s="2"/>
      <c r="Z47" s="2"/>
      <c r="AA47" s="2"/>
      <c r="AB47" s="2"/>
      <c r="AC47" s="2"/>
      <c r="AD47" s="2"/>
      <c r="AE47" s="2"/>
      <c r="AF47" s="2"/>
      <c r="AG47" s="2"/>
      <c r="AH47" s="2"/>
      <c r="AI47" s="2"/>
      <c r="AJ47" s="2"/>
      <c r="AK47" s="241"/>
      <c r="AL47" s="2"/>
      <c r="AM47" s="2"/>
      <c r="AN47" s="241"/>
      <c r="AO47" s="2"/>
      <c r="AP47" s="2"/>
      <c r="AQ47" s="2"/>
      <c r="AR47" s="241"/>
      <c r="AS47" s="2"/>
      <c r="AT47" s="2"/>
      <c r="AU47" s="2"/>
      <c r="AV47" s="241"/>
      <c r="AW47" s="2"/>
      <c r="AX47" s="2"/>
      <c r="AY47" s="2"/>
      <c r="AZ47" s="2"/>
      <c r="BA47" s="2"/>
      <c r="BB47" s="2"/>
      <c r="BC47" s="2"/>
      <c r="BD47" s="2"/>
      <c r="BE47" s="2"/>
      <c r="BF47" s="2"/>
      <c r="BG47" s="2"/>
      <c r="BH47" s="2"/>
      <c r="BI47" s="2"/>
      <c r="BJ47" s="2"/>
    </row>
    <row r="48" spans="1:62" ht="18.5">
      <c r="A48" s="96" t="s">
        <v>490</v>
      </c>
      <c r="B48" s="96" t="s">
        <v>1068</v>
      </c>
      <c r="C48" s="96"/>
      <c r="D48" s="1283" t="s">
        <v>704</v>
      </c>
      <c r="E48" s="1283"/>
      <c r="F48" s="1283"/>
      <c r="G48" s="1283"/>
      <c r="H48" s="1283"/>
      <c r="I48" s="1283"/>
      <c r="J48" s="1283"/>
      <c r="K48" s="1283"/>
      <c r="L48" s="1283"/>
      <c r="M48" s="1283"/>
      <c r="N48" s="1283"/>
      <c r="O48" s="1283"/>
      <c r="P48" s="1198"/>
      <c r="U48" s="4"/>
      <c r="V48" s="2"/>
      <c r="W48" s="1226"/>
      <c r="X48" s="1219"/>
      <c r="Y48" s="1219"/>
      <c r="Z48" s="1219"/>
      <c r="AA48" s="1219"/>
      <c r="AB48" s="1219"/>
      <c r="AC48" s="1219"/>
      <c r="AD48" s="1219"/>
      <c r="AE48" s="1219"/>
      <c r="AF48" s="1219"/>
      <c r="AG48" s="1219"/>
      <c r="AH48" s="1219"/>
      <c r="AI48" s="2"/>
      <c r="AJ48" s="2"/>
      <c r="AK48" s="241"/>
      <c r="AL48" s="2"/>
      <c r="AM48" s="2"/>
      <c r="AN48" s="241"/>
      <c r="AO48" s="2"/>
      <c r="AP48" s="2"/>
      <c r="AQ48" s="2"/>
      <c r="AR48" s="241"/>
      <c r="AS48" s="2"/>
      <c r="AT48" s="2"/>
      <c r="AU48" s="2"/>
      <c r="AV48" s="241"/>
      <c r="AW48" s="2"/>
      <c r="AX48" s="2"/>
      <c r="AY48" s="2"/>
      <c r="AZ48" s="2"/>
      <c r="BA48" s="2"/>
      <c r="BB48" s="2"/>
      <c r="BC48" s="2"/>
      <c r="BD48" s="2"/>
      <c r="BE48" s="2"/>
      <c r="BF48" s="2"/>
      <c r="BG48" s="2"/>
      <c r="BH48" s="2"/>
      <c r="BI48" s="2"/>
      <c r="BJ48" s="2"/>
    </row>
    <row r="49" spans="1:62" ht="15.5">
      <c r="A49" s="97" t="s">
        <v>918</v>
      </c>
      <c r="B49" s="97" t="s">
        <v>918</v>
      </c>
      <c r="C49" s="97"/>
      <c r="D49" s="15" t="s">
        <v>705</v>
      </c>
      <c r="E49" s="15" t="s">
        <v>706</v>
      </c>
      <c r="F49" s="15" t="s">
        <v>707</v>
      </c>
      <c r="G49" s="15" t="s">
        <v>708</v>
      </c>
      <c r="H49" s="15" t="s">
        <v>709</v>
      </c>
      <c r="I49" s="15" t="s">
        <v>710</v>
      </c>
      <c r="J49" s="15" t="s">
        <v>711</v>
      </c>
      <c r="K49" s="15" t="s">
        <v>712</v>
      </c>
      <c r="L49" s="15" t="s">
        <v>713</v>
      </c>
      <c r="M49" s="15" t="s">
        <v>714</v>
      </c>
      <c r="N49" s="15" t="s">
        <v>715</v>
      </c>
      <c r="O49" s="15" t="s">
        <v>716</v>
      </c>
      <c r="P49" s="276"/>
      <c r="U49" s="2"/>
      <c r="V49" s="2"/>
      <c r="W49" s="15"/>
      <c r="X49" s="15"/>
      <c r="Y49" s="15"/>
      <c r="Z49" s="15"/>
      <c r="AA49" s="15"/>
      <c r="AB49" s="15"/>
      <c r="AC49" s="15"/>
      <c r="AD49" s="15"/>
      <c r="AE49" s="15"/>
      <c r="AF49" s="15"/>
      <c r="AG49" s="15"/>
      <c r="AH49" s="15"/>
      <c r="AI49" s="2"/>
      <c r="AJ49" s="2"/>
      <c r="AK49" s="241"/>
      <c r="AL49" s="2"/>
      <c r="AM49" s="2"/>
      <c r="AN49" s="241"/>
      <c r="AO49" s="2"/>
      <c r="AP49" s="2"/>
      <c r="AQ49" s="2"/>
      <c r="AR49" s="241"/>
      <c r="AS49" s="2"/>
      <c r="AT49" s="2"/>
      <c r="AU49" s="2"/>
      <c r="AV49" s="241"/>
      <c r="AW49" s="2"/>
      <c r="AX49" s="2"/>
      <c r="AY49" s="2"/>
      <c r="AZ49" s="2"/>
      <c r="BA49" s="2"/>
      <c r="BB49" s="2"/>
      <c r="BC49" s="2"/>
      <c r="BD49" s="2"/>
      <c r="BE49" s="2"/>
      <c r="BF49" s="2"/>
      <c r="BG49" s="2"/>
      <c r="BH49" s="2"/>
      <c r="BI49" s="2"/>
      <c r="BJ49" s="2"/>
    </row>
    <row r="50" spans="1:62" ht="15.5">
      <c r="A50" s="147">
        <f>A44+1</f>
        <v>22</v>
      </c>
      <c r="B50" s="227">
        <v>311</v>
      </c>
      <c r="C50" s="2"/>
      <c r="D50" s="577">
        <v>0</v>
      </c>
      <c r="E50" s="577">
        <v>0</v>
      </c>
      <c r="F50" s="577">
        <v>0</v>
      </c>
      <c r="G50" s="577">
        <v>0</v>
      </c>
      <c r="H50" s="577">
        <v>0</v>
      </c>
      <c r="I50" s="577">
        <v>0</v>
      </c>
      <c r="J50" s="577">
        <v>0</v>
      </c>
      <c r="K50" s="577">
        <v>0</v>
      </c>
      <c r="L50" s="577">
        <v>0</v>
      </c>
      <c r="M50" s="577">
        <v>0</v>
      </c>
      <c r="N50" s="577">
        <v>0</v>
      </c>
      <c r="O50" s="577">
        <v>0</v>
      </c>
      <c r="P50" s="266"/>
      <c r="U50" s="2"/>
      <c r="V50" s="209"/>
      <c r="W50" s="209"/>
      <c r="X50" s="209"/>
      <c r="Y50" s="209"/>
      <c r="Z50" s="209"/>
      <c r="AA50" s="209"/>
      <c r="AB50" s="209"/>
      <c r="AC50" s="209"/>
      <c r="AD50" s="209"/>
      <c r="AE50" s="209"/>
      <c r="AF50" s="209"/>
      <c r="AG50" s="209"/>
      <c r="AH50" s="209"/>
      <c r="AI50" s="2"/>
      <c r="AJ50" s="2"/>
      <c r="AK50" s="241"/>
      <c r="AL50" s="2"/>
      <c r="AM50" s="2"/>
      <c r="AN50" s="241"/>
      <c r="AO50" s="2"/>
      <c r="AP50" s="2"/>
      <c r="AQ50" s="2"/>
      <c r="AR50" s="241"/>
      <c r="AS50" s="2"/>
      <c r="AT50" s="2"/>
      <c r="AU50" s="2"/>
      <c r="AV50" s="241"/>
      <c r="AW50" s="2"/>
      <c r="AX50" s="2"/>
      <c r="AY50" s="2"/>
      <c r="AZ50" s="2"/>
      <c r="BA50" s="2"/>
      <c r="BB50" s="2"/>
      <c r="BC50" s="2"/>
      <c r="BD50" s="2"/>
      <c r="BE50" s="2"/>
      <c r="BF50" s="2"/>
      <c r="BG50" s="2"/>
      <c r="BH50" s="2"/>
      <c r="BI50" s="2"/>
      <c r="BJ50" s="2"/>
    </row>
    <row r="51" spans="1:62" ht="15.5">
      <c r="A51" s="147">
        <f t="shared" ref="A51:A55" si="16">A50+1</f>
        <v>23</v>
      </c>
      <c r="B51" s="227">
        <v>312</v>
      </c>
      <c r="C51" s="2"/>
      <c r="D51" s="577">
        <v>0</v>
      </c>
      <c r="E51" s="577">
        <v>0</v>
      </c>
      <c r="F51" s="577">
        <v>0</v>
      </c>
      <c r="G51" s="577">
        <v>0</v>
      </c>
      <c r="H51" s="577">
        <v>0</v>
      </c>
      <c r="I51" s="577">
        <v>0</v>
      </c>
      <c r="J51" s="577">
        <v>0</v>
      </c>
      <c r="K51" s="577">
        <v>0</v>
      </c>
      <c r="L51" s="577">
        <v>0</v>
      </c>
      <c r="M51" s="577">
        <v>0</v>
      </c>
      <c r="N51" s="577">
        <v>0</v>
      </c>
      <c r="O51" s="577">
        <v>0</v>
      </c>
      <c r="P51" s="266"/>
      <c r="U51" s="2"/>
      <c r="V51" s="209"/>
      <c r="W51" s="251"/>
      <c r="X51" s="251"/>
      <c r="Y51" s="251"/>
      <c r="Z51" s="251"/>
      <c r="AA51" s="251"/>
      <c r="AB51" s="251"/>
      <c r="AC51" s="251"/>
      <c r="AD51" s="251"/>
      <c r="AE51" s="251"/>
      <c r="AF51" s="251"/>
      <c r="AG51" s="251"/>
      <c r="AH51" s="251"/>
      <c r="AJ51" s="2"/>
      <c r="AK51" s="241"/>
      <c r="AL51" s="2"/>
      <c r="AM51" s="2"/>
      <c r="AN51" s="241"/>
      <c r="AP51" s="2"/>
      <c r="AQ51" s="2"/>
      <c r="AR51" s="241"/>
      <c r="AS51" s="2"/>
      <c r="AT51" s="2"/>
      <c r="AU51" s="2"/>
      <c r="AV51" s="241"/>
      <c r="AW51" s="2"/>
      <c r="AX51" s="2"/>
      <c r="AY51" s="2"/>
      <c r="AZ51" s="2"/>
      <c r="BA51" s="2"/>
      <c r="BB51" s="2"/>
      <c r="BC51" s="2"/>
      <c r="BD51" s="2"/>
      <c r="BE51" s="2"/>
      <c r="BF51" s="2"/>
      <c r="BG51" s="2"/>
      <c r="BH51" s="2"/>
      <c r="BI51" s="2"/>
      <c r="BJ51" s="2"/>
    </row>
    <row r="52" spans="1:62" ht="15.5">
      <c r="A52" s="147">
        <f t="shared" si="16"/>
        <v>24</v>
      </c>
      <c r="B52" s="227">
        <v>312.10000000000002</v>
      </c>
      <c r="C52" s="2"/>
      <c r="D52" s="577">
        <v>0</v>
      </c>
      <c r="E52" s="577">
        <v>0</v>
      </c>
      <c r="F52" s="577">
        <v>0</v>
      </c>
      <c r="G52" s="577">
        <v>0</v>
      </c>
      <c r="H52" s="577">
        <v>0</v>
      </c>
      <c r="I52" s="577">
        <v>0</v>
      </c>
      <c r="J52" s="577">
        <v>0</v>
      </c>
      <c r="K52" s="577">
        <v>0</v>
      </c>
      <c r="L52" s="577">
        <v>0</v>
      </c>
      <c r="M52" s="577">
        <v>0</v>
      </c>
      <c r="N52" s="577">
        <v>0</v>
      </c>
      <c r="O52" s="577">
        <v>0</v>
      </c>
      <c r="P52" s="266"/>
      <c r="U52" s="2"/>
      <c r="V52" s="209"/>
      <c r="W52" s="209"/>
      <c r="X52" s="209"/>
      <c r="Y52" s="209"/>
      <c r="Z52" s="209"/>
      <c r="AA52" s="209"/>
      <c r="AB52" s="209"/>
      <c r="AC52" s="209"/>
      <c r="AD52" s="209"/>
      <c r="AE52" s="209"/>
      <c r="AF52" s="209"/>
      <c r="AG52" s="209"/>
      <c r="AH52" s="209"/>
      <c r="AJ52" s="2"/>
      <c r="AK52" s="241"/>
      <c r="AL52" s="2"/>
      <c r="AM52" s="2"/>
      <c r="AN52" s="241"/>
      <c r="AP52" s="2"/>
      <c r="AQ52" s="2"/>
      <c r="AR52" s="241"/>
      <c r="AS52" s="2"/>
      <c r="AT52" s="2"/>
      <c r="AU52" s="2"/>
      <c r="AV52" s="241"/>
      <c r="AW52" s="2"/>
      <c r="AX52" s="2"/>
      <c r="AY52" s="2"/>
      <c r="AZ52" s="2"/>
      <c r="BA52" s="2"/>
      <c r="BB52" s="2"/>
      <c r="BC52" s="2"/>
      <c r="BD52" s="2"/>
      <c r="BE52" s="2"/>
      <c r="BF52" s="2"/>
      <c r="BG52" s="2"/>
      <c r="BH52" s="2"/>
      <c r="BI52" s="2"/>
      <c r="BJ52" s="2"/>
    </row>
    <row r="53" spans="1:62" ht="15.5">
      <c r="A53" s="147">
        <f t="shared" si="16"/>
        <v>25</v>
      </c>
      <c r="B53" s="227">
        <v>312.2</v>
      </c>
      <c r="C53" s="2"/>
      <c r="D53" s="577">
        <v>0</v>
      </c>
      <c r="E53" s="577">
        <v>0</v>
      </c>
      <c r="F53" s="577">
        <v>0</v>
      </c>
      <c r="G53" s="577">
        <v>0</v>
      </c>
      <c r="H53" s="577">
        <v>0</v>
      </c>
      <c r="I53" s="577">
        <v>0</v>
      </c>
      <c r="J53" s="577">
        <v>0</v>
      </c>
      <c r="K53" s="577">
        <v>0</v>
      </c>
      <c r="L53" s="577">
        <v>0</v>
      </c>
      <c r="M53" s="577">
        <v>0</v>
      </c>
      <c r="N53" s="577">
        <v>0</v>
      </c>
      <c r="O53" s="577">
        <v>0</v>
      </c>
      <c r="P53" s="266"/>
      <c r="U53" s="2"/>
      <c r="V53" s="209"/>
      <c r="W53" s="209"/>
      <c r="X53" s="209"/>
      <c r="Y53" s="209"/>
      <c r="Z53" s="209"/>
      <c r="AA53" s="209"/>
      <c r="AB53" s="209"/>
      <c r="AC53" s="209"/>
      <c r="AD53" s="209"/>
      <c r="AE53" s="209"/>
      <c r="AF53" s="209"/>
      <c r="AG53" s="209"/>
      <c r="AH53" s="209"/>
      <c r="AJ53" s="2"/>
      <c r="AK53" s="241"/>
      <c r="AL53" s="2"/>
      <c r="AM53" s="2"/>
      <c r="AN53" s="241"/>
      <c r="AP53" s="2"/>
      <c r="AQ53" s="2"/>
      <c r="AR53" s="241"/>
      <c r="AS53" s="2"/>
      <c r="AT53" s="2"/>
      <c r="AU53" s="2"/>
      <c r="AV53" s="241"/>
      <c r="AW53" s="2"/>
      <c r="AX53" s="2"/>
      <c r="AY53" s="2"/>
      <c r="AZ53" s="2"/>
      <c r="BA53" s="2"/>
      <c r="BB53" s="2"/>
      <c r="BC53" s="2"/>
      <c r="BD53" s="2"/>
      <c r="BE53" s="2"/>
      <c r="BF53" s="2"/>
      <c r="BG53" s="2"/>
      <c r="BH53" s="2"/>
      <c r="BI53" s="2"/>
      <c r="BJ53" s="2"/>
    </row>
    <row r="54" spans="1:62" ht="15.5">
      <c r="A54" s="147">
        <f t="shared" si="16"/>
        <v>26</v>
      </c>
      <c r="B54" s="227">
        <v>314</v>
      </c>
      <c r="C54" s="2"/>
      <c r="D54" s="577">
        <v>0</v>
      </c>
      <c r="E54" s="577">
        <v>0</v>
      </c>
      <c r="F54" s="577">
        <v>0</v>
      </c>
      <c r="G54" s="577">
        <v>0</v>
      </c>
      <c r="H54" s="577">
        <v>0</v>
      </c>
      <c r="I54" s="577">
        <v>0</v>
      </c>
      <c r="J54" s="577">
        <v>0</v>
      </c>
      <c r="K54" s="577">
        <v>0</v>
      </c>
      <c r="L54" s="577">
        <v>0</v>
      </c>
      <c r="M54" s="577">
        <v>0</v>
      </c>
      <c r="N54" s="577">
        <v>0</v>
      </c>
      <c r="O54" s="577">
        <v>0</v>
      </c>
      <c r="P54" s="266"/>
      <c r="U54" s="2"/>
      <c r="V54" s="209"/>
      <c r="W54" s="209"/>
      <c r="X54" s="209"/>
      <c r="Y54" s="209"/>
      <c r="Z54" s="209"/>
      <c r="AA54" s="209"/>
      <c r="AB54" s="209"/>
      <c r="AC54" s="209"/>
      <c r="AD54" s="209"/>
      <c r="AE54" s="209"/>
      <c r="AF54" s="209"/>
      <c r="AG54" s="209"/>
      <c r="AH54" s="209"/>
      <c r="AJ54" s="2"/>
      <c r="AK54" s="241"/>
      <c r="AL54" s="2"/>
      <c r="AM54" s="2"/>
      <c r="AN54" s="241"/>
      <c r="AP54" s="2"/>
      <c r="AQ54" s="2"/>
      <c r="AR54" s="241"/>
      <c r="AS54" s="2"/>
      <c r="AT54" s="2"/>
      <c r="AU54" s="2"/>
      <c r="AV54" s="241"/>
      <c r="AW54" s="2"/>
      <c r="AX54" s="2"/>
      <c r="AY54" s="2"/>
      <c r="AZ54" s="2"/>
      <c r="BA54" s="2"/>
      <c r="BB54" s="2"/>
      <c r="BC54" s="2"/>
      <c r="BD54" s="2"/>
      <c r="BE54" s="2"/>
      <c r="BF54" s="2"/>
      <c r="BG54" s="2"/>
      <c r="BH54" s="2"/>
      <c r="BI54" s="2"/>
      <c r="BJ54" s="2"/>
    </row>
    <row r="55" spans="1:62" ht="15.5">
      <c r="A55" s="147">
        <f t="shared" si="16"/>
        <v>27</v>
      </c>
      <c r="B55" s="227">
        <v>315</v>
      </c>
      <c r="C55" s="2"/>
      <c r="D55" s="577">
        <v>0</v>
      </c>
      <c r="E55" s="577">
        <v>0</v>
      </c>
      <c r="F55" s="577">
        <v>0</v>
      </c>
      <c r="G55" s="577">
        <v>0</v>
      </c>
      <c r="H55" s="577">
        <v>0</v>
      </c>
      <c r="I55" s="577">
        <v>0</v>
      </c>
      <c r="J55" s="577">
        <v>0</v>
      </c>
      <c r="K55" s="577">
        <v>0</v>
      </c>
      <c r="L55" s="577">
        <v>0</v>
      </c>
      <c r="M55" s="577">
        <v>0</v>
      </c>
      <c r="N55" s="577">
        <v>0</v>
      </c>
      <c r="O55" s="577">
        <v>0</v>
      </c>
      <c r="P55" s="266"/>
      <c r="U55" s="2"/>
      <c r="V55" s="209"/>
      <c r="W55" s="251"/>
      <c r="X55" s="251"/>
      <c r="Y55" s="251"/>
      <c r="Z55" s="251"/>
      <c r="AA55" s="251"/>
      <c r="AB55" s="251"/>
      <c r="AC55" s="251"/>
      <c r="AD55" s="251"/>
      <c r="AE55" s="251"/>
      <c r="AF55" s="251"/>
      <c r="AG55" s="251"/>
      <c r="AH55" s="251"/>
      <c r="AJ55" s="2"/>
      <c r="AK55" s="241"/>
      <c r="AL55" s="2"/>
      <c r="AM55" s="2"/>
      <c r="AN55" s="241"/>
      <c r="AP55" s="2"/>
      <c r="AQ55" s="2"/>
      <c r="AR55" s="241"/>
      <c r="AS55" s="2"/>
      <c r="AT55" s="2"/>
      <c r="AU55" s="2"/>
      <c r="AV55" s="241"/>
      <c r="AW55" s="2"/>
      <c r="AX55" s="2"/>
      <c r="AY55" s="2"/>
      <c r="AZ55" s="2"/>
      <c r="BA55" s="2"/>
      <c r="BB55" s="2"/>
      <c r="BC55" s="2"/>
      <c r="BD55" s="2"/>
      <c r="BE55" s="2"/>
      <c r="BF55" s="2"/>
      <c r="BG55" s="2"/>
      <c r="BH55" s="2"/>
      <c r="BI55" s="2"/>
      <c r="BJ55" s="2"/>
    </row>
    <row r="56" spans="1:62" ht="15.5">
      <c r="A56" s="147" t="s">
        <v>3802</v>
      </c>
      <c r="B56" s="227">
        <v>315.10000000000002</v>
      </c>
      <c r="C56" s="2"/>
      <c r="D56" s="577">
        <v>0</v>
      </c>
      <c r="E56" s="577">
        <v>0</v>
      </c>
      <c r="F56" s="577">
        <v>0</v>
      </c>
      <c r="G56" s="577">
        <v>0</v>
      </c>
      <c r="H56" s="577">
        <v>0</v>
      </c>
      <c r="I56" s="577">
        <v>0</v>
      </c>
      <c r="J56" s="577">
        <v>0</v>
      </c>
      <c r="K56" s="577">
        <v>0</v>
      </c>
      <c r="L56" s="577">
        <v>0</v>
      </c>
      <c r="M56" s="577">
        <v>0</v>
      </c>
      <c r="N56" s="577">
        <v>0</v>
      </c>
      <c r="O56" s="577">
        <v>0</v>
      </c>
      <c r="P56" s="266"/>
      <c r="U56" s="2"/>
      <c r="V56" s="209"/>
      <c r="W56" s="251"/>
      <c r="X56" s="251"/>
      <c r="Y56" s="251"/>
      <c r="Z56" s="251"/>
      <c r="AA56" s="251"/>
      <c r="AB56" s="251"/>
      <c r="AC56" s="251"/>
      <c r="AD56" s="251"/>
      <c r="AE56" s="251"/>
      <c r="AF56" s="251"/>
      <c r="AG56" s="251"/>
      <c r="AH56" s="251"/>
      <c r="AJ56" s="2"/>
      <c r="AK56" s="241"/>
      <c r="AL56" s="2"/>
      <c r="AM56" s="2"/>
      <c r="AN56" s="241"/>
      <c r="AP56" s="2"/>
      <c r="AQ56" s="2"/>
      <c r="AR56" s="241"/>
      <c r="AS56" s="2"/>
      <c r="AT56" s="2"/>
      <c r="AU56" s="2"/>
      <c r="AV56" s="241"/>
      <c r="AW56" s="2"/>
      <c r="AX56" s="2"/>
      <c r="AY56" s="2"/>
      <c r="AZ56" s="2"/>
      <c r="BA56" s="2"/>
      <c r="BB56" s="2"/>
      <c r="BC56" s="2"/>
      <c r="BD56" s="2"/>
      <c r="BE56" s="2"/>
      <c r="BF56" s="2"/>
      <c r="BG56" s="2"/>
      <c r="BH56" s="2"/>
      <c r="BI56" s="2"/>
      <c r="BJ56" s="2"/>
    </row>
    <row r="57" spans="1:62" ht="15.5">
      <c r="A57" s="147" t="s">
        <v>3803</v>
      </c>
      <c r="B57" s="227">
        <v>315.2</v>
      </c>
      <c r="C57" s="2"/>
      <c r="D57" s="577">
        <v>0</v>
      </c>
      <c r="E57" s="577">
        <v>0</v>
      </c>
      <c r="F57" s="577">
        <v>0</v>
      </c>
      <c r="G57" s="577">
        <v>0</v>
      </c>
      <c r="H57" s="577">
        <v>0</v>
      </c>
      <c r="I57" s="577">
        <v>0</v>
      </c>
      <c r="J57" s="577">
        <v>0</v>
      </c>
      <c r="K57" s="577">
        <v>0</v>
      </c>
      <c r="L57" s="577">
        <v>0</v>
      </c>
      <c r="M57" s="577">
        <v>0</v>
      </c>
      <c r="N57" s="577">
        <v>0</v>
      </c>
      <c r="O57" s="577">
        <v>0</v>
      </c>
      <c r="P57" s="266"/>
      <c r="U57" s="2"/>
      <c r="V57" s="209"/>
      <c r="W57" s="251"/>
      <c r="X57" s="251"/>
      <c r="Y57" s="251"/>
      <c r="Z57" s="251"/>
      <c r="AA57" s="251"/>
      <c r="AB57" s="251"/>
      <c r="AC57" s="251"/>
      <c r="AD57" s="251"/>
      <c r="AE57" s="251"/>
      <c r="AF57" s="251"/>
      <c r="AG57" s="251"/>
      <c r="AH57" s="251"/>
      <c r="AJ57" s="2"/>
      <c r="AK57" s="241"/>
      <c r="AL57" s="2"/>
      <c r="AM57" s="2"/>
      <c r="AN57" s="241"/>
      <c r="AP57" s="2"/>
      <c r="AQ57" s="2"/>
      <c r="AR57" s="241"/>
      <c r="AS57" s="2"/>
      <c r="AT57" s="2"/>
      <c r="AU57" s="2"/>
      <c r="AV57" s="241"/>
      <c r="AW57" s="2"/>
      <c r="AX57" s="2"/>
      <c r="AY57" s="2"/>
      <c r="AZ57" s="2"/>
      <c r="BA57" s="2"/>
      <c r="BB57" s="2"/>
      <c r="BC57" s="2"/>
      <c r="BD57" s="2"/>
      <c r="BE57" s="2"/>
      <c r="BF57" s="2"/>
      <c r="BG57" s="2"/>
      <c r="BH57" s="2"/>
      <c r="BI57" s="2"/>
      <c r="BJ57" s="2"/>
    </row>
    <row r="58" spans="1:62" ht="15.5">
      <c r="A58" s="147" t="s">
        <v>3804</v>
      </c>
      <c r="B58" s="227">
        <v>315.3</v>
      </c>
      <c r="C58" s="2"/>
      <c r="D58" s="577">
        <v>0</v>
      </c>
      <c r="E58" s="577">
        <v>0</v>
      </c>
      <c r="F58" s="577">
        <v>0</v>
      </c>
      <c r="G58" s="577">
        <v>0</v>
      </c>
      <c r="H58" s="577">
        <v>0</v>
      </c>
      <c r="I58" s="577">
        <v>0</v>
      </c>
      <c r="J58" s="577">
        <v>0</v>
      </c>
      <c r="K58" s="577">
        <v>0</v>
      </c>
      <c r="L58" s="577">
        <v>0</v>
      </c>
      <c r="M58" s="577">
        <v>0</v>
      </c>
      <c r="N58" s="577">
        <v>0</v>
      </c>
      <c r="O58" s="577">
        <v>0</v>
      </c>
      <c r="P58" s="266"/>
      <c r="U58" s="2"/>
      <c r="V58" s="209"/>
      <c r="W58" s="251"/>
      <c r="X58" s="251"/>
      <c r="Y58" s="251"/>
      <c r="Z58" s="251"/>
      <c r="AA58" s="251"/>
      <c r="AB58" s="251"/>
      <c r="AC58" s="251"/>
      <c r="AD58" s="251"/>
      <c r="AE58" s="251"/>
      <c r="AF58" s="251"/>
      <c r="AG58" s="251"/>
      <c r="AH58" s="251"/>
      <c r="AJ58" s="2"/>
      <c r="AK58" s="241"/>
      <c r="AL58" s="2"/>
      <c r="AM58" s="2"/>
      <c r="AN58" s="241"/>
      <c r="AP58" s="2"/>
      <c r="AQ58" s="2"/>
      <c r="AR58" s="241"/>
      <c r="AS58" s="2"/>
      <c r="AT58" s="2"/>
      <c r="AU58" s="2"/>
      <c r="AV58" s="241"/>
      <c r="AW58" s="2"/>
      <c r="AX58" s="2"/>
      <c r="AY58" s="2"/>
      <c r="AZ58" s="2"/>
      <c r="BA58" s="2"/>
      <c r="BB58" s="2"/>
      <c r="BC58" s="2"/>
      <c r="BD58" s="2"/>
      <c r="BE58" s="2"/>
      <c r="BF58" s="2"/>
      <c r="BG58" s="2"/>
      <c r="BH58" s="2"/>
      <c r="BI58" s="2"/>
      <c r="BJ58" s="2"/>
    </row>
    <row r="59" spans="1:62" ht="15.5">
      <c r="A59" s="147">
        <f>A55+1</f>
        <v>28</v>
      </c>
      <c r="B59" s="227">
        <v>316</v>
      </c>
      <c r="C59" s="2"/>
      <c r="D59" s="577">
        <v>0</v>
      </c>
      <c r="E59" s="577">
        <v>0</v>
      </c>
      <c r="F59" s="577">
        <v>0</v>
      </c>
      <c r="G59" s="577">
        <v>0</v>
      </c>
      <c r="H59" s="577">
        <v>0</v>
      </c>
      <c r="I59" s="577">
        <v>0</v>
      </c>
      <c r="J59" s="577">
        <v>0</v>
      </c>
      <c r="K59" s="577">
        <v>0</v>
      </c>
      <c r="L59" s="577">
        <v>0</v>
      </c>
      <c r="M59" s="577">
        <v>0</v>
      </c>
      <c r="N59" s="577">
        <v>0</v>
      </c>
      <c r="O59" s="577">
        <v>0</v>
      </c>
      <c r="P59" s="266"/>
      <c r="U59" s="2"/>
      <c r="V59" s="209"/>
      <c r="W59" s="209"/>
      <c r="X59" s="209"/>
      <c r="Y59" s="209"/>
      <c r="Z59" s="209"/>
      <c r="AA59" s="209"/>
      <c r="AB59" s="209"/>
      <c r="AC59" s="209"/>
      <c r="AD59" s="209"/>
      <c r="AE59" s="209"/>
      <c r="AF59" s="209"/>
      <c r="AG59" s="209"/>
      <c r="AH59" s="209"/>
      <c r="AJ59" s="2"/>
      <c r="AK59" s="241"/>
      <c r="AL59" s="2"/>
      <c r="AM59" s="2"/>
      <c r="AN59" s="241"/>
      <c r="AP59" s="2"/>
      <c r="AQ59" s="2"/>
      <c r="AR59" s="241"/>
      <c r="AS59" s="2"/>
      <c r="AT59" s="2"/>
      <c r="AU59" s="2"/>
      <c r="AV59" s="241"/>
      <c r="AW59" s="2"/>
      <c r="AX59" s="2"/>
      <c r="AY59" s="2"/>
      <c r="AZ59" s="2"/>
      <c r="BA59" s="2"/>
      <c r="BB59" s="2"/>
      <c r="BC59" s="2"/>
      <c r="BD59" s="2"/>
      <c r="BE59" s="2"/>
      <c r="BF59" s="2"/>
      <c r="BG59" s="2"/>
      <c r="BH59" s="2"/>
      <c r="BI59" s="2"/>
      <c r="BJ59" s="2"/>
    </row>
    <row r="60" spans="1:62" ht="15.5">
      <c r="A60" s="96"/>
      <c r="B60" s="264"/>
      <c r="C60" s="2"/>
      <c r="D60" s="2"/>
      <c r="E60" s="2"/>
      <c r="F60" s="2"/>
      <c r="G60" s="2"/>
      <c r="H60" s="2"/>
      <c r="I60" s="2"/>
      <c r="J60" s="2"/>
      <c r="K60" s="96"/>
      <c r="L60" s="2"/>
      <c r="M60" s="2"/>
      <c r="N60" s="2"/>
      <c r="O60" s="2"/>
      <c r="P60" s="266"/>
      <c r="U60" s="2"/>
      <c r="V60" s="209"/>
      <c r="W60" s="209"/>
      <c r="X60" s="209"/>
      <c r="Y60" s="209"/>
      <c r="Z60" s="209"/>
      <c r="AA60" s="209"/>
      <c r="AB60" s="209"/>
      <c r="AC60" s="209"/>
      <c r="AD60" s="209"/>
      <c r="AE60" s="209"/>
      <c r="AF60" s="209"/>
      <c r="AG60" s="209"/>
      <c r="AH60" s="209"/>
      <c r="AJ60" s="2"/>
      <c r="AK60" s="241"/>
      <c r="AL60" s="2"/>
      <c r="AM60" s="2"/>
      <c r="AN60" s="241"/>
      <c r="AP60" s="2"/>
      <c r="AQ60" s="2"/>
      <c r="AR60" s="241"/>
      <c r="AS60" s="2"/>
      <c r="AT60" s="2"/>
      <c r="AU60" s="2"/>
      <c r="AV60" s="241"/>
      <c r="AW60" s="2"/>
      <c r="AX60" s="2"/>
      <c r="AY60" s="2"/>
      <c r="AZ60" s="2"/>
      <c r="BA60" s="2"/>
      <c r="BB60" s="2"/>
      <c r="BC60" s="2"/>
      <c r="BD60" s="2"/>
      <c r="BE60" s="2"/>
      <c r="BF60" s="2"/>
      <c r="BG60" s="2"/>
      <c r="BH60" s="2"/>
      <c r="BI60" s="2"/>
      <c r="BJ60" s="2"/>
    </row>
    <row r="61" spans="1:62" ht="18.5">
      <c r="A61" s="96"/>
      <c r="B61" s="96" t="s">
        <v>1068</v>
      </c>
      <c r="C61" s="96" t="s">
        <v>717</v>
      </c>
      <c r="D61" s="1283" t="s">
        <v>718</v>
      </c>
      <c r="E61" s="1284"/>
      <c r="F61" s="1284"/>
      <c r="G61" s="1284"/>
      <c r="H61" s="1284"/>
      <c r="I61" s="1284"/>
      <c r="J61" s="1284"/>
      <c r="K61" s="1284"/>
      <c r="L61" s="1284"/>
      <c r="M61" s="1284"/>
      <c r="N61" s="1284"/>
      <c r="O61" s="1284"/>
      <c r="P61" s="1284"/>
      <c r="U61" s="2"/>
      <c r="V61" s="209"/>
      <c r="W61" s="209"/>
      <c r="X61" s="209"/>
      <c r="Y61" s="209"/>
      <c r="Z61" s="209"/>
      <c r="AA61" s="209"/>
      <c r="AB61" s="209"/>
      <c r="AC61" s="209"/>
      <c r="AD61" s="209"/>
      <c r="AE61" s="209"/>
      <c r="AF61" s="209"/>
      <c r="AG61" s="209"/>
      <c r="AH61" s="209"/>
      <c r="AJ61" s="2"/>
      <c r="AK61" s="241"/>
      <c r="AL61" s="2"/>
      <c r="AM61" s="2"/>
      <c r="AN61" s="241"/>
      <c r="AP61" s="2"/>
      <c r="AQ61" s="2"/>
      <c r="AR61" s="241"/>
      <c r="AS61" s="2"/>
      <c r="AT61" s="2"/>
      <c r="AU61" s="2"/>
      <c r="AV61" s="241"/>
      <c r="AW61" s="2"/>
      <c r="AX61" s="2"/>
      <c r="AY61" s="2"/>
      <c r="AZ61" s="2"/>
      <c r="BA61" s="2"/>
      <c r="BB61" s="2"/>
      <c r="BC61" s="2"/>
      <c r="BD61" s="2"/>
      <c r="BE61" s="2"/>
      <c r="BF61" s="2"/>
      <c r="BG61" s="2"/>
      <c r="BH61" s="2"/>
      <c r="BI61" s="2"/>
      <c r="BJ61" s="2"/>
    </row>
    <row r="62" spans="1:62" ht="18.5">
      <c r="A62" s="97"/>
      <c r="B62" s="97" t="s">
        <v>918</v>
      </c>
      <c r="C62" s="97" t="s">
        <v>719</v>
      </c>
      <c r="D62" s="15" t="s">
        <v>706</v>
      </c>
      <c r="E62" s="15" t="s">
        <v>707</v>
      </c>
      <c r="F62" s="15" t="s">
        <v>708</v>
      </c>
      <c r="G62" s="15" t="s">
        <v>709</v>
      </c>
      <c r="H62" s="15" t="s">
        <v>710</v>
      </c>
      <c r="I62" s="15" t="s">
        <v>711</v>
      </c>
      <c r="J62" s="15" t="s">
        <v>712</v>
      </c>
      <c r="K62" s="15" t="s">
        <v>713</v>
      </c>
      <c r="L62" s="15" t="s">
        <v>714</v>
      </c>
      <c r="M62" s="15" t="s">
        <v>715</v>
      </c>
      <c r="N62" s="15" t="s">
        <v>716</v>
      </c>
      <c r="O62" s="15" t="s">
        <v>705</v>
      </c>
      <c r="P62" s="277" t="s">
        <v>464</v>
      </c>
      <c r="U62" s="2"/>
      <c r="V62" s="209"/>
      <c r="W62" s="251"/>
      <c r="X62" s="251"/>
      <c r="Y62" s="251"/>
      <c r="Z62" s="251"/>
      <c r="AA62" s="251"/>
      <c r="AB62" s="251"/>
      <c r="AC62" s="251"/>
      <c r="AD62" s="251"/>
      <c r="AE62" s="251"/>
      <c r="AF62" s="251"/>
      <c r="AG62" s="251"/>
      <c r="AH62" s="251"/>
      <c r="AJ62" s="2"/>
      <c r="AK62" s="241"/>
      <c r="AL62" s="2"/>
      <c r="AM62" s="2"/>
      <c r="AN62" s="241"/>
      <c r="AP62" s="2"/>
      <c r="AQ62" s="2"/>
      <c r="AR62" s="241"/>
      <c r="AS62" s="2"/>
      <c r="AT62" s="2"/>
      <c r="AU62" s="2"/>
      <c r="AV62" s="241"/>
      <c r="AW62" s="2"/>
      <c r="AX62" s="2"/>
      <c r="AY62" s="2"/>
      <c r="AZ62" s="2"/>
      <c r="BA62" s="2"/>
      <c r="BB62" s="2"/>
      <c r="BC62" s="2"/>
      <c r="BD62" s="2"/>
      <c r="BE62" s="2"/>
      <c r="BF62" s="2"/>
      <c r="BG62" s="2"/>
      <c r="BH62" s="2"/>
      <c r="BI62" s="2"/>
      <c r="BJ62" s="2"/>
    </row>
    <row r="63" spans="1:62" ht="15.5">
      <c r="A63" s="147">
        <f>A59+1</f>
        <v>29</v>
      </c>
      <c r="B63" s="227">
        <f t="shared" ref="B63:B68" si="17">B50</f>
        <v>311</v>
      </c>
      <c r="C63" s="578"/>
      <c r="D63" s="422">
        <f t="shared" ref="D63:O63" si="18">D50*$C63/100/12</f>
        <v>0</v>
      </c>
      <c r="E63" s="422">
        <f t="shared" si="18"/>
        <v>0</v>
      </c>
      <c r="F63" s="422">
        <f t="shared" si="18"/>
        <v>0</v>
      </c>
      <c r="G63" s="422">
        <f t="shared" si="18"/>
        <v>0</v>
      </c>
      <c r="H63" s="422">
        <f t="shared" si="18"/>
        <v>0</v>
      </c>
      <c r="I63" s="422">
        <f t="shared" si="18"/>
        <v>0</v>
      </c>
      <c r="J63" s="422">
        <f t="shared" si="18"/>
        <v>0</v>
      </c>
      <c r="K63" s="422">
        <f t="shared" si="18"/>
        <v>0</v>
      </c>
      <c r="L63" s="422">
        <f t="shared" si="18"/>
        <v>0</v>
      </c>
      <c r="M63" s="422">
        <f t="shared" si="18"/>
        <v>0</v>
      </c>
      <c r="N63" s="422">
        <f t="shared" si="18"/>
        <v>0</v>
      </c>
      <c r="O63" s="422">
        <f t="shared" si="18"/>
        <v>0</v>
      </c>
      <c r="P63" s="263">
        <f>SUM(D63:O63)</f>
        <v>0</v>
      </c>
      <c r="U63" s="2"/>
      <c r="V63" s="209"/>
      <c r="W63" s="209"/>
      <c r="X63" s="209"/>
      <c r="Y63" s="209"/>
      <c r="Z63" s="209"/>
      <c r="AA63" s="209"/>
      <c r="AB63" s="209"/>
      <c r="AC63" s="209"/>
      <c r="AD63" s="209"/>
      <c r="AE63" s="209"/>
      <c r="AF63" s="209"/>
      <c r="AG63" s="209"/>
      <c r="AH63" s="209"/>
      <c r="AJ63" s="2"/>
      <c r="AK63" s="241"/>
      <c r="AL63" s="2"/>
      <c r="AM63" s="2"/>
      <c r="AN63" s="241"/>
      <c r="AP63" s="2"/>
      <c r="AQ63" s="2"/>
      <c r="AR63" s="241"/>
      <c r="AS63" s="2"/>
      <c r="AT63" s="2"/>
      <c r="AU63" s="2"/>
      <c r="AV63" s="241"/>
      <c r="AW63" s="2"/>
      <c r="AX63" s="2"/>
      <c r="AY63" s="2"/>
      <c r="AZ63" s="2"/>
      <c r="BA63" s="2"/>
      <c r="BB63" s="2"/>
      <c r="BC63" s="2"/>
      <c r="BD63" s="2"/>
      <c r="BE63" s="2"/>
      <c r="BF63" s="2"/>
      <c r="BG63" s="2"/>
      <c r="BH63" s="2"/>
      <c r="BI63" s="2"/>
      <c r="BJ63" s="2"/>
    </row>
    <row r="64" spans="1:62" ht="15.5">
      <c r="A64" s="147">
        <f t="shared" ref="A64:A68" si="19">A63+1</f>
        <v>30</v>
      </c>
      <c r="B64" s="227">
        <f t="shared" si="17"/>
        <v>312</v>
      </c>
      <c r="C64" s="578"/>
      <c r="D64" s="422">
        <f t="shared" ref="D64:O64" si="20">D51*$C64/100/12</f>
        <v>0</v>
      </c>
      <c r="E64" s="422">
        <f t="shared" si="20"/>
        <v>0</v>
      </c>
      <c r="F64" s="422">
        <f t="shared" si="20"/>
        <v>0</v>
      </c>
      <c r="G64" s="422">
        <f t="shared" si="20"/>
        <v>0</v>
      </c>
      <c r="H64" s="422">
        <f t="shared" si="20"/>
        <v>0</v>
      </c>
      <c r="I64" s="422">
        <f t="shared" si="20"/>
        <v>0</v>
      </c>
      <c r="J64" s="422">
        <f t="shared" si="20"/>
        <v>0</v>
      </c>
      <c r="K64" s="422">
        <f t="shared" si="20"/>
        <v>0</v>
      </c>
      <c r="L64" s="422">
        <f t="shared" si="20"/>
        <v>0</v>
      </c>
      <c r="M64" s="422">
        <f t="shared" si="20"/>
        <v>0</v>
      </c>
      <c r="N64" s="422">
        <f t="shared" si="20"/>
        <v>0</v>
      </c>
      <c r="O64" s="422">
        <f t="shared" si="20"/>
        <v>0</v>
      </c>
      <c r="P64" s="263">
        <f t="shared" ref="P64:P72" si="21">SUM(D64:O64)</f>
        <v>0</v>
      </c>
      <c r="U64" s="2"/>
      <c r="V64" s="209"/>
      <c r="W64" s="209"/>
      <c r="X64" s="209"/>
      <c r="Y64" s="209"/>
      <c r="Z64" s="209"/>
      <c r="AA64" s="209"/>
      <c r="AB64" s="209"/>
      <c r="AC64" s="209"/>
      <c r="AD64" s="209"/>
      <c r="AE64" s="209"/>
      <c r="AF64" s="209"/>
      <c r="AG64" s="209"/>
      <c r="AH64" s="209"/>
      <c r="AJ64" s="2"/>
      <c r="AK64" s="241"/>
      <c r="AL64" s="2"/>
      <c r="AM64" s="2"/>
      <c r="AN64" s="241"/>
      <c r="AP64" s="2"/>
      <c r="AQ64" s="2"/>
      <c r="AR64" s="241"/>
      <c r="AS64" s="2"/>
      <c r="AT64" s="2"/>
      <c r="AU64" s="2"/>
      <c r="AV64" s="241"/>
      <c r="AW64" s="2"/>
      <c r="AX64" s="2"/>
      <c r="AY64" s="2"/>
      <c r="AZ64" s="2"/>
      <c r="BA64" s="2"/>
      <c r="BB64" s="2"/>
      <c r="BC64" s="2"/>
      <c r="BD64" s="2"/>
      <c r="BE64" s="2"/>
      <c r="BF64" s="2"/>
      <c r="BG64" s="2"/>
      <c r="BH64" s="2"/>
      <c r="BI64" s="2"/>
      <c r="BJ64" s="2"/>
    </row>
    <row r="65" spans="1:62" ht="15.5">
      <c r="A65" s="147">
        <f t="shared" si="19"/>
        <v>31</v>
      </c>
      <c r="B65" s="227">
        <f t="shared" si="17"/>
        <v>312.10000000000002</v>
      </c>
      <c r="C65" s="578"/>
      <c r="D65" s="422">
        <f t="shared" ref="D65:O65" si="22">D52*$C65/100/12</f>
        <v>0</v>
      </c>
      <c r="E65" s="422">
        <f t="shared" si="22"/>
        <v>0</v>
      </c>
      <c r="F65" s="422">
        <f t="shared" si="22"/>
        <v>0</v>
      </c>
      <c r="G65" s="422">
        <f t="shared" si="22"/>
        <v>0</v>
      </c>
      <c r="H65" s="422">
        <f t="shared" si="22"/>
        <v>0</v>
      </c>
      <c r="I65" s="422">
        <f t="shared" si="22"/>
        <v>0</v>
      </c>
      <c r="J65" s="422">
        <f t="shared" si="22"/>
        <v>0</v>
      </c>
      <c r="K65" s="422">
        <f t="shared" si="22"/>
        <v>0</v>
      </c>
      <c r="L65" s="422">
        <f t="shared" si="22"/>
        <v>0</v>
      </c>
      <c r="M65" s="422">
        <f t="shared" si="22"/>
        <v>0</v>
      </c>
      <c r="N65" s="422">
        <f t="shared" si="22"/>
        <v>0</v>
      </c>
      <c r="O65" s="422">
        <f t="shared" si="22"/>
        <v>0</v>
      </c>
      <c r="P65" s="263">
        <f t="shared" si="21"/>
        <v>0</v>
      </c>
      <c r="U65" s="2"/>
      <c r="V65" s="209"/>
      <c r="W65" s="209"/>
      <c r="X65" s="209"/>
      <c r="Y65" s="209"/>
      <c r="Z65" s="209"/>
      <c r="AA65" s="209"/>
      <c r="AB65" s="209"/>
      <c r="AC65" s="209"/>
      <c r="AD65" s="209"/>
      <c r="AE65" s="209"/>
      <c r="AF65" s="209"/>
      <c r="AG65" s="209"/>
      <c r="AH65" s="209"/>
      <c r="AJ65" s="2"/>
      <c r="AK65" s="241"/>
      <c r="AL65" s="2"/>
      <c r="AM65" s="2"/>
      <c r="AN65" s="241"/>
      <c r="AP65" s="2"/>
      <c r="AQ65" s="2"/>
      <c r="AR65" s="241"/>
      <c r="AS65" s="2"/>
      <c r="AT65" s="2"/>
      <c r="AU65" s="2"/>
      <c r="AV65" s="241"/>
      <c r="AW65" s="2"/>
      <c r="AX65" s="2"/>
      <c r="AY65" s="2"/>
      <c r="AZ65" s="2"/>
      <c r="BA65" s="2"/>
      <c r="BB65" s="2"/>
      <c r="BC65" s="2"/>
      <c r="BD65" s="2"/>
      <c r="BE65" s="2"/>
      <c r="BF65" s="2"/>
      <c r="BG65" s="2"/>
      <c r="BH65" s="2"/>
      <c r="BI65" s="2"/>
      <c r="BJ65" s="2"/>
    </row>
    <row r="66" spans="1:62" ht="15.5">
      <c r="A66" s="147">
        <f t="shared" si="19"/>
        <v>32</v>
      </c>
      <c r="B66" s="227">
        <f t="shared" si="17"/>
        <v>312.2</v>
      </c>
      <c r="C66" s="578"/>
      <c r="D66" s="422">
        <f t="shared" ref="D66:O66" si="23">D53*$C66/100/12</f>
        <v>0</v>
      </c>
      <c r="E66" s="422">
        <f t="shared" si="23"/>
        <v>0</v>
      </c>
      <c r="F66" s="422">
        <f t="shared" si="23"/>
        <v>0</v>
      </c>
      <c r="G66" s="422">
        <f t="shared" si="23"/>
        <v>0</v>
      </c>
      <c r="H66" s="422">
        <f t="shared" si="23"/>
        <v>0</v>
      </c>
      <c r="I66" s="422">
        <f t="shared" si="23"/>
        <v>0</v>
      </c>
      <c r="J66" s="422">
        <f t="shared" si="23"/>
        <v>0</v>
      </c>
      <c r="K66" s="422">
        <f t="shared" si="23"/>
        <v>0</v>
      </c>
      <c r="L66" s="422">
        <f t="shared" si="23"/>
        <v>0</v>
      </c>
      <c r="M66" s="422">
        <f t="shared" si="23"/>
        <v>0</v>
      </c>
      <c r="N66" s="422">
        <f t="shared" si="23"/>
        <v>0</v>
      </c>
      <c r="O66" s="422">
        <f t="shared" si="23"/>
        <v>0</v>
      </c>
      <c r="P66" s="263">
        <f t="shared" si="21"/>
        <v>0</v>
      </c>
      <c r="U66" s="2"/>
      <c r="V66" s="209"/>
      <c r="W66" s="251"/>
      <c r="X66" s="251"/>
      <c r="Y66" s="251"/>
      <c r="Z66" s="251"/>
      <c r="AA66" s="251"/>
      <c r="AB66" s="251"/>
      <c r="AC66" s="251"/>
      <c r="AD66" s="251"/>
      <c r="AE66" s="251"/>
      <c r="AF66" s="251"/>
      <c r="AG66" s="251"/>
      <c r="AH66" s="251"/>
      <c r="AJ66" s="2"/>
      <c r="AK66" s="241"/>
      <c r="AL66" s="2"/>
      <c r="AM66" s="2"/>
      <c r="AN66" s="241"/>
      <c r="AP66" s="2"/>
      <c r="AQ66" s="2"/>
      <c r="AR66" s="241"/>
      <c r="AS66" s="2"/>
      <c r="AT66" s="2"/>
      <c r="AU66" s="2"/>
      <c r="AV66" s="241"/>
      <c r="AW66" s="2"/>
      <c r="AX66" s="2"/>
      <c r="AY66" s="2"/>
      <c r="AZ66" s="2"/>
      <c r="BA66" s="2"/>
      <c r="BB66" s="2"/>
      <c r="BC66" s="2"/>
      <c r="BD66" s="2"/>
      <c r="BE66" s="2"/>
      <c r="BF66" s="2"/>
      <c r="BG66" s="2"/>
      <c r="BH66" s="2"/>
      <c r="BI66" s="2"/>
      <c r="BJ66" s="2"/>
    </row>
    <row r="67" spans="1:62" ht="15.5">
      <c r="A67" s="147">
        <f t="shared" si="19"/>
        <v>33</v>
      </c>
      <c r="B67" s="227">
        <f t="shared" si="17"/>
        <v>314</v>
      </c>
      <c r="C67" s="578"/>
      <c r="D67" s="422">
        <f t="shared" ref="D67:O67" si="24">D54*$C67/100/12</f>
        <v>0</v>
      </c>
      <c r="E67" s="422">
        <f t="shared" si="24"/>
        <v>0</v>
      </c>
      <c r="F67" s="422">
        <f t="shared" si="24"/>
        <v>0</v>
      </c>
      <c r="G67" s="422">
        <f t="shared" si="24"/>
        <v>0</v>
      </c>
      <c r="H67" s="422">
        <f t="shared" si="24"/>
        <v>0</v>
      </c>
      <c r="I67" s="422">
        <f t="shared" si="24"/>
        <v>0</v>
      </c>
      <c r="J67" s="422">
        <f t="shared" si="24"/>
        <v>0</v>
      </c>
      <c r="K67" s="422">
        <f t="shared" si="24"/>
        <v>0</v>
      </c>
      <c r="L67" s="422">
        <f t="shared" si="24"/>
        <v>0</v>
      </c>
      <c r="M67" s="422">
        <f t="shared" si="24"/>
        <v>0</v>
      </c>
      <c r="N67" s="422">
        <f t="shared" si="24"/>
        <v>0</v>
      </c>
      <c r="O67" s="422">
        <f t="shared" si="24"/>
        <v>0</v>
      </c>
      <c r="P67" s="263">
        <f t="shared" si="21"/>
        <v>0</v>
      </c>
      <c r="U67" s="2"/>
      <c r="V67" s="209"/>
      <c r="W67" s="209"/>
      <c r="X67" s="209"/>
      <c r="Y67" s="209"/>
      <c r="Z67" s="209"/>
      <c r="AA67" s="209"/>
      <c r="AB67" s="209"/>
      <c r="AC67" s="209"/>
      <c r="AD67" s="209"/>
      <c r="AE67" s="209"/>
      <c r="AF67" s="209"/>
      <c r="AG67" s="209"/>
      <c r="AH67" s="209"/>
      <c r="AJ67" s="2"/>
      <c r="AK67" s="241"/>
      <c r="AL67" s="2"/>
      <c r="AM67" s="2"/>
      <c r="AN67" s="241"/>
      <c r="AP67" s="2"/>
      <c r="AQ67" s="2"/>
      <c r="AR67" s="241"/>
      <c r="AS67" s="2"/>
      <c r="AT67" s="2"/>
      <c r="AU67" s="2"/>
      <c r="AV67" s="241"/>
      <c r="AW67" s="2"/>
      <c r="AX67" s="2"/>
      <c r="AY67" s="2"/>
      <c r="AZ67" s="2"/>
      <c r="BA67" s="2"/>
      <c r="BB67" s="2"/>
      <c r="BC67" s="2"/>
      <c r="BD67" s="2"/>
      <c r="BE67" s="2"/>
      <c r="BF67" s="2"/>
      <c r="BG67" s="2"/>
      <c r="BH67" s="2"/>
      <c r="BI67" s="2"/>
      <c r="BJ67" s="2"/>
    </row>
    <row r="68" spans="1:62" ht="15.5">
      <c r="A68" s="147">
        <f t="shared" si="19"/>
        <v>34</v>
      </c>
      <c r="B68" s="227">
        <f t="shared" si="17"/>
        <v>315</v>
      </c>
      <c r="C68" s="578"/>
      <c r="D68" s="422">
        <f t="shared" ref="D68:O68" si="25">D55*$C68/100/12</f>
        <v>0</v>
      </c>
      <c r="E68" s="422">
        <f t="shared" si="25"/>
        <v>0</v>
      </c>
      <c r="F68" s="422">
        <f t="shared" si="25"/>
        <v>0</v>
      </c>
      <c r="G68" s="422">
        <f t="shared" si="25"/>
        <v>0</v>
      </c>
      <c r="H68" s="422">
        <f t="shared" si="25"/>
        <v>0</v>
      </c>
      <c r="I68" s="422">
        <f t="shared" si="25"/>
        <v>0</v>
      </c>
      <c r="J68" s="422">
        <f t="shared" si="25"/>
        <v>0</v>
      </c>
      <c r="K68" s="422">
        <f t="shared" si="25"/>
        <v>0</v>
      </c>
      <c r="L68" s="422">
        <f t="shared" si="25"/>
        <v>0</v>
      </c>
      <c r="M68" s="422">
        <f t="shared" si="25"/>
        <v>0</v>
      </c>
      <c r="N68" s="422">
        <f t="shared" si="25"/>
        <v>0</v>
      </c>
      <c r="O68" s="422">
        <f t="shared" si="25"/>
        <v>0</v>
      </c>
      <c r="P68" s="263">
        <f t="shared" si="21"/>
        <v>0</v>
      </c>
      <c r="U68" s="2"/>
      <c r="V68" s="209"/>
      <c r="W68" s="209"/>
      <c r="X68" s="209"/>
      <c r="Y68" s="209"/>
      <c r="Z68" s="209"/>
      <c r="AA68" s="209"/>
      <c r="AB68" s="209"/>
      <c r="AC68" s="209"/>
      <c r="AD68" s="209"/>
      <c r="AE68" s="209"/>
      <c r="AF68" s="209"/>
      <c r="AG68" s="209"/>
      <c r="AH68" s="209"/>
      <c r="AJ68" s="2"/>
      <c r="AK68" s="241"/>
      <c r="AL68" s="2"/>
      <c r="AM68" s="2"/>
      <c r="AN68" s="241"/>
      <c r="AP68" s="2"/>
      <c r="AQ68" s="2"/>
      <c r="AR68" s="241"/>
      <c r="AS68" s="2"/>
      <c r="AT68" s="2"/>
      <c r="AU68" s="2"/>
      <c r="AV68" s="241"/>
      <c r="AW68" s="2"/>
      <c r="AX68" s="2"/>
      <c r="AY68" s="2"/>
      <c r="AZ68" s="2"/>
      <c r="BA68" s="2"/>
      <c r="BB68" s="2"/>
      <c r="BC68" s="2"/>
      <c r="BD68" s="2"/>
      <c r="BE68" s="2"/>
      <c r="BF68" s="2"/>
      <c r="BG68" s="2"/>
      <c r="BH68" s="2"/>
      <c r="BI68" s="2"/>
      <c r="BJ68" s="2"/>
    </row>
    <row r="69" spans="1:62" ht="15.5">
      <c r="A69" s="147" t="s">
        <v>3805</v>
      </c>
      <c r="B69" s="227">
        <v>315.10000000000002</v>
      </c>
      <c r="C69" s="578"/>
      <c r="D69" s="422">
        <f t="shared" ref="D69:O69" si="26">D56*$C69/100/12</f>
        <v>0</v>
      </c>
      <c r="E69" s="422">
        <f t="shared" si="26"/>
        <v>0</v>
      </c>
      <c r="F69" s="422">
        <f t="shared" si="26"/>
        <v>0</v>
      </c>
      <c r="G69" s="422">
        <f t="shared" si="26"/>
        <v>0</v>
      </c>
      <c r="H69" s="422">
        <f t="shared" si="26"/>
        <v>0</v>
      </c>
      <c r="I69" s="422">
        <f t="shared" si="26"/>
        <v>0</v>
      </c>
      <c r="J69" s="422">
        <f t="shared" si="26"/>
        <v>0</v>
      </c>
      <c r="K69" s="422">
        <f t="shared" si="26"/>
        <v>0</v>
      </c>
      <c r="L69" s="422">
        <f t="shared" si="26"/>
        <v>0</v>
      </c>
      <c r="M69" s="422">
        <f t="shared" si="26"/>
        <v>0</v>
      </c>
      <c r="N69" s="422">
        <f t="shared" si="26"/>
        <v>0</v>
      </c>
      <c r="O69" s="422">
        <f t="shared" si="26"/>
        <v>0</v>
      </c>
      <c r="P69" s="263">
        <f t="shared" ref="P69:P71" si="27">SUM(D69:O69)</f>
        <v>0</v>
      </c>
      <c r="U69" s="2"/>
      <c r="V69" s="209"/>
      <c r="W69" s="209"/>
      <c r="X69" s="209"/>
      <c r="Y69" s="209"/>
      <c r="Z69" s="209"/>
      <c r="AA69" s="209"/>
      <c r="AB69" s="209"/>
      <c r="AC69" s="209"/>
      <c r="AD69" s="209"/>
      <c r="AE69" s="209"/>
      <c r="AF69" s="209"/>
      <c r="AG69" s="209"/>
      <c r="AH69" s="209"/>
      <c r="AJ69" s="2"/>
      <c r="AK69" s="241"/>
      <c r="AL69" s="2"/>
      <c r="AM69" s="2"/>
      <c r="AN69" s="241"/>
      <c r="AP69" s="2"/>
      <c r="AQ69" s="2"/>
      <c r="AR69" s="241"/>
      <c r="AS69" s="2"/>
      <c r="AT69" s="2"/>
      <c r="AU69" s="2"/>
      <c r="AV69" s="241"/>
      <c r="AW69" s="2"/>
      <c r="AX69" s="2"/>
      <c r="AY69" s="2"/>
      <c r="AZ69" s="2"/>
      <c r="BA69" s="2"/>
      <c r="BB69" s="2"/>
      <c r="BC69" s="2"/>
      <c r="BD69" s="2"/>
      <c r="BE69" s="2"/>
      <c r="BF69" s="2"/>
      <c r="BG69" s="2"/>
      <c r="BH69" s="2"/>
      <c r="BI69" s="2"/>
      <c r="BJ69" s="2"/>
    </row>
    <row r="70" spans="1:62" ht="15.5">
      <c r="A70" s="147" t="s">
        <v>3806</v>
      </c>
      <c r="B70" s="227">
        <v>315.2</v>
      </c>
      <c r="C70" s="578"/>
      <c r="D70" s="422">
        <f t="shared" ref="D70:O70" si="28">D57*$C70/100/12</f>
        <v>0</v>
      </c>
      <c r="E70" s="422">
        <f t="shared" si="28"/>
        <v>0</v>
      </c>
      <c r="F70" s="422">
        <f t="shared" si="28"/>
        <v>0</v>
      </c>
      <c r="G70" s="422">
        <f t="shared" si="28"/>
        <v>0</v>
      </c>
      <c r="H70" s="422">
        <f t="shared" si="28"/>
        <v>0</v>
      </c>
      <c r="I70" s="422">
        <f t="shared" si="28"/>
        <v>0</v>
      </c>
      <c r="J70" s="422">
        <f t="shared" si="28"/>
        <v>0</v>
      </c>
      <c r="K70" s="422">
        <f t="shared" si="28"/>
        <v>0</v>
      </c>
      <c r="L70" s="422">
        <f t="shared" si="28"/>
        <v>0</v>
      </c>
      <c r="M70" s="422">
        <f t="shared" si="28"/>
        <v>0</v>
      </c>
      <c r="N70" s="422">
        <f t="shared" si="28"/>
        <v>0</v>
      </c>
      <c r="O70" s="422">
        <f t="shared" si="28"/>
        <v>0</v>
      </c>
      <c r="P70" s="263">
        <f t="shared" si="27"/>
        <v>0</v>
      </c>
      <c r="U70" s="2"/>
      <c r="V70" s="209"/>
      <c r="W70" s="209"/>
      <c r="X70" s="209"/>
      <c r="Y70" s="209"/>
      <c r="Z70" s="209"/>
      <c r="AA70" s="209"/>
      <c r="AB70" s="209"/>
      <c r="AC70" s="209"/>
      <c r="AD70" s="209"/>
      <c r="AE70" s="209"/>
      <c r="AF70" s="209"/>
      <c r="AG70" s="209"/>
      <c r="AH70" s="209"/>
      <c r="AJ70" s="2"/>
      <c r="AK70" s="241"/>
      <c r="AL70" s="2"/>
      <c r="AM70" s="2"/>
      <c r="AN70" s="241"/>
      <c r="AP70" s="2"/>
      <c r="AQ70" s="2"/>
      <c r="AR70" s="241"/>
      <c r="AS70" s="2"/>
      <c r="AT70" s="2"/>
      <c r="AU70" s="2"/>
      <c r="AV70" s="241"/>
      <c r="AW70" s="2"/>
      <c r="AX70" s="2"/>
      <c r="AY70" s="2"/>
      <c r="AZ70" s="2"/>
      <c r="BA70" s="2"/>
      <c r="BB70" s="2"/>
      <c r="BC70" s="2"/>
      <c r="BD70" s="2"/>
      <c r="BE70" s="2"/>
      <c r="BF70" s="2"/>
      <c r="BG70" s="2"/>
      <c r="BH70" s="2"/>
      <c r="BI70" s="2"/>
      <c r="BJ70" s="2"/>
    </row>
    <row r="71" spans="1:62" ht="15.5">
      <c r="A71" s="147" t="s">
        <v>3807</v>
      </c>
      <c r="B71" s="227">
        <v>315.3</v>
      </c>
      <c r="C71" s="578"/>
      <c r="D71" s="422">
        <f t="shared" ref="D71:O71" si="29">D58*$C71/100/12</f>
        <v>0</v>
      </c>
      <c r="E71" s="422">
        <f t="shared" si="29"/>
        <v>0</v>
      </c>
      <c r="F71" s="422">
        <f t="shared" si="29"/>
        <v>0</v>
      </c>
      <c r="G71" s="422">
        <f t="shared" si="29"/>
        <v>0</v>
      </c>
      <c r="H71" s="422">
        <f t="shared" si="29"/>
        <v>0</v>
      </c>
      <c r="I71" s="422">
        <f t="shared" si="29"/>
        <v>0</v>
      </c>
      <c r="J71" s="422">
        <f t="shared" si="29"/>
        <v>0</v>
      </c>
      <c r="K71" s="422">
        <f t="shared" si="29"/>
        <v>0</v>
      </c>
      <c r="L71" s="422">
        <f t="shared" si="29"/>
        <v>0</v>
      </c>
      <c r="M71" s="422">
        <f t="shared" si="29"/>
        <v>0</v>
      </c>
      <c r="N71" s="422">
        <f t="shared" si="29"/>
        <v>0</v>
      </c>
      <c r="O71" s="422">
        <f t="shared" si="29"/>
        <v>0</v>
      </c>
      <c r="P71" s="263">
        <f t="shared" si="27"/>
        <v>0</v>
      </c>
      <c r="U71" s="2"/>
      <c r="V71" s="209"/>
      <c r="W71" s="209"/>
      <c r="X71" s="209"/>
      <c r="Y71" s="209"/>
      <c r="Z71" s="209"/>
      <c r="AA71" s="209"/>
      <c r="AB71" s="209"/>
      <c r="AC71" s="209"/>
      <c r="AD71" s="209"/>
      <c r="AE71" s="209"/>
      <c r="AF71" s="209"/>
      <c r="AG71" s="209"/>
      <c r="AH71" s="209"/>
      <c r="AJ71" s="2"/>
      <c r="AK71" s="241"/>
      <c r="AL71" s="2"/>
      <c r="AM71" s="2"/>
      <c r="AN71" s="241"/>
      <c r="AP71" s="2"/>
      <c r="AQ71" s="2"/>
      <c r="AR71" s="241"/>
      <c r="AS71" s="2"/>
      <c r="AT71" s="2"/>
      <c r="AU71" s="2"/>
      <c r="AV71" s="241"/>
      <c r="AW71" s="2"/>
      <c r="AX71" s="2"/>
      <c r="AY71" s="2"/>
      <c r="AZ71" s="2"/>
      <c r="BA71" s="2"/>
      <c r="BB71" s="2"/>
      <c r="BC71" s="2"/>
      <c r="BD71" s="2"/>
      <c r="BE71" s="2"/>
      <c r="BF71" s="2"/>
      <c r="BG71" s="2"/>
      <c r="BH71" s="2"/>
      <c r="BI71" s="2"/>
      <c r="BJ71" s="2"/>
    </row>
    <row r="72" spans="1:62" ht="15.5">
      <c r="A72" s="147">
        <f>A68+1</f>
        <v>35</v>
      </c>
      <c r="B72" s="227">
        <f t="shared" ref="B72" si="30">B59</f>
        <v>316</v>
      </c>
      <c r="C72" s="578"/>
      <c r="D72" s="422">
        <f t="shared" ref="D72:O72" si="31">D59*$C72/100/12</f>
        <v>0</v>
      </c>
      <c r="E72" s="422">
        <f t="shared" si="31"/>
        <v>0</v>
      </c>
      <c r="F72" s="422">
        <f t="shared" si="31"/>
        <v>0</v>
      </c>
      <c r="G72" s="422">
        <f t="shared" si="31"/>
        <v>0</v>
      </c>
      <c r="H72" s="422">
        <f t="shared" si="31"/>
        <v>0</v>
      </c>
      <c r="I72" s="422">
        <f t="shared" si="31"/>
        <v>0</v>
      </c>
      <c r="J72" s="422">
        <f t="shared" si="31"/>
        <v>0</v>
      </c>
      <c r="K72" s="422">
        <f t="shared" si="31"/>
        <v>0</v>
      </c>
      <c r="L72" s="422">
        <f t="shared" si="31"/>
        <v>0</v>
      </c>
      <c r="M72" s="422">
        <f t="shared" si="31"/>
        <v>0</v>
      </c>
      <c r="N72" s="422">
        <f t="shared" si="31"/>
        <v>0</v>
      </c>
      <c r="O72" s="422">
        <f t="shared" si="31"/>
        <v>0</v>
      </c>
      <c r="P72" s="278">
        <f t="shared" si="21"/>
        <v>0</v>
      </c>
      <c r="U72" s="2"/>
      <c r="V72" s="209"/>
      <c r="W72" s="209"/>
      <c r="X72" s="209"/>
      <c r="Y72" s="209"/>
      <c r="Z72" s="209"/>
      <c r="AA72" s="209"/>
      <c r="AB72" s="209"/>
      <c r="AC72" s="209"/>
      <c r="AD72" s="209"/>
      <c r="AE72" s="209"/>
      <c r="AF72" s="209"/>
      <c r="AG72" s="209"/>
      <c r="AH72" s="209"/>
      <c r="AJ72" s="2"/>
      <c r="AK72" s="241"/>
      <c r="AL72" s="2"/>
      <c r="AM72" s="2"/>
      <c r="AN72" s="241"/>
      <c r="AP72" s="2"/>
      <c r="AQ72" s="2"/>
      <c r="AR72" s="241"/>
      <c r="AS72" s="2"/>
      <c r="AT72" s="2"/>
      <c r="AU72" s="2"/>
      <c r="AV72" s="2"/>
      <c r="AW72" s="2"/>
      <c r="AX72" s="2"/>
      <c r="AY72" s="2"/>
      <c r="AZ72" s="2"/>
      <c r="BA72" s="2"/>
      <c r="BB72" s="2"/>
      <c r="BC72" s="2"/>
      <c r="BD72" s="2"/>
      <c r="BE72" s="2"/>
      <c r="BF72" s="2"/>
      <c r="BG72" s="2"/>
      <c r="BH72" s="2"/>
      <c r="BI72" s="2"/>
      <c r="BJ72" s="2"/>
    </row>
    <row r="73" spans="1:62" ht="15.5">
      <c r="A73" s="147"/>
      <c r="B73" s="227"/>
      <c r="C73" s="209"/>
      <c r="D73" s="226"/>
      <c r="E73" s="226"/>
      <c r="F73" s="226"/>
      <c r="G73" s="226"/>
      <c r="H73" s="226"/>
      <c r="I73" s="226"/>
      <c r="J73" s="226"/>
      <c r="K73" s="226"/>
      <c r="L73" s="226"/>
      <c r="M73" s="226"/>
      <c r="N73" s="226"/>
      <c r="O73" s="226"/>
      <c r="P73" s="279"/>
      <c r="U73" s="2"/>
      <c r="V73" s="209"/>
      <c r="W73" s="251"/>
      <c r="X73" s="251"/>
      <c r="Y73" s="251"/>
      <c r="Z73" s="251"/>
      <c r="AA73" s="251"/>
      <c r="AB73" s="251"/>
      <c r="AC73" s="251"/>
      <c r="AD73" s="251"/>
      <c r="AE73" s="251"/>
      <c r="AF73" s="251"/>
      <c r="AG73" s="251"/>
      <c r="AH73" s="251"/>
      <c r="AJ73" s="2"/>
      <c r="AK73" s="241"/>
      <c r="AL73" s="2"/>
      <c r="AM73" s="2"/>
      <c r="AN73" s="241"/>
      <c r="AP73" s="2"/>
      <c r="AQ73" s="2"/>
      <c r="AR73" s="241"/>
      <c r="AS73" s="2"/>
      <c r="AT73" s="2"/>
      <c r="AU73" s="2"/>
      <c r="AV73" s="241"/>
      <c r="AW73" s="2"/>
      <c r="AX73" s="2"/>
      <c r="AY73" s="2"/>
      <c r="AZ73" s="2"/>
      <c r="BA73" s="2"/>
      <c r="BB73" s="2"/>
      <c r="BC73" s="2"/>
      <c r="BD73" s="2"/>
      <c r="BE73" s="2"/>
      <c r="BF73" s="2"/>
      <c r="BG73" s="2"/>
      <c r="BH73" s="2"/>
      <c r="BI73" s="2"/>
      <c r="BJ73" s="2"/>
    </row>
    <row r="74" spans="1:62" ht="18.5">
      <c r="A74" s="96"/>
      <c r="B74" s="96" t="s">
        <v>1068</v>
      </c>
      <c r="C74" s="96" t="s">
        <v>720</v>
      </c>
      <c r="D74" s="1283" t="s">
        <v>721</v>
      </c>
      <c r="E74" s="1284"/>
      <c r="F74" s="1284"/>
      <c r="G74" s="1284"/>
      <c r="H74" s="1284"/>
      <c r="I74" s="1284"/>
      <c r="J74" s="1284"/>
      <c r="K74" s="1284"/>
      <c r="L74" s="1284"/>
      <c r="M74" s="1284"/>
      <c r="N74" s="1284"/>
      <c r="O74" s="1284"/>
      <c r="P74" s="1284"/>
      <c r="U74" s="2"/>
      <c r="V74" s="209"/>
      <c r="W74" s="209"/>
      <c r="X74" s="209"/>
      <c r="Y74" s="209"/>
      <c r="Z74" s="209"/>
      <c r="AA74" s="209"/>
      <c r="AB74" s="209"/>
      <c r="AC74" s="209"/>
      <c r="AD74" s="209"/>
      <c r="AE74" s="209"/>
      <c r="AF74" s="209"/>
      <c r="AG74" s="209"/>
      <c r="AH74" s="209"/>
      <c r="AJ74" s="2"/>
      <c r="AK74" s="241"/>
      <c r="AL74" s="2"/>
      <c r="AM74" s="2"/>
      <c r="AN74" s="241"/>
      <c r="AP74" s="2"/>
      <c r="AQ74" s="2"/>
      <c r="AR74" s="241"/>
      <c r="AS74" s="2"/>
      <c r="AT74" s="2"/>
      <c r="AU74" s="2"/>
      <c r="AV74" s="241"/>
      <c r="AW74" s="2"/>
      <c r="AX74" s="2"/>
      <c r="AY74" s="2"/>
      <c r="AZ74" s="2"/>
      <c r="BA74" s="2"/>
      <c r="BB74" s="2"/>
      <c r="BC74" s="2"/>
      <c r="BD74" s="2"/>
      <c r="BE74" s="2"/>
      <c r="BF74" s="2"/>
      <c r="BG74" s="2"/>
      <c r="BH74" s="2"/>
      <c r="BI74" s="2"/>
      <c r="BJ74" s="2"/>
    </row>
    <row r="75" spans="1:62" ht="18.5">
      <c r="A75" s="96"/>
      <c r="B75" s="97" t="s">
        <v>918</v>
      </c>
      <c r="C75" s="97" t="s">
        <v>722</v>
      </c>
      <c r="D75" s="15" t="s">
        <v>706</v>
      </c>
      <c r="E75" s="15" t="s">
        <v>707</v>
      </c>
      <c r="F75" s="15" t="s">
        <v>708</v>
      </c>
      <c r="G75" s="15" t="s">
        <v>709</v>
      </c>
      <c r="H75" s="15" t="s">
        <v>710</v>
      </c>
      <c r="I75" s="15" t="s">
        <v>711</v>
      </c>
      <c r="J75" s="15" t="s">
        <v>712</v>
      </c>
      <c r="K75" s="15" t="s">
        <v>713</v>
      </c>
      <c r="L75" s="15" t="s">
        <v>714</v>
      </c>
      <c r="M75" s="15" t="s">
        <v>715</v>
      </c>
      <c r="N75" s="15" t="s">
        <v>716</v>
      </c>
      <c r="O75" s="15" t="s">
        <v>705</v>
      </c>
      <c r="P75" s="277" t="s">
        <v>622</v>
      </c>
      <c r="U75" s="2"/>
      <c r="V75" s="209"/>
      <c r="W75" s="209"/>
      <c r="X75" s="209"/>
      <c r="Y75" s="209"/>
      <c r="Z75" s="209"/>
      <c r="AA75" s="209"/>
      <c r="AB75" s="209"/>
      <c r="AC75" s="209"/>
      <c r="AD75" s="209"/>
      <c r="AE75" s="209"/>
      <c r="AF75" s="209"/>
      <c r="AG75" s="209"/>
      <c r="AH75" s="209"/>
      <c r="AJ75" s="2"/>
      <c r="AK75" s="241"/>
      <c r="AL75" s="2"/>
      <c r="AM75" s="2"/>
      <c r="AN75" s="241"/>
      <c r="AP75" s="2"/>
      <c r="AQ75" s="2"/>
      <c r="AR75" s="241"/>
      <c r="AS75" s="2"/>
      <c r="AT75" s="2"/>
      <c r="AU75" s="2"/>
      <c r="AV75" s="241"/>
      <c r="AW75" s="2"/>
      <c r="AX75" s="2"/>
      <c r="AY75" s="2"/>
      <c r="AZ75" s="2"/>
      <c r="BA75" s="2"/>
      <c r="BB75" s="2"/>
      <c r="BC75" s="2"/>
      <c r="BD75" s="2"/>
      <c r="BE75" s="2"/>
      <c r="BF75" s="2"/>
      <c r="BG75" s="2"/>
      <c r="BH75" s="2"/>
      <c r="BI75" s="2"/>
      <c r="BJ75" s="2"/>
    </row>
    <row r="76" spans="1:62" ht="15.5">
      <c r="A76" s="147">
        <f>A72+1</f>
        <v>36</v>
      </c>
      <c r="B76" s="227">
        <f t="shared" ref="B76:B81" si="32">B50</f>
        <v>311</v>
      </c>
      <c r="C76" s="577">
        <v>0</v>
      </c>
      <c r="D76" s="422">
        <f t="shared" ref="D76:E81" si="33">C76+D63</f>
        <v>0</v>
      </c>
      <c r="E76" s="422">
        <f t="shared" si="33"/>
        <v>0</v>
      </c>
      <c r="F76" s="422">
        <f t="shared" ref="F76:O76" si="34">E76+F63</f>
        <v>0</v>
      </c>
      <c r="G76" s="422">
        <f t="shared" si="34"/>
        <v>0</v>
      </c>
      <c r="H76" s="422">
        <f t="shared" si="34"/>
        <v>0</v>
      </c>
      <c r="I76" s="422">
        <f t="shared" si="34"/>
        <v>0</v>
      </c>
      <c r="J76" s="422">
        <f t="shared" si="34"/>
        <v>0</v>
      </c>
      <c r="K76" s="422">
        <f t="shared" si="34"/>
        <v>0</v>
      </c>
      <c r="L76" s="422">
        <f t="shared" si="34"/>
        <v>0</v>
      </c>
      <c r="M76" s="422">
        <f t="shared" si="34"/>
        <v>0</v>
      </c>
      <c r="N76" s="422">
        <f t="shared" si="34"/>
        <v>0</v>
      </c>
      <c r="O76" s="422">
        <f t="shared" si="34"/>
        <v>0</v>
      </c>
      <c r="P76" s="263">
        <f>O76</f>
        <v>0</v>
      </c>
      <c r="U76" s="2"/>
      <c r="V76" s="209"/>
      <c r="W76" s="209"/>
      <c r="X76" s="209"/>
      <c r="Y76" s="209"/>
      <c r="Z76" s="209"/>
      <c r="AA76" s="209"/>
      <c r="AB76" s="209"/>
      <c r="AC76" s="209"/>
      <c r="AD76" s="209"/>
      <c r="AE76" s="209"/>
      <c r="AF76" s="209"/>
      <c r="AG76" s="209"/>
      <c r="AH76" s="209"/>
      <c r="AJ76" s="2"/>
      <c r="AK76" s="241"/>
      <c r="AL76" s="2"/>
      <c r="AM76" s="2"/>
      <c r="AN76" s="241"/>
      <c r="AP76" s="2"/>
      <c r="AQ76" s="2"/>
      <c r="AR76" s="241"/>
      <c r="AS76" s="2"/>
      <c r="AT76" s="2"/>
      <c r="AU76" s="2"/>
      <c r="AV76" s="241"/>
      <c r="AW76" s="2"/>
      <c r="AX76" s="2"/>
      <c r="AY76" s="2"/>
      <c r="AZ76" s="2"/>
      <c r="BA76" s="2"/>
      <c r="BB76" s="2"/>
      <c r="BC76" s="2"/>
      <c r="BD76" s="2"/>
      <c r="BE76" s="2"/>
      <c r="BF76" s="2"/>
      <c r="BG76" s="2"/>
      <c r="BH76" s="2"/>
      <c r="BI76" s="2"/>
      <c r="BJ76" s="2"/>
    </row>
    <row r="77" spans="1:62" ht="15.5">
      <c r="A77" s="147">
        <f t="shared" ref="A77:A81" si="35">A76+1</f>
        <v>37</v>
      </c>
      <c r="B77" s="227">
        <f t="shared" si="32"/>
        <v>312</v>
      </c>
      <c r="C77" s="577">
        <v>0</v>
      </c>
      <c r="D77" s="422">
        <f t="shared" si="33"/>
        <v>0</v>
      </c>
      <c r="E77" s="422">
        <f t="shared" si="33"/>
        <v>0</v>
      </c>
      <c r="F77" s="422">
        <f t="shared" ref="F77:O77" si="36">E77+F64</f>
        <v>0</v>
      </c>
      <c r="G77" s="422">
        <f t="shared" si="36"/>
        <v>0</v>
      </c>
      <c r="H77" s="422">
        <f t="shared" si="36"/>
        <v>0</v>
      </c>
      <c r="I77" s="422">
        <f t="shared" si="36"/>
        <v>0</v>
      </c>
      <c r="J77" s="422">
        <f t="shared" si="36"/>
        <v>0</v>
      </c>
      <c r="K77" s="422">
        <f t="shared" si="36"/>
        <v>0</v>
      </c>
      <c r="L77" s="422">
        <f t="shared" si="36"/>
        <v>0</v>
      </c>
      <c r="M77" s="422">
        <f t="shared" si="36"/>
        <v>0</v>
      </c>
      <c r="N77" s="422">
        <f t="shared" si="36"/>
        <v>0</v>
      </c>
      <c r="O77" s="422">
        <f t="shared" si="36"/>
        <v>0</v>
      </c>
      <c r="P77" s="263">
        <f t="shared" ref="P77:P85" si="37">O77</f>
        <v>0</v>
      </c>
      <c r="U77" s="2"/>
      <c r="V77" s="209"/>
      <c r="W77" s="251"/>
      <c r="X77" s="251"/>
      <c r="Y77" s="251"/>
      <c r="Z77" s="251"/>
      <c r="AA77" s="251"/>
      <c r="AB77" s="251"/>
      <c r="AC77" s="251"/>
      <c r="AD77" s="251"/>
      <c r="AE77" s="251"/>
      <c r="AF77" s="251"/>
      <c r="AG77" s="251"/>
      <c r="AH77" s="251"/>
      <c r="AJ77" s="2"/>
      <c r="AK77" s="241"/>
      <c r="AL77" s="2"/>
      <c r="AM77" s="2"/>
      <c r="AN77" s="241"/>
      <c r="AP77" s="2"/>
      <c r="AQ77" s="2"/>
      <c r="AR77" s="241"/>
      <c r="AS77" s="2"/>
      <c r="AT77" s="2"/>
      <c r="AU77" s="2"/>
      <c r="AV77" s="241"/>
      <c r="AW77" s="2"/>
      <c r="AX77" s="2"/>
      <c r="AY77" s="2"/>
      <c r="AZ77" s="2"/>
      <c r="BA77" s="2"/>
      <c r="BB77" s="2"/>
      <c r="BC77" s="2"/>
      <c r="BD77" s="2"/>
      <c r="BE77" s="2"/>
      <c r="BF77" s="2"/>
      <c r="BG77" s="2"/>
      <c r="BH77" s="2"/>
      <c r="BI77" s="2"/>
      <c r="BJ77" s="2"/>
    </row>
    <row r="78" spans="1:62" ht="15.5">
      <c r="A78" s="147">
        <f t="shared" si="35"/>
        <v>38</v>
      </c>
      <c r="B78" s="227">
        <f t="shared" si="32"/>
        <v>312.10000000000002</v>
      </c>
      <c r="C78" s="577">
        <v>0</v>
      </c>
      <c r="D78" s="422">
        <f t="shared" si="33"/>
        <v>0</v>
      </c>
      <c r="E78" s="422">
        <f t="shared" si="33"/>
        <v>0</v>
      </c>
      <c r="F78" s="422">
        <f t="shared" ref="F78:O78" si="38">E78+F65</f>
        <v>0</v>
      </c>
      <c r="G78" s="422">
        <f t="shared" si="38"/>
        <v>0</v>
      </c>
      <c r="H78" s="422">
        <f t="shared" si="38"/>
        <v>0</v>
      </c>
      <c r="I78" s="422">
        <f t="shared" si="38"/>
        <v>0</v>
      </c>
      <c r="J78" s="422">
        <f t="shared" si="38"/>
        <v>0</v>
      </c>
      <c r="K78" s="422">
        <f t="shared" si="38"/>
        <v>0</v>
      </c>
      <c r="L78" s="422">
        <f t="shared" si="38"/>
        <v>0</v>
      </c>
      <c r="M78" s="422">
        <f t="shared" si="38"/>
        <v>0</v>
      </c>
      <c r="N78" s="422">
        <f t="shared" si="38"/>
        <v>0</v>
      </c>
      <c r="O78" s="422">
        <f t="shared" si="38"/>
        <v>0</v>
      </c>
      <c r="P78" s="263">
        <f t="shared" si="37"/>
        <v>0</v>
      </c>
      <c r="U78" s="2"/>
      <c r="V78" s="209"/>
      <c r="W78" s="209"/>
      <c r="X78" s="209"/>
      <c r="Y78" s="209"/>
      <c r="Z78" s="209"/>
      <c r="AA78" s="209"/>
      <c r="AB78" s="209"/>
      <c r="AC78" s="209"/>
      <c r="AD78" s="209"/>
      <c r="AE78" s="209"/>
      <c r="AF78" s="209"/>
      <c r="AG78" s="209"/>
      <c r="AH78" s="209"/>
      <c r="AJ78" s="2"/>
      <c r="AK78" s="241"/>
      <c r="AL78" s="2"/>
      <c r="AM78" s="2"/>
      <c r="AN78" s="241"/>
      <c r="AP78" s="2"/>
      <c r="AQ78" s="2"/>
      <c r="AR78" s="241"/>
      <c r="AS78" s="2"/>
      <c r="AT78" s="2"/>
      <c r="AU78" s="2"/>
      <c r="AV78" s="241"/>
      <c r="AW78" s="2"/>
      <c r="AX78" s="2"/>
      <c r="AY78" s="2"/>
      <c r="AZ78" s="2"/>
      <c r="BA78" s="2"/>
      <c r="BB78" s="2"/>
      <c r="BC78" s="2"/>
      <c r="BD78" s="2"/>
      <c r="BE78" s="2"/>
      <c r="BF78" s="2"/>
      <c r="BG78" s="2"/>
      <c r="BH78" s="2"/>
      <c r="BI78" s="2"/>
      <c r="BJ78" s="2"/>
    </row>
    <row r="79" spans="1:62" ht="15.5">
      <c r="A79" s="147">
        <f t="shared" si="35"/>
        <v>39</v>
      </c>
      <c r="B79" s="227">
        <f t="shared" si="32"/>
        <v>312.2</v>
      </c>
      <c r="C79" s="577">
        <v>0</v>
      </c>
      <c r="D79" s="422">
        <f t="shared" si="33"/>
        <v>0</v>
      </c>
      <c r="E79" s="422">
        <f t="shared" si="33"/>
        <v>0</v>
      </c>
      <c r="F79" s="422">
        <f t="shared" ref="F79:O79" si="39">E79+F66</f>
        <v>0</v>
      </c>
      <c r="G79" s="422">
        <f t="shared" si="39"/>
        <v>0</v>
      </c>
      <c r="H79" s="422">
        <f t="shared" si="39"/>
        <v>0</v>
      </c>
      <c r="I79" s="422">
        <f t="shared" si="39"/>
        <v>0</v>
      </c>
      <c r="J79" s="422">
        <f t="shared" si="39"/>
        <v>0</v>
      </c>
      <c r="K79" s="422">
        <f t="shared" si="39"/>
        <v>0</v>
      </c>
      <c r="L79" s="422">
        <f t="shared" si="39"/>
        <v>0</v>
      </c>
      <c r="M79" s="422">
        <f t="shared" si="39"/>
        <v>0</v>
      </c>
      <c r="N79" s="422">
        <f t="shared" si="39"/>
        <v>0</v>
      </c>
      <c r="O79" s="422">
        <f t="shared" si="39"/>
        <v>0</v>
      </c>
      <c r="P79" s="263">
        <f t="shared" si="37"/>
        <v>0</v>
      </c>
      <c r="U79" s="2"/>
      <c r="V79" s="209"/>
      <c r="W79" s="209"/>
      <c r="X79" s="209"/>
      <c r="Y79" s="209"/>
      <c r="Z79" s="209"/>
      <c r="AA79" s="209"/>
      <c r="AB79" s="209"/>
      <c r="AC79" s="209"/>
      <c r="AD79" s="209"/>
      <c r="AE79" s="209"/>
      <c r="AF79" s="209"/>
      <c r="AG79" s="209"/>
      <c r="AH79" s="209"/>
      <c r="AJ79" s="2"/>
      <c r="AK79" s="241"/>
      <c r="AL79" s="2"/>
      <c r="AM79" s="2"/>
      <c r="AN79" s="241"/>
      <c r="AP79" s="2"/>
      <c r="AQ79" s="2"/>
      <c r="AR79" s="241"/>
      <c r="AS79" s="2"/>
      <c r="AT79" s="2"/>
      <c r="AU79" s="2"/>
      <c r="AV79" s="241"/>
      <c r="AW79" s="2"/>
      <c r="AX79" s="2"/>
      <c r="AY79" s="2"/>
      <c r="AZ79" s="2"/>
      <c r="BA79" s="2"/>
      <c r="BB79" s="2"/>
      <c r="BC79" s="2"/>
      <c r="BD79" s="2"/>
      <c r="BE79" s="2"/>
      <c r="BF79" s="2"/>
      <c r="BG79" s="2"/>
      <c r="BH79" s="2"/>
      <c r="BI79" s="2"/>
      <c r="BJ79" s="2"/>
    </row>
    <row r="80" spans="1:62" ht="15.5">
      <c r="A80" s="147">
        <f t="shared" si="35"/>
        <v>40</v>
      </c>
      <c r="B80" s="227">
        <f t="shared" si="32"/>
        <v>314</v>
      </c>
      <c r="C80" s="577">
        <v>0</v>
      </c>
      <c r="D80" s="422">
        <f t="shared" si="33"/>
        <v>0</v>
      </c>
      <c r="E80" s="422">
        <f t="shared" si="33"/>
        <v>0</v>
      </c>
      <c r="F80" s="422">
        <f t="shared" ref="F80:O80" si="40">E80+F67</f>
        <v>0</v>
      </c>
      <c r="G80" s="422">
        <f t="shared" si="40"/>
        <v>0</v>
      </c>
      <c r="H80" s="422">
        <f t="shared" si="40"/>
        <v>0</v>
      </c>
      <c r="I80" s="422">
        <f t="shared" si="40"/>
        <v>0</v>
      </c>
      <c r="J80" s="422">
        <f t="shared" si="40"/>
        <v>0</v>
      </c>
      <c r="K80" s="422">
        <f t="shared" si="40"/>
        <v>0</v>
      </c>
      <c r="L80" s="422">
        <f t="shared" si="40"/>
        <v>0</v>
      </c>
      <c r="M80" s="422">
        <f t="shared" si="40"/>
        <v>0</v>
      </c>
      <c r="N80" s="422">
        <f t="shared" si="40"/>
        <v>0</v>
      </c>
      <c r="O80" s="422">
        <f t="shared" si="40"/>
        <v>0</v>
      </c>
      <c r="P80" s="263">
        <f t="shared" si="37"/>
        <v>0</v>
      </c>
      <c r="U80" s="2"/>
      <c r="V80" s="209"/>
      <c r="W80" s="209"/>
      <c r="X80" s="209"/>
      <c r="Y80" s="209"/>
      <c r="Z80" s="209"/>
      <c r="AA80" s="209"/>
      <c r="AB80" s="209"/>
      <c r="AC80" s="209"/>
      <c r="AD80" s="209"/>
      <c r="AE80" s="209"/>
      <c r="AF80" s="209"/>
      <c r="AG80" s="209"/>
      <c r="AH80" s="209"/>
      <c r="AJ80" s="2"/>
      <c r="AK80" s="241"/>
      <c r="AL80" s="2"/>
      <c r="AM80" s="2"/>
      <c r="AN80" s="241"/>
      <c r="AP80" s="2"/>
      <c r="AQ80" s="2"/>
      <c r="AR80" s="241"/>
      <c r="AS80" s="2"/>
      <c r="AT80" s="2"/>
      <c r="AU80" s="2"/>
      <c r="AV80" s="241"/>
      <c r="AW80" s="2"/>
      <c r="AX80" s="2"/>
      <c r="AY80" s="2"/>
      <c r="AZ80" s="2"/>
      <c r="BA80" s="2"/>
      <c r="BB80" s="2"/>
      <c r="BC80" s="2"/>
      <c r="BD80" s="2"/>
      <c r="BE80" s="2"/>
      <c r="BF80" s="2"/>
      <c r="BG80" s="2"/>
      <c r="BH80" s="2"/>
      <c r="BI80" s="2"/>
      <c r="BJ80" s="2"/>
    </row>
    <row r="81" spans="1:62" ht="15.5">
      <c r="A81" s="147">
        <f t="shared" si="35"/>
        <v>41</v>
      </c>
      <c r="B81" s="227">
        <f t="shared" si="32"/>
        <v>315</v>
      </c>
      <c r="C81" s="577">
        <v>0</v>
      </c>
      <c r="D81" s="422">
        <f t="shared" si="33"/>
        <v>0</v>
      </c>
      <c r="E81" s="422">
        <f t="shared" si="33"/>
        <v>0</v>
      </c>
      <c r="F81" s="422">
        <f t="shared" ref="F81:O81" si="41">E81+F68</f>
        <v>0</v>
      </c>
      <c r="G81" s="422">
        <f t="shared" si="41"/>
        <v>0</v>
      </c>
      <c r="H81" s="422">
        <f t="shared" si="41"/>
        <v>0</v>
      </c>
      <c r="I81" s="422">
        <f t="shared" si="41"/>
        <v>0</v>
      </c>
      <c r="J81" s="422">
        <f t="shared" si="41"/>
        <v>0</v>
      </c>
      <c r="K81" s="422">
        <f t="shared" si="41"/>
        <v>0</v>
      </c>
      <c r="L81" s="422">
        <f t="shared" si="41"/>
        <v>0</v>
      </c>
      <c r="M81" s="422">
        <f t="shared" si="41"/>
        <v>0</v>
      </c>
      <c r="N81" s="422">
        <f t="shared" si="41"/>
        <v>0</v>
      </c>
      <c r="O81" s="422">
        <f t="shared" si="41"/>
        <v>0</v>
      </c>
      <c r="P81" s="263">
        <f t="shared" si="37"/>
        <v>0</v>
      </c>
      <c r="U81" s="2"/>
      <c r="V81" s="209"/>
      <c r="W81" s="251"/>
      <c r="X81" s="251"/>
      <c r="Y81" s="251"/>
      <c r="Z81" s="251"/>
      <c r="AA81" s="251"/>
      <c r="AB81" s="251"/>
      <c r="AC81" s="251"/>
      <c r="AD81" s="251"/>
      <c r="AE81" s="251"/>
      <c r="AF81" s="251"/>
      <c r="AG81" s="251"/>
      <c r="AH81" s="251"/>
      <c r="AJ81" s="2"/>
      <c r="AK81" s="241"/>
      <c r="AL81" s="2"/>
      <c r="AM81" s="2"/>
      <c r="AN81" s="241"/>
      <c r="AP81" s="2"/>
      <c r="AQ81" s="2"/>
      <c r="AR81" s="241"/>
      <c r="AS81" s="2"/>
      <c r="AT81" s="2"/>
      <c r="AU81" s="2"/>
      <c r="AV81" s="241"/>
      <c r="AW81" s="2"/>
      <c r="AX81" s="2"/>
      <c r="AY81" s="2"/>
      <c r="AZ81" s="2"/>
      <c r="BA81" s="2"/>
      <c r="BB81" s="2"/>
      <c r="BC81" s="2"/>
      <c r="BD81" s="2"/>
      <c r="BE81" s="2"/>
      <c r="BF81" s="2"/>
      <c r="BG81" s="2"/>
      <c r="BH81" s="2"/>
      <c r="BI81" s="2"/>
      <c r="BJ81" s="2"/>
    </row>
    <row r="82" spans="1:62" ht="15.5">
      <c r="A82" s="147" t="s">
        <v>3808</v>
      </c>
      <c r="B82" s="227">
        <v>315.10000000000002</v>
      </c>
      <c r="C82" s="577">
        <v>0</v>
      </c>
      <c r="D82" s="422">
        <f t="shared" ref="D82:O82" si="42">C82+D69</f>
        <v>0</v>
      </c>
      <c r="E82" s="422">
        <f t="shared" si="42"/>
        <v>0</v>
      </c>
      <c r="F82" s="422">
        <f t="shared" si="42"/>
        <v>0</v>
      </c>
      <c r="G82" s="422">
        <f t="shared" si="42"/>
        <v>0</v>
      </c>
      <c r="H82" s="422">
        <f t="shared" si="42"/>
        <v>0</v>
      </c>
      <c r="I82" s="422">
        <f t="shared" si="42"/>
        <v>0</v>
      </c>
      <c r="J82" s="422">
        <f t="shared" si="42"/>
        <v>0</v>
      </c>
      <c r="K82" s="422">
        <f t="shared" si="42"/>
        <v>0</v>
      </c>
      <c r="L82" s="422">
        <f t="shared" si="42"/>
        <v>0</v>
      </c>
      <c r="M82" s="422">
        <f t="shared" si="42"/>
        <v>0</v>
      </c>
      <c r="N82" s="422">
        <f t="shared" si="42"/>
        <v>0</v>
      </c>
      <c r="O82" s="422">
        <f t="shared" si="42"/>
        <v>0</v>
      </c>
      <c r="P82" s="263">
        <f t="shared" ref="P82:P84" si="43">O82</f>
        <v>0</v>
      </c>
      <c r="U82" s="2"/>
      <c r="V82" s="209"/>
      <c r="W82" s="251"/>
      <c r="X82" s="251"/>
      <c r="Y82" s="251"/>
      <c r="Z82" s="251"/>
      <c r="AA82" s="251"/>
      <c r="AB82" s="251"/>
      <c r="AC82" s="251"/>
      <c r="AD82" s="251"/>
      <c r="AE82" s="251"/>
      <c r="AF82" s="251"/>
      <c r="AG82" s="251"/>
      <c r="AH82" s="251"/>
      <c r="AJ82" s="2"/>
      <c r="AK82" s="241"/>
      <c r="AL82" s="2"/>
      <c r="AM82" s="2"/>
      <c r="AN82" s="241"/>
      <c r="AP82" s="2"/>
      <c r="AQ82" s="2"/>
      <c r="AR82" s="241"/>
      <c r="AS82" s="2"/>
      <c r="AT82" s="2"/>
      <c r="AU82" s="2"/>
      <c r="AV82" s="241"/>
      <c r="AW82" s="2"/>
      <c r="AX82" s="2"/>
      <c r="AY82" s="2"/>
      <c r="AZ82" s="2"/>
      <c r="BA82" s="2"/>
      <c r="BB82" s="2"/>
      <c r="BC82" s="2"/>
      <c r="BD82" s="2"/>
      <c r="BE82" s="2"/>
      <c r="BF82" s="2"/>
      <c r="BG82" s="2"/>
      <c r="BH82" s="2"/>
      <c r="BI82" s="2"/>
      <c r="BJ82" s="2"/>
    </row>
    <row r="83" spans="1:62" ht="15.5">
      <c r="A83" s="147" t="s">
        <v>3809</v>
      </c>
      <c r="B83" s="227">
        <v>315.2</v>
      </c>
      <c r="C83" s="577">
        <v>0</v>
      </c>
      <c r="D83" s="422">
        <f t="shared" ref="D83:O83" si="44">C83+D70</f>
        <v>0</v>
      </c>
      <c r="E83" s="422">
        <f t="shared" si="44"/>
        <v>0</v>
      </c>
      <c r="F83" s="422">
        <f t="shared" si="44"/>
        <v>0</v>
      </c>
      <c r="G83" s="422">
        <f t="shared" si="44"/>
        <v>0</v>
      </c>
      <c r="H83" s="422">
        <f t="shared" si="44"/>
        <v>0</v>
      </c>
      <c r="I83" s="422">
        <f t="shared" si="44"/>
        <v>0</v>
      </c>
      <c r="J83" s="422">
        <f t="shared" si="44"/>
        <v>0</v>
      </c>
      <c r="K83" s="422">
        <f t="shared" si="44"/>
        <v>0</v>
      </c>
      <c r="L83" s="422">
        <f t="shared" si="44"/>
        <v>0</v>
      </c>
      <c r="M83" s="422">
        <f t="shared" si="44"/>
        <v>0</v>
      </c>
      <c r="N83" s="422">
        <f t="shared" si="44"/>
        <v>0</v>
      </c>
      <c r="O83" s="422">
        <f t="shared" si="44"/>
        <v>0</v>
      </c>
      <c r="P83" s="263">
        <f t="shared" si="43"/>
        <v>0</v>
      </c>
      <c r="U83" s="2"/>
      <c r="V83" s="209"/>
      <c r="W83" s="251"/>
      <c r="X83" s="251"/>
      <c r="Y83" s="251"/>
      <c r="Z83" s="251"/>
      <c r="AA83" s="251"/>
      <c r="AB83" s="251"/>
      <c r="AC83" s="251"/>
      <c r="AD83" s="251"/>
      <c r="AE83" s="251"/>
      <c r="AF83" s="251"/>
      <c r="AG83" s="251"/>
      <c r="AH83" s="251"/>
      <c r="AJ83" s="2"/>
      <c r="AK83" s="241"/>
      <c r="AL83" s="2"/>
      <c r="AM83" s="2"/>
      <c r="AN83" s="241"/>
      <c r="AP83" s="2"/>
      <c r="AQ83" s="2"/>
      <c r="AR83" s="241"/>
      <c r="AS83" s="2"/>
      <c r="AT83" s="2"/>
      <c r="AU83" s="2"/>
      <c r="AV83" s="241"/>
      <c r="AW83" s="2"/>
      <c r="AX83" s="2"/>
      <c r="AY83" s="2"/>
      <c r="AZ83" s="2"/>
      <c r="BA83" s="2"/>
      <c r="BB83" s="2"/>
      <c r="BC83" s="2"/>
      <c r="BD83" s="2"/>
      <c r="BE83" s="2"/>
      <c r="BF83" s="2"/>
      <c r="BG83" s="2"/>
      <c r="BH83" s="2"/>
      <c r="BI83" s="2"/>
      <c r="BJ83" s="2"/>
    </row>
    <row r="84" spans="1:62" ht="15.5">
      <c r="A84" s="147" t="s">
        <v>3810</v>
      </c>
      <c r="B84" s="227">
        <v>315.3</v>
      </c>
      <c r="C84" s="577">
        <v>0</v>
      </c>
      <c r="D84" s="422">
        <f t="shared" ref="D84:O84" si="45">C84+D71</f>
        <v>0</v>
      </c>
      <c r="E84" s="422">
        <f t="shared" si="45"/>
        <v>0</v>
      </c>
      <c r="F84" s="422">
        <f t="shared" si="45"/>
        <v>0</v>
      </c>
      <c r="G84" s="422">
        <f t="shared" si="45"/>
        <v>0</v>
      </c>
      <c r="H84" s="422">
        <f t="shared" si="45"/>
        <v>0</v>
      </c>
      <c r="I84" s="422">
        <f t="shared" si="45"/>
        <v>0</v>
      </c>
      <c r="J84" s="422">
        <f t="shared" si="45"/>
        <v>0</v>
      </c>
      <c r="K84" s="422">
        <f t="shared" si="45"/>
        <v>0</v>
      </c>
      <c r="L84" s="422">
        <f t="shared" si="45"/>
        <v>0</v>
      </c>
      <c r="M84" s="422">
        <f t="shared" si="45"/>
        <v>0</v>
      </c>
      <c r="N84" s="422">
        <f t="shared" si="45"/>
        <v>0</v>
      </c>
      <c r="O84" s="422">
        <f t="shared" si="45"/>
        <v>0</v>
      </c>
      <c r="P84" s="263">
        <f t="shared" si="43"/>
        <v>0</v>
      </c>
      <c r="U84" s="2"/>
      <c r="V84" s="209"/>
      <c r="W84" s="251"/>
      <c r="X84" s="251"/>
      <c r="Y84" s="251"/>
      <c r="Z84" s="251"/>
      <c r="AA84" s="251"/>
      <c r="AB84" s="251"/>
      <c r="AC84" s="251"/>
      <c r="AD84" s="251"/>
      <c r="AE84" s="251"/>
      <c r="AF84" s="251"/>
      <c r="AG84" s="251"/>
      <c r="AH84" s="251"/>
      <c r="AJ84" s="2"/>
      <c r="AK84" s="241"/>
      <c r="AL84" s="2"/>
      <c r="AM84" s="2"/>
      <c r="AN84" s="241"/>
      <c r="AP84" s="2"/>
      <c r="AQ84" s="2"/>
      <c r="AR84" s="241"/>
      <c r="AS84" s="2"/>
      <c r="AT84" s="2"/>
      <c r="AU84" s="2"/>
      <c r="AV84" s="241"/>
      <c r="AW84" s="2"/>
      <c r="AX84" s="2"/>
      <c r="AY84" s="2"/>
      <c r="AZ84" s="2"/>
      <c r="BA84" s="2"/>
      <c r="BB84" s="2"/>
      <c r="BC84" s="2"/>
      <c r="BD84" s="2"/>
      <c r="BE84" s="2"/>
      <c r="BF84" s="2"/>
      <c r="BG84" s="2"/>
      <c r="BH84" s="2"/>
      <c r="BI84" s="2"/>
      <c r="BJ84" s="2"/>
    </row>
    <row r="85" spans="1:62" ht="15.5">
      <c r="A85" s="147">
        <f>A81+1</f>
        <v>42</v>
      </c>
      <c r="B85" s="227">
        <f t="shared" ref="B85" si="46">B59</f>
        <v>316</v>
      </c>
      <c r="C85" s="577">
        <v>0</v>
      </c>
      <c r="D85" s="422">
        <f t="shared" ref="D85:O85" si="47">C85+D72</f>
        <v>0</v>
      </c>
      <c r="E85" s="422">
        <f>D85+E72</f>
        <v>0</v>
      </c>
      <c r="F85" s="422">
        <f>E85+F72</f>
        <v>0</v>
      </c>
      <c r="G85" s="422">
        <f t="shared" si="47"/>
        <v>0</v>
      </c>
      <c r="H85" s="422">
        <f t="shared" si="47"/>
        <v>0</v>
      </c>
      <c r="I85" s="422">
        <f t="shared" si="47"/>
        <v>0</v>
      </c>
      <c r="J85" s="422">
        <f t="shared" si="47"/>
        <v>0</v>
      </c>
      <c r="K85" s="422">
        <f t="shared" si="47"/>
        <v>0</v>
      </c>
      <c r="L85" s="422">
        <f t="shared" si="47"/>
        <v>0</v>
      </c>
      <c r="M85" s="422">
        <f t="shared" si="47"/>
        <v>0</v>
      </c>
      <c r="N85" s="422">
        <f t="shared" si="47"/>
        <v>0</v>
      </c>
      <c r="O85" s="422">
        <f t="shared" si="47"/>
        <v>0</v>
      </c>
      <c r="P85" s="263">
        <f t="shared" si="37"/>
        <v>0</v>
      </c>
      <c r="U85" s="2"/>
      <c r="V85" s="209"/>
      <c r="W85" s="209"/>
      <c r="X85" s="209"/>
      <c r="Y85" s="209"/>
      <c r="Z85" s="209"/>
      <c r="AA85" s="209"/>
      <c r="AB85" s="209"/>
      <c r="AC85" s="209"/>
      <c r="AD85" s="209"/>
      <c r="AE85" s="209"/>
      <c r="AF85" s="209"/>
      <c r="AG85" s="209"/>
      <c r="AH85" s="209"/>
      <c r="AJ85" s="2"/>
      <c r="AK85" s="241"/>
      <c r="AL85" s="2"/>
      <c r="AM85" s="2"/>
      <c r="AN85" s="241"/>
      <c r="AP85" s="2"/>
      <c r="AQ85" s="2"/>
      <c r="AR85" s="241"/>
      <c r="AS85" s="2"/>
      <c r="AT85" s="2"/>
      <c r="AU85" s="2"/>
      <c r="AV85" s="241"/>
      <c r="AW85" s="2"/>
      <c r="AX85" s="2"/>
      <c r="AY85" s="2"/>
      <c r="AZ85" s="2"/>
      <c r="BA85" s="2"/>
      <c r="BB85" s="2"/>
      <c r="BC85" s="2"/>
      <c r="BD85" s="2"/>
      <c r="BE85" s="2"/>
      <c r="BF85" s="2"/>
      <c r="BG85" s="2"/>
      <c r="BH85" s="2"/>
      <c r="BI85" s="2"/>
      <c r="BJ85" s="2"/>
    </row>
    <row r="86" spans="1:62" ht="15.5">
      <c r="A86" s="209"/>
      <c r="B86" s="260"/>
      <c r="C86" s="260"/>
      <c r="D86" s="260"/>
      <c r="E86" s="260"/>
      <c r="F86" s="260"/>
      <c r="G86" s="260"/>
      <c r="H86" s="260"/>
      <c r="I86" s="260"/>
      <c r="J86" s="260"/>
      <c r="K86" s="260"/>
      <c r="L86" s="210"/>
      <c r="M86" s="210"/>
      <c r="N86" s="210"/>
      <c r="O86" s="210"/>
      <c r="P86" s="280"/>
      <c r="AJ86" s="2"/>
      <c r="AK86" s="241"/>
      <c r="AL86" s="2"/>
      <c r="AM86" s="2"/>
      <c r="AN86" s="241"/>
      <c r="AP86" s="2"/>
      <c r="AQ86" s="2"/>
      <c r="AR86" s="241"/>
      <c r="AS86" s="2"/>
      <c r="AT86" s="2"/>
      <c r="AU86" s="2"/>
      <c r="AV86" s="2"/>
      <c r="AW86" s="2"/>
      <c r="AX86" s="2"/>
      <c r="AY86" s="2"/>
      <c r="AZ86" s="2"/>
      <c r="BA86" s="2"/>
      <c r="BB86" s="2"/>
      <c r="BC86" s="2"/>
      <c r="BD86" s="2"/>
      <c r="BE86" s="2"/>
      <c r="BF86" s="2"/>
      <c r="BG86" s="2"/>
      <c r="BH86" s="2"/>
      <c r="BI86" s="2"/>
      <c r="BJ86" s="2"/>
    </row>
    <row r="87" spans="1:62" ht="15.5">
      <c r="A87" s="264" t="s">
        <v>703</v>
      </c>
      <c r="C87" s="268" t="s">
        <v>472</v>
      </c>
      <c r="D87" s="2"/>
      <c r="E87" s="2"/>
      <c r="F87" s="2"/>
      <c r="G87" s="2"/>
      <c r="H87" s="2"/>
      <c r="I87" s="2"/>
      <c r="J87" s="2"/>
      <c r="K87" s="96"/>
      <c r="L87" s="2"/>
      <c r="M87" s="2"/>
      <c r="N87" s="2"/>
      <c r="O87" s="2"/>
      <c r="P87" s="266"/>
      <c r="U87" s="249"/>
      <c r="AJ87" s="2"/>
      <c r="AK87" s="241"/>
      <c r="AL87" s="2"/>
      <c r="AM87" s="2"/>
      <c r="AN87" s="241"/>
      <c r="AP87" s="2"/>
      <c r="AQ87" s="2"/>
      <c r="AR87" s="241"/>
      <c r="AS87" s="2"/>
      <c r="AT87" s="2"/>
      <c r="AU87" s="2"/>
      <c r="AV87" s="2"/>
      <c r="AW87" s="2"/>
      <c r="AX87" s="2"/>
      <c r="AY87" s="2"/>
      <c r="AZ87" s="2"/>
      <c r="BA87" s="2"/>
      <c r="BB87" s="2"/>
      <c r="BC87" s="2"/>
      <c r="BD87" s="2"/>
      <c r="BE87" s="2"/>
      <c r="BF87" s="2"/>
      <c r="BG87" s="2"/>
      <c r="BH87" s="2"/>
      <c r="BI87" s="2"/>
      <c r="BJ87" s="2"/>
    </row>
    <row r="88" spans="1:62" ht="15.5">
      <c r="A88" s="96"/>
      <c r="B88" s="105"/>
      <c r="C88" s="2"/>
      <c r="D88" s="2"/>
      <c r="E88" s="2"/>
      <c r="F88" s="2"/>
      <c r="G88" s="2"/>
      <c r="H88" s="2"/>
      <c r="I88" s="2"/>
      <c r="J88" s="2"/>
      <c r="K88" s="96"/>
      <c r="L88" s="2"/>
      <c r="M88" s="2"/>
      <c r="N88" s="2"/>
      <c r="O88" s="2"/>
      <c r="P88" s="266"/>
      <c r="AJ88" s="2"/>
      <c r="AK88" s="241"/>
      <c r="AL88" s="2"/>
      <c r="AM88" s="2"/>
      <c r="AN88" s="241"/>
      <c r="AP88" s="2"/>
      <c r="AQ88" s="2"/>
      <c r="AR88" s="241"/>
      <c r="AS88" s="2"/>
      <c r="AT88" s="2"/>
      <c r="AU88" s="2"/>
      <c r="AV88" s="241"/>
      <c r="AW88" s="2"/>
      <c r="AX88" s="2"/>
      <c r="AY88" s="2"/>
      <c r="AZ88" s="2"/>
      <c r="BA88" s="2"/>
      <c r="BB88" s="2"/>
      <c r="BC88" s="2"/>
      <c r="BD88" s="2"/>
      <c r="BE88" s="2"/>
      <c r="BF88" s="2"/>
      <c r="BG88" s="2"/>
      <c r="BH88" s="2"/>
      <c r="BI88" s="2"/>
      <c r="BJ88" s="2"/>
    </row>
    <row r="89" spans="1:62" ht="18.5">
      <c r="A89" s="96" t="s">
        <v>490</v>
      </c>
      <c r="B89" s="96" t="s">
        <v>1068</v>
      </c>
      <c r="C89" s="96"/>
      <c r="D89" s="1283" t="s">
        <v>704</v>
      </c>
      <c r="E89" s="1284"/>
      <c r="F89" s="1284"/>
      <c r="G89" s="1284"/>
      <c r="H89" s="1284"/>
      <c r="I89" s="1284"/>
      <c r="J89" s="1284"/>
      <c r="K89" s="1284"/>
      <c r="L89" s="1284"/>
      <c r="M89" s="1284"/>
      <c r="N89" s="1284"/>
      <c r="O89" s="1284"/>
      <c r="P89" s="1198"/>
      <c r="U89" s="2"/>
      <c r="V89" s="2"/>
      <c r="W89" s="2"/>
      <c r="X89" s="2"/>
      <c r="Y89" s="2"/>
      <c r="Z89" s="2"/>
      <c r="AA89" s="2"/>
      <c r="AB89" s="2"/>
      <c r="AC89" s="2"/>
      <c r="AD89" s="2"/>
      <c r="AE89" s="2"/>
      <c r="AJ89" s="2"/>
      <c r="AK89" s="241"/>
      <c r="AL89" s="2"/>
      <c r="AM89" s="2"/>
      <c r="AN89" s="241"/>
      <c r="AP89" s="2"/>
      <c r="AQ89" s="2"/>
      <c r="AR89" s="241"/>
      <c r="AS89" s="2"/>
      <c r="AT89" s="2"/>
      <c r="AU89" s="2"/>
      <c r="AV89" s="241"/>
      <c r="AW89" s="2"/>
      <c r="AX89" s="2"/>
      <c r="AY89" s="2"/>
      <c r="AZ89" s="2"/>
      <c r="BA89" s="2"/>
      <c r="BB89" s="2"/>
      <c r="BC89" s="2"/>
      <c r="BD89" s="2"/>
      <c r="BE89" s="2"/>
      <c r="BF89" s="2"/>
      <c r="BG89" s="2"/>
      <c r="BH89" s="2"/>
      <c r="BI89" s="2"/>
      <c r="BJ89" s="2"/>
    </row>
    <row r="90" spans="1:62" ht="15.5">
      <c r="A90" s="97" t="s">
        <v>918</v>
      </c>
      <c r="B90" s="97" t="s">
        <v>918</v>
      </c>
      <c r="C90" s="97"/>
      <c r="D90" s="15" t="s">
        <v>705</v>
      </c>
      <c r="E90" s="15" t="s">
        <v>706</v>
      </c>
      <c r="F90" s="15" t="s">
        <v>707</v>
      </c>
      <c r="G90" s="15" t="s">
        <v>708</v>
      </c>
      <c r="H90" s="15" t="s">
        <v>709</v>
      </c>
      <c r="I90" s="15" t="s">
        <v>710</v>
      </c>
      <c r="J90" s="15" t="s">
        <v>711</v>
      </c>
      <c r="K90" s="15" t="s">
        <v>712</v>
      </c>
      <c r="L90" s="15" t="s">
        <v>713</v>
      </c>
      <c r="M90" s="15" t="s">
        <v>714</v>
      </c>
      <c r="N90" s="15" t="s">
        <v>715</v>
      </c>
      <c r="O90" s="15" t="s">
        <v>716</v>
      </c>
      <c r="P90" s="276"/>
      <c r="U90" s="2"/>
      <c r="V90" s="2"/>
      <c r="W90" s="15"/>
      <c r="X90" s="15"/>
      <c r="Y90" s="15"/>
      <c r="Z90" s="15"/>
      <c r="AA90" s="15"/>
      <c r="AB90" s="15"/>
      <c r="AC90" s="15"/>
      <c r="AD90" s="15"/>
      <c r="AJ90" s="2"/>
      <c r="AK90" s="241"/>
      <c r="AL90" s="2"/>
      <c r="AM90" s="2"/>
      <c r="AN90" s="241"/>
      <c r="AP90" s="2"/>
      <c r="AQ90" s="2"/>
      <c r="AR90" s="241"/>
      <c r="AS90" s="2"/>
      <c r="AT90" s="2"/>
      <c r="AU90" s="2"/>
      <c r="AV90" s="241"/>
      <c r="AW90" s="2"/>
      <c r="AX90" s="2"/>
      <c r="AY90" s="2"/>
      <c r="AZ90" s="2"/>
      <c r="BA90" s="2"/>
      <c r="BB90" s="2"/>
      <c r="BC90" s="2"/>
      <c r="BD90" s="2"/>
      <c r="BE90" s="2"/>
      <c r="BF90" s="2"/>
      <c r="BG90" s="2"/>
      <c r="BH90" s="2"/>
      <c r="BI90" s="2"/>
      <c r="BJ90" s="2"/>
    </row>
    <row r="91" spans="1:62" ht="15.5">
      <c r="A91" s="147">
        <f>A85+1</f>
        <v>43</v>
      </c>
      <c r="B91" s="227">
        <v>311</v>
      </c>
      <c r="C91" s="2"/>
      <c r="D91" s="577">
        <v>0</v>
      </c>
      <c r="E91" s="577">
        <v>0</v>
      </c>
      <c r="F91" s="577">
        <v>0</v>
      </c>
      <c r="G91" s="577">
        <v>0</v>
      </c>
      <c r="H91" s="577">
        <v>0</v>
      </c>
      <c r="I91" s="577">
        <v>0</v>
      </c>
      <c r="J91" s="577">
        <v>0</v>
      </c>
      <c r="K91" s="577">
        <v>0</v>
      </c>
      <c r="L91" s="577">
        <v>0</v>
      </c>
      <c r="M91" s="577">
        <v>0</v>
      </c>
      <c r="N91" s="577">
        <v>0</v>
      </c>
      <c r="O91" s="577">
        <v>0</v>
      </c>
      <c r="P91" s="266"/>
      <c r="U91" s="2"/>
      <c r="V91" s="2"/>
      <c r="W91" s="241"/>
      <c r="X91" s="241"/>
      <c r="Y91" s="241"/>
      <c r="Z91" s="241"/>
      <c r="AA91" s="241"/>
      <c r="AB91" s="241"/>
      <c r="AC91" s="241"/>
      <c r="AD91" s="241"/>
      <c r="AJ91" s="2"/>
      <c r="AK91" s="241"/>
      <c r="AL91" s="2"/>
      <c r="AM91" s="2"/>
      <c r="AN91" s="241"/>
      <c r="AP91" s="2"/>
      <c r="AQ91" s="2"/>
      <c r="AR91" s="241"/>
      <c r="AS91" s="2"/>
      <c r="AT91" s="2"/>
      <c r="AU91" s="2"/>
      <c r="AV91" s="241"/>
      <c r="AW91" s="2"/>
      <c r="AX91" s="2"/>
      <c r="AY91" s="2"/>
      <c r="AZ91" s="2"/>
      <c r="BA91" s="2"/>
      <c r="BB91" s="2"/>
      <c r="BC91" s="2"/>
      <c r="BD91" s="2"/>
      <c r="BE91" s="2"/>
      <c r="BF91" s="2"/>
      <c r="BG91" s="2"/>
      <c r="BH91" s="2"/>
      <c r="BI91" s="2"/>
      <c r="BJ91" s="2"/>
    </row>
    <row r="92" spans="1:62" ht="15.5">
      <c r="A92" s="147">
        <f t="shared" ref="A92:A96" si="48">A91+1</f>
        <v>44</v>
      </c>
      <c r="B92" s="227">
        <v>312</v>
      </c>
      <c r="C92" s="2"/>
      <c r="D92" s="577">
        <v>0</v>
      </c>
      <c r="E92" s="577">
        <v>0</v>
      </c>
      <c r="F92" s="577">
        <v>0</v>
      </c>
      <c r="G92" s="577">
        <v>0</v>
      </c>
      <c r="H92" s="577">
        <v>0</v>
      </c>
      <c r="I92" s="577">
        <v>0</v>
      </c>
      <c r="J92" s="577">
        <v>0</v>
      </c>
      <c r="K92" s="577">
        <v>0</v>
      </c>
      <c r="L92" s="577">
        <v>0</v>
      </c>
      <c r="M92" s="577">
        <v>0</v>
      </c>
      <c r="N92" s="577">
        <v>0</v>
      </c>
      <c r="O92" s="577">
        <v>0</v>
      </c>
      <c r="P92" s="266"/>
      <c r="U92" s="2"/>
      <c r="V92" s="2"/>
      <c r="W92" s="241"/>
      <c r="X92" s="241"/>
      <c r="Y92" s="241"/>
      <c r="Z92" s="241"/>
      <c r="AA92" s="241"/>
      <c r="AB92" s="241"/>
      <c r="AC92" s="241"/>
      <c r="AD92" s="241"/>
      <c r="AJ92" s="2"/>
      <c r="AK92" s="241"/>
      <c r="AL92" s="2"/>
      <c r="AM92" s="2"/>
      <c r="AN92" s="241"/>
      <c r="AP92" s="2"/>
      <c r="AQ92" s="2"/>
      <c r="AR92" s="241"/>
      <c r="AS92" s="2"/>
      <c r="AT92" s="2"/>
      <c r="AU92" s="2"/>
      <c r="AV92" s="241"/>
      <c r="AW92" s="2"/>
      <c r="AX92" s="2"/>
      <c r="AY92" s="2"/>
      <c r="AZ92" s="2"/>
      <c r="BA92" s="2"/>
      <c r="BB92" s="2"/>
      <c r="BC92" s="2"/>
      <c r="BD92" s="2"/>
      <c r="BE92" s="2"/>
      <c r="BF92" s="2"/>
      <c r="BG92" s="2"/>
      <c r="BH92" s="2"/>
      <c r="BI92" s="2"/>
      <c r="BJ92" s="2"/>
    </row>
    <row r="93" spans="1:62" ht="15.5">
      <c r="A93" s="147">
        <f t="shared" si="48"/>
        <v>45</v>
      </c>
      <c r="B93" s="227">
        <v>312.10000000000002</v>
      </c>
      <c r="C93" s="2"/>
      <c r="D93" s="577">
        <v>0</v>
      </c>
      <c r="E93" s="577">
        <v>0</v>
      </c>
      <c r="F93" s="577">
        <v>0</v>
      </c>
      <c r="G93" s="577">
        <v>0</v>
      </c>
      <c r="H93" s="577">
        <v>0</v>
      </c>
      <c r="I93" s="577">
        <v>0</v>
      </c>
      <c r="J93" s="577">
        <v>0</v>
      </c>
      <c r="K93" s="577">
        <v>0</v>
      </c>
      <c r="L93" s="577">
        <v>0</v>
      </c>
      <c r="M93" s="577">
        <v>0</v>
      </c>
      <c r="N93" s="577">
        <v>0</v>
      </c>
      <c r="O93" s="577">
        <v>0</v>
      </c>
      <c r="P93" s="266"/>
      <c r="U93" s="2"/>
      <c r="V93" s="2"/>
      <c r="W93" s="241"/>
      <c r="X93" s="241"/>
      <c r="Y93" s="241"/>
      <c r="Z93" s="241"/>
      <c r="AA93" s="241"/>
      <c r="AB93" s="241"/>
      <c r="AC93" s="241"/>
      <c r="AD93" s="241"/>
      <c r="AJ93" s="2"/>
      <c r="AK93" s="241"/>
      <c r="AL93" s="2"/>
      <c r="AM93" s="2"/>
      <c r="AN93" s="241"/>
      <c r="AP93" s="2"/>
      <c r="AQ93" s="2"/>
      <c r="AR93" s="241"/>
      <c r="AS93" s="2"/>
      <c r="AT93" s="2"/>
      <c r="AU93" s="2"/>
      <c r="AV93" s="241"/>
      <c r="AW93" s="2"/>
      <c r="AX93" s="2"/>
      <c r="AY93" s="2"/>
      <c r="AZ93" s="2"/>
      <c r="BA93" s="2"/>
      <c r="BB93" s="2"/>
      <c r="BC93" s="2"/>
      <c r="BD93" s="2"/>
      <c r="BE93" s="2"/>
      <c r="BF93" s="2"/>
      <c r="BG93" s="2"/>
      <c r="BH93" s="2"/>
      <c r="BI93" s="2"/>
      <c r="BJ93" s="2"/>
    </row>
    <row r="94" spans="1:62" ht="15.5">
      <c r="A94" s="147">
        <f t="shared" si="48"/>
        <v>46</v>
      </c>
      <c r="B94" s="227">
        <v>312.2</v>
      </c>
      <c r="C94" s="2"/>
      <c r="D94" s="577">
        <v>0</v>
      </c>
      <c r="E94" s="577">
        <v>0</v>
      </c>
      <c r="F94" s="577">
        <v>0</v>
      </c>
      <c r="G94" s="577">
        <v>0</v>
      </c>
      <c r="H94" s="577">
        <v>0</v>
      </c>
      <c r="I94" s="577">
        <v>0</v>
      </c>
      <c r="J94" s="577">
        <v>0</v>
      </c>
      <c r="K94" s="577">
        <v>0</v>
      </c>
      <c r="L94" s="577">
        <v>0</v>
      </c>
      <c r="M94" s="577">
        <v>0</v>
      </c>
      <c r="N94" s="577">
        <v>0</v>
      </c>
      <c r="O94" s="577">
        <v>0</v>
      </c>
      <c r="P94" s="266"/>
      <c r="U94" s="2"/>
      <c r="V94" s="2"/>
      <c r="W94" s="241"/>
      <c r="X94" s="241"/>
      <c r="Y94" s="241"/>
      <c r="Z94" s="241"/>
      <c r="AA94" s="241"/>
      <c r="AB94" s="241"/>
      <c r="AC94" s="241"/>
      <c r="AD94" s="241"/>
      <c r="AJ94" s="2"/>
      <c r="AK94" s="241"/>
      <c r="AL94" s="2"/>
      <c r="AM94" s="2"/>
      <c r="AN94" s="241"/>
      <c r="AP94" s="2"/>
      <c r="AQ94" s="2"/>
      <c r="AR94" s="241"/>
      <c r="AS94" s="2"/>
      <c r="AT94" s="2"/>
      <c r="AU94" s="2"/>
      <c r="AV94" s="241"/>
      <c r="AW94" s="2"/>
      <c r="AX94" s="2"/>
      <c r="AY94" s="2"/>
      <c r="AZ94" s="2"/>
      <c r="BA94" s="2"/>
      <c r="BB94" s="2"/>
      <c r="BC94" s="2"/>
      <c r="BD94" s="2"/>
      <c r="BE94" s="2"/>
      <c r="BF94" s="2"/>
      <c r="BG94" s="2"/>
      <c r="BH94" s="2"/>
      <c r="BI94" s="2"/>
      <c r="BJ94" s="2"/>
    </row>
    <row r="95" spans="1:62" ht="15.5">
      <c r="A95" s="147">
        <f t="shared" si="48"/>
        <v>47</v>
      </c>
      <c r="B95" s="227">
        <v>314</v>
      </c>
      <c r="C95" s="2"/>
      <c r="D95" s="577">
        <v>0</v>
      </c>
      <c r="E95" s="577">
        <v>0</v>
      </c>
      <c r="F95" s="577">
        <v>0</v>
      </c>
      <c r="G95" s="577">
        <v>0</v>
      </c>
      <c r="H95" s="577">
        <v>0</v>
      </c>
      <c r="I95" s="577">
        <v>0</v>
      </c>
      <c r="J95" s="577">
        <v>0</v>
      </c>
      <c r="K95" s="577">
        <v>0</v>
      </c>
      <c r="L95" s="577">
        <v>0</v>
      </c>
      <c r="M95" s="577">
        <v>0</v>
      </c>
      <c r="N95" s="577">
        <v>0</v>
      </c>
      <c r="O95" s="577">
        <v>0</v>
      </c>
      <c r="P95" s="266"/>
      <c r="U95" s="2"/>
      <c r="V95" s="2"/>
      <c r="W95" s="241"/>
      <c r="X95" s="241"/>
      <c r="Y95" s="241"/>
      <c r="Z95" s="241"/>
      <c r="AA95" s="241"/>
      <c r="AB95" s="241"/>
      <c r="AC95" s="241"/>
      <c r="AD95" s="241"/>
      <c r="AJ95" s="2"/>
      <c r="AK95" s="241"/>
      <c r="AL95" s="2"/>
      <c r="AM95" s="2"/>
      <c r="AN95" s="241"/>
      <c r="AP95" s="2"/>
      <c r="AQ95" s="2"/>
      <c r="AR95" s="241"/>
      <c r="AS95" s="2"/>
      <c r="AT95" s="2"/>
      <c r="AU95" s="2"/>
      <c r="AV95" s="241"/>
      <c r="AW95" s="2"/>
      <c r="AX95" s="2"/>
      <c r="AY95" s="2"/>
      <c r="AZ95" s="2"/>
      <c r="BA95" s="2"/>
      <c r="BB95" s="2"/>
      <c r="BC95" s="2"/>
      <c r="BD95" s="2"/>
      <c r="BE95" s="2"/>
      <c r="BF95" s="2"/>
      <c r="BG95" s="2"/>
      <c r="BH95" s="2"/>
      <c r="BI95" s="2"/>
      <c r="BJ95" s="2"/>
    </row>
    <row r="96" spans="1:62" ht="15.5">
      <c r="A96" s="147">
        <f t="shared" si="48"/>
        <v>48</v>
      </c>
      <c r="B96" s="227">
        <v>315</v>
      </c>
      <c r="C96" s="2"/>
      <c r="D96" s="577">
        <v>0</v>
      </c>
      <c r="E96" s="577">
        <v>0</v>
      </c>
      <c r="F96" s="577">
        <v>0</v>
      </c>
      <c r="G96" s="577">
        <v>0</v>
      </c>
      <c r="H96" s="577">
        <v>0</v>
      </c>
      <c r="I96" s="577">
        <v>0</v>
      </c>
      <c r="J96" s="577">
        <v>0</v>
      </c>
      <c r="K96" s="577">
        <v>0</v>
      </c>
      <c r="L96" s="577">
        <v>0</v>
      </c>
      <c r="M96" s="577">
        <v>0</v>
      </c>
      <c r="N96" s="577">
        <v>0</v>
      </c>
      <c r="O96" s="577">
        <v>0</v>
      </c>
      <c r="P96" s="266"/>
      <c r="U96" s="2"/>
      <c r="V96" s="2"/>
      <c r="W96" s="241"/>
      <c r="X96" s="241"/>
      <c r="Y96" s="241"/>
      <c r="Z96" s="241"/>
      <c r="AA96" s="241"/>
      <c r="AB96" s="241"/>
      <c r="AC96" s="241"/>
      <c r="AD96" s="241"/>
      <c r="AJ96" s="2"/>
      <c r="AK96" s="241"/>
      <c r="AL96" s="2"/>
      <c r="AM96" s="2"/>
      <c r="AN96" s="241"/>
      <c r="AP96" s="2"/>
      <c r="AQ96" s="2"/>
      <c r="AR96" s="241"/>
      <c r="AS96" s="2"/>
      <c r="AT96" s="2"/>
      <c r="AU96" s="2"/>
      <c r="AV96" s="241"/>
      <c r="AW96" s="2"/>
      <c r="AX96" s="2"/>
      <c r="AY96" s="2"/>
      <c r="AZ96" s="2"/>
      <c r="BA96" s="2"/>
      <c r="BB96" s="2"/>
      <c r="BC96" s="2"/>
      <c r="BD96" s="2"/>
      <c r="BE96" s="2"/>
      <c r="BF96" s="2"/>
      <c r="BG96" s="2"/>
      <c r="BH96" s="2"/>
      <c r="BI96" s="2"/>
      <c r="BJ96" s="2"/>
    </row>
    <row r="97" spans="1:62" ht="15.5">
      <c r="A97" s="147" t="s">
        <v>3811</v>
      </c>
      <c r="B97" s="227">
        <v>315.10000000000002</v>
      </c>
      <c r="C97" s="2"/>
      <c r="D97" s="577">
        <v>0</v>
      </c>
      <c r="E97" s="577">
        <v>0</v>
      </c>
      <c r="F97" s="577">
        <v>0</v>
      </c>
      <c r="G97" s="577">
        <v>0</v>
      </c>
      <c r="H97" s="577">
        <v>0</v>
      </c>
      <c r="I97" s="577">
        <v>0</v>
      </c>
      <c r="J97" s="577">
        <v>0</v>
      </c>
      <c r="K97" s="577">
        <v>0</v>
      </c>
      <c r="L97" s="577">
        <v>0</v>
      </c>
      <c r="M97" s="577">
        <v>0</v>
      </c>
      <c r="N97" s="577">
        <v>0</v>
      </c>
      <c r="O97" s="577">
        <v>0</v>
      </c>
      <c r="P97" s="266"/>
      <c r="U97" s="2"/>
      <c r="V97" s="2"/>
      <c r="W97" s="241"/>
      <c r="X97" s="241"/>
      <c r="Y97" s="241"/>
      <c r="Z97" s="241"/>
      <c r="AA97" s="241"/>
      <c r="AB97" s="241"/>
      <c r="AC97" s="241"/>
      <c r="AD97" s="241"/>
      <c r="AJ97" s="2"/>
      <c r="AK97" s="241"/>
      <c r="AL97" s="2"/>
      <c r="AM97" s="2"/>
      <c r="AN97" s="241"/>
      <c r="AP97" s="2"/>
      <c r="AQ97" s="2"/>
      <c r="AR97" s="241"/>
      <c r="AS97" s="2"/>
      <c r="AT97" s="2"/>
      <c r="AU97" s="2"/>
      <c r="AV97" s="241"/>
      <c r="AW97" s="2"/>
      <c r="AX97" s="2"/>
      <c r="AY97" s="2"/>
      <c r="AZ97" s="2"/>
      <c r="BA97" s="2"/>
      <c r="BB97" s="2"/>
      <c r="BC97" s="2"/>
      <c r="BD97" s="2"/>
      <c r="BE97" s="2"/>
      <c r="BF97" s="2"/>
      <c r="BG97" s="2"/>
      <c r="BH97" s="2"/>
      <c r="BI97" s="2"/>
      <c r="BJ97" s="2"/>
    </row>
    <row r="98" spans="1:62" ht="15.5">
      <c r="A98" s="147" t="s">
        <v>3812</v>
      </c>
      <c r="B98" s="227">
        <v>315.2</v>
      </c>
      <c r="C98" s="2"/>
      <c r="D98" s="577">
        <v>0</v>
      </c>
      <c r="E98" s="577">
        <v>0</v>
      </c>
      <c r="F98" s="577">
        <v>0</v>
      </c>
      <c r="G98" s="577">
        <v>0</v>
      </c>
      <c r="H98" s="577">
        <v>0</v>
      </c>
      <c r="I98" s="577">
        <v>0</v>
      </c>
      <c r="J98" s="577">
        <v>0</v>
      </c>
      <c r="K98" s="577">
        <v>0</v>
      </c>
      <c r="L98" s="577">
        <v>0</v>
      </c>
      <c r="M98" s="577">
        <v>0</v>
      </c>
      <c r="N98" s="577">
        <v>0</v>
      </c>
      <c r="O98" s="577">
        <v>0</v>
      </c>
      <c r="P98" s="266"/>
      <c r="U98" s="2"/>
      <c r="V98" s="2"/>
      <c r="W98" s="241"/>
      <c r="X98" s="241"/>
      <c r="Y98" s="241"/>
      <c r="Z98" s="241"/>
      <c r="AA98" s="241"/>
      <c r="AB98" s="241"/>
      <c r="AC98" s="241"/>
      <c r="AD98" s="241"/>
      <c r="AJ98" s="2"/>
      <c r="AK98" s="241"/>
      <c r="AL98" s="2"/>
      <c r="AM98" s="2"/>
      <c r="AN98" s="241"/>
      <c r="AP98" s="2"/>
      <c r="AQ98" s="2"/>
      <c r="AR98" s="241"/>
      <c r="AS98" s="2"/>
      <c r="AT98" s="2"/>
      <c r="AU98" s="2"/>
      <c r="AV98" s="241"/>
      <c r="AW98" s="2"/>
      <c r="AX98" s="2"/>
      <c r="AY98" s="2"/>
      <c r="AZ98" s="2"/>
      <c r="BA98" s="2"/>
      <c r="BB98" s="2"/>
      <c r="BC98" s="2"/>
      <c r="BD98" s="2"/>
      <c r="BE98" s="2"/>
      <c r="BF98" s="2"/>
      <c r="BG98" s="2"/>
      <c r="BH98" s="2"/>
      <c r="BI98" s="2"/>
      <c r="BJ98" s="2"/>
    </row>
    <row r="99" spans="1:62" ht="15.5">
      <c r="A99" s="147" t="s">
        <v>3813</v>
      </c>
      <c r="B99" s="227">
        <v>315.3</v>
      </c>
      <c r="C99" s="2"/>
      <c r="D99" s="577">
        <v>0</v>
      </c>
      <c r="E99" s="577">
        <v>0</v>
      </c>
      <c r="F99" s="577">
        <v>0</v>
      </c>
      <c r="G99" s="577">
        <v>0</v>
      </c>
      <c r="H99" s="577">
        <v>0</v>
      </c>
      <c r="I99" s="577">
        <v>0</v>
      </c>
      <c r="J99" s="577">
        <v>0</v>
      </c>
      <c r="K99" s="577">
        <v>0</v>
      </c>
      <c r="L99" s="577">
        <v>0</v>
      </c>
      <c r="M99" s="577">
        <v>0</v>
      </c>
      <c r="N99" s="577">
        <v>0</v>
      </c>
      <c r="O99" s="577">
        <v>0</v>
      </c>
      <c r="P99" s="266"/>
      <c r="U99" s="2"/>
      <c r="V99" s="2"/>
      <c r="W99" s="241"/>
      <c r="X99" s="241"/>
      <c r="Y99" s="241"/>
      <c r="Z99" s="241"/>
      <c r="AA99" s="241"/>
      <c r="AB99" s="241"/>
      <c r="AC99" s="241"/>
      <c r="AD99" s="241"/>
      <c r="AJ99" s="2"/>
      <c r="AK99" s="241"/>
      <c r="AL99" s="2"/>
      <c r="AM99" s="2"/>
      <c r="AN99" s="241"/>
      <c r="AP99" s="2"/>
      <c r="AQ99" s="2"/>
      <c r="AR99" s="241"/>
      <c r="AS99" s="2"/>
      <c r="AT99" s="2"/>
      <c r="AU99" s="2"/>
      <c r="AV99" s="241"/>
      <c r="AW99" s="2"/>
      <c r="AX99" s="2"/>
      <c r="AY99" s="2"/>
      <c r="AZ99" s="2"/>
      <c r="BA99" s="2"/>
      <c r="BB99" s="2"/>
      <c r="BC99" s="2"/>
      <c r="BD99" s="2"/>
      <c r="BE99" s="2"/>
      <c r="BF99" s="2"/>
      <c r="BG99" s="2"/>
      <c r="BH99" s="2"/>
      <c r="BI99" s="2"/>
      <c r="BJ99" s="2"/>
    </row>
    <row r="100" spans="1:62" ht="15.5">
      <c r="A100" s="147">
        <f>A96+1</f>
        <v>49</v>
      </c>
      <c r="B100" s="227">
        <v>316</v>
      </c>
      <c r="C100" s="2"/>
      <c r="D100" s="577">
        <v>0</v>
      </c>
      <c r="E100" s="577">
        <v>0</v>
      </c>
      <c r="F100" s="577">
        <v>0</v>
      </c>
      <c r="G100" s="577">
        <v>0</v>
      </c>
      <c r="H100" s="577">
        <v>0</v>
      </c>
      <c r="I100" s="577">
        <v>0</v>
      </c>
      <c r="J100" s="577">
        <v>0</v>
      </c>
      <c r="K100" s="577">
        <v>0</v>
      </c>
      <c r="L100" s="577">
        <v>0</v>
      </c>
      <c r="M100" s="577">
        <v>0</v>
      </c>
      <c r="N100" s="577">
        <v>0</v>
      </c>
      <c r="O100" s="577">
        <v>0</v>
      </c>
      <c r="P100" s="266"/>
      <c r="U100" s="105"/>
      <c r="V100" s="2"/>
      <c r="W100" s="241"/>
      <c r="X100" s="241"/>
      <c r="Y100" s="241"/>
      <c r="Z100" s="241"/>
      <c r="AA100" s="241"/>
      <c r="AB100" s="241"/>
      <c r="AC100" s="241"/>
      <c r="AD100" s="241"/>
      <c r="AJ100" s="2"/>
      <c r="AK100" s="241"/>
      <c r="AL100" s="2"/>
      <c r="AM100" s="2"/>
      <c r="AN100" s="241"/>
      <c r="AP100" s="2"/>
      <c r="AQ100" s="2"/>
      <c r="AR100" s="241"/>
      <c r="AS100" s="2"/>
      <c r="AT100" s="2"/>
      <c r="AU100" s="2"/>
      <c r="AV100" s="241"/>
      <c r="AW100" s="2"/>
      <c r="AX100" s="2"/>
      <c r="AY100" s="2"/>
      <c r="AZ100" s="2"/>
      <c r="BA100" s="2"/>
      <c r="BB100" s="2"/>
      <c r="BC100" s="2"/>
      <c r="BD100" s="2"/>
      <c r="BE100" s="2"/>
      <c r="BF100" s="2"/>
      <c r="BG100" s="2"/>
      <c r="BH100" s="2"/>
      <c r="BI100" s="2"/>
      <c r="BJ100" s="2"/>
    </row>
    <row r="101" spans="1:62" ht="15.5">
      <c r="A101" s="96"/>
      <c r="B101" s="264"/>
      <c r="C101" s="2"/>
      <c r="D101" s="2"/>
      <c r="E101" s="2"/>
      <c r="F101" s="2"/>
      <c r="G101" s="2"/>
      <c r="H101" s="2"/>
      <c r="I101" s="2"/>
      <c r="J101" s="2"/>
      <c r="K101" s="96"/>
      <c r="L101" s="2"/>
      <c r="M101" s="2"/>
      <c r="N101" s="2"/>
      <c r="O101" s="2"/>
      <c r="P101" s="266"/>
      <c r="U101" s="2"/>
      <c r="V101" s="22"/>
      <c r="W101" s="241"/>
      <c r="X101" s="241"/>
      <c r="Y101" s="241"/>
      <c r="Z101" s="241"/>
      <c r="AA101" s="241"/>
      <c r="AB101" s="241"/>
      <c r="AC101" s="241"/>
      <c r="AD101" s="241"/>
      <c r="AJ101" s="2"/>
      <c r="AK101" s="252"/>
      <c r="AL101" s="2"/>
      <c r="AM101" s="2"/>
      <c r="AN101" s="252"/>
      <c r="AP101" s="2"/>
      <c r="AQ101" s="2"/>
      <c r="AR101" s="241"/>
      <c r="AS101" s="2"/>
      <c r="AT101" s="2"/>
      <c r="AU101" s="2"/>
      <c r="AV101" s="2"/>
      <c r="AW101" s="2"/>
      <c r="AX101" s="2"/>
      <c r="AY101" s="2"/>
      <c r="AZ101" s="2"/>
      <c r="BA101" s="2"/>
      <c r="BB101" s="2"/>
      <c r="BC101" s="2"/>
      <c r="BD101" s="2"/>
      <c r="BE101" s="2"/>
      <c r="BF101" s="2"/>
      <c r="BG101" s="2"/>
      <c r="BH101" s="2"/>
      <c r="BI101" s="2"/>
      <c r="BJ101" s="2"/>
    </row>
    <row r="102" spans="1:62" ht="18.5">
      <c r="A102" s="96"/>
      <c r="B102" s="96" t="s">
        <v>1068</v>
      </c>
      <c r="C102" s="96" t="s">
        <v>717</v>
      </c>
      <c r="D102" s="1283" t="s">
        <v>718</v>
      </c>
      <c r="E102" s="1284"/>
      <c r="F102" s="1284"/>
      <c r="G102" s="1284"/>
      <c r="H102" s="1284"/>
      <c r="I102" s="1284"/>
      <c r="J102" s="1284"/>
      <c r="K102" s="1284"/>
      <c r="L102" s="1284"/>
      <c r="M102" s="1284"/>
      <c r="N102" s="1284"/>
      <c r="O102" s="1284"/>
      <c r="P102" s="1284"/>
      <c r="U102" s="2"/>
      <c r="V102" s="2"/>
      <c r="W102" s="241"/>
      <c r="X102" s="241"/>
      <c r="Y102" s="241"/>
      <c r="Z102" s="241"/>
      <c r="AA102" s="241"/>
      <c r="AB102" s="241"/>
      <c r="AC102" s="241"/>
      <c r="AD102" s="241"/>
      <c r="AE102" s="240"/>
      <c r="AJ102" s="2"/>
      <c r="AK102" s="241"/>
      <c r="AL102" s="2"/>
      <c r="AM102" s="2"/>
      <c r="AN102" s="241"/>
      <c r="AP102" s="2"/>
      <c r="AQ102" s="2"/>
      <c r="AR102" s="241"/>
      <c r="AS102" s="2"/>
      <c r="AT102" s="2"/>
      <c r="AU102" s="2"/>
      <c r="AV102" s="241"/>
      <c r="AW102" s="2"/>
      <c r="AX102" s="2"/>
      <c r="AY102" s="2"/>
      <c r="AZ102" s="2"/>
      <c r="BA102" s="2"/>
      <c r="BB102" s="2"/>
      <c r="BC102" s="2"/>
      <c r="BD102" s="2"/>
      <c r="BE102" s="2"/>
      <c r="BF102" s="2"/>
      <c r="BG102" s="2"/>
      <c r="BH102" s="2"/>
      <c r="BI102" s="2"/>
      <c r="BJ102" s="2"/>
    </row>
    <row r="103" spans="1:62" ht="18.5">
      <c r="A103" s="97"/>
      <c r="B103" s="97" t="s">
        <v>918</v>
      </c>
      <c r="C103" s="97" t="s">
        <v>719</v>
      </c>
      <c r="D103" s="15" t="s">
        <v>706</v>
      </c>
      <c r="E103" s="15" t="s">
        <v>707</v>
      </c>
      <c r="F103" s="15" t="s">
        <v>708</v>
      </c>
      <c r="G103" s="15" t="s">
        <v>709</v>
      </c>
      <c r="H103" s="15" t="s">
        <v>710</v>
      </c>
      <c r="I103" s="15" t="s">
        <v>711</v>
      </c>
      <c r="J103" s="15" t="s">
        <v>712</v>
      </c>
      <c r="K103" s="15" t="s">
        <v>713</v>
      </c>
      <c r="L103" s="15" t="s">
        <v>714</v>
      </c>
      <c r="M103" s="15" t="s">
        <v>715</v>
      </c>
      <c r="N103" s="15" t="s">
        <v>716</v>
      </c>
      <c r="O103" s="15" t="s">
        <v>705</v>
      </c>
      <c r="P103" s="277" t="s">
        <v>464</v>
      </c>
      <c r="U103" s="2"/>
      <c r="V103" s="2"/>
      <c r="W103" s="241"/>
      <c r="X103" s="241"/>
      <c r="Y103" s="241"/>
      <c r="Z103" s="241"/>
      <c r="AA103" s="241"/>
      <c r="AB103" s="241"/>
      <c r="AC103" s="241"/>
      <c r="AD103" s="241"/>
      <c r="AJ103" s="2"/>
      <c r="AK103" s="241"/>
      <c r="AL103" s="2"/>
      <c r="AM103" s="2"/>
      <c r="AN103" s="241"/>
      <c r="AP103" s="2"/>
      <c r="AQ103" s="2"/>
      <c r="AR103" s="241"/>
      <c r="AS103" s="2"/>
      <c r="AT103" s="2"/>
      <c r="AU103" s="2"/>
      <c r="AV103" s="2"/>
      <c r="AW103" s="2"/>
      <c r="AX103" s="2"/>
      <c r="AY103" s="2"/>
      <c r="AZ103" s="2"/>
      <c r="BA103" s="2"/>
      <c r="BB103" s="2"/>
      <c r="BC103" s="2"/>
      <c r="BD103" s="2"/>
      <c r="BE103" s="2"/>
      <c r="BF103" s="2"/>
      <c r="BG103" s="2"/>
      <c r="BH103" s="2"/>
      <c r="BI103" s="2"/>
      <c r="BJ103" s="2"/>
    </row>
    <row r="104" spans="1:62" ht="15.5">
      <c r="A104" s="147">
        <f>A100+1</f>
        <v>50</v>
      </c>
      <c r="B104" s="227">
        <f t="shared" ref="B104:B109" si="49">B91</f>
        <v>311</v>
      </c>
      <c r="C104" s="578"/>
      <c r="D104" s="422">
        <f t="shared" ref="D104:J112" si="50">D91*$C104/100/12</f>
        <v>0</v>
      </c>
      <c r="E104" s="422">
        <f t="shared" ref="E104:O104" si="51">E91*$C104/100/12</f>
        <v>0</v>
      </c>
      <c r="F104" s="422">
        <f t="shared" si="51"/>
        <v>0</v>
      </c>
      <c r="G104" s="422">
        <f t="shared" si="51"/>
        <v>0</v>
      </c>
      <c r="H104" s="422">
        <f t="shared" si="51"/>
        <v>0</v>
      </c>
      <c r="I104" s="422">
        <f t="shared" si="51"/>
        <v>0</v>
      </c>
      <c r="J104" s="422">
        <f t="shared" si="51"/>
        <v>0</v>
      </c>
      <c r="K104" s="422">
        <f t="shared" ref="K104:L112" si="52">K91*$C104/100/12</f>
        <v>0</v>
      </c>
      <c r="L104" s="422">
        <f t="shared" si="51"/>
        <v>0</v>
      </c>
      <c r="M104" s="422">
        <f t="shared" ref="M104:O112" si="53">M91*$C104/100/12</f>
        <v>0</v>
      </c>
      <c r="N104" s="422">
        <f t="shared" si="51"/>
        <v>0</v>
      </c>
      <c r="O104" s="422">
        <f t="shared" si="51"/>
        <v>0</v>
      </c>
      <c r="P104" s="263">
        <f>SUM(D104:O104)</f>
        <v>0</v>
      </c>
      <c r="U104" s="2"/>
      <c r="V104" s="2"/>
      <c r="W104" s="241"/>
      <c r="X104" s="241"/>
      <c r="Y104" s="241"/>
      <c r="Z104" s="241"/>
      <c r="AA104" s="241"/>
      <c r="AB104" s="241"/>
      <c r="AC104" s="241"/>
      <c r="AD104" s="241"/>
      <c r="AJ104" s="2"/>
      <c r="AK104" s="241"/>
      <c r="AL104" s="2"/>
      <c r="AM104" s="2"/>
      <c r="AN104" s="241"/>
      <c r="AP104" s="2"/>
      <c r="AQ104" s="2"/>
      <c r="AR104" s="241"/>
      <c r="AS104" s="2"/>
      <c r="AT104" s="2"/>
      <c r="AU104" s="2"/>
      <c r="AV104" s="2"/>
      <c r="AW104" s="2"/>
      <c r="AX104" s="2"/>
      <c r="AY104" s="2"/>
      <c r="AZ104" s="2"/>
      <c r="BA104" s="2"/>
      <c r="BB104" s="2"/>
      <c r="BC104" s="2"/>
      <c r="BD104" s="2"/>
      <c r="BE104" s="2"/>
      <c r="BF104" s="2"/>
      <c r="BG104" s="2"/>
      <c r="BH104" s="2"/>
      <c r="BI104" s="2"/>
      <c r="BJ104" s="2"/>
    </row>
    <row r="105" spans="1:62" ht="15.5">
      <c r="A105" s="147">
        <f t="shared" ref="A105:A109" si="54">A104+1</f>
        <v>51</v>
      </c>
      <c r="B105" s="227">
        <f t="shared" si="49"/>
        <v>312</v>
      </c>
      <c r="C105" s="578"/>
      <c r="D105" s="422">
        <f t="shared" si="50"/>
        <v>0</v>
      </c>
      <c r="E105" s="422">
        <f t="shared" ref="E105:J109" si="55">E92*$C105/100/12</f>
        <v>0</v>
      </c>
      <c r="F105" s="422">
        <f t="shared" si="55"/>
        <v>0</v>
      </c>
      <c r="G105" s="422">
        <f t="shared" si="55"/>
        <v>0</v>
      </c>
      <c r="H105" s="422">
        <f t="shared" si="55"/>
        <v>0</v>
      </c>
      <c r="I105" s="422">
        <f t="shared" si="55"/>
        <v>0</v>
      </c>
      <c r="J105" s="422">
        <f t="shared" si="55"/>
        <v>0</v>
      </c>
      <c r="K105" s="422">
        <f t="shared" si="52"/>
        <v>0</v>
      </c>
      <c r="L105" s="422">
        <f>L92*$C105/100/12</f>
        <v>0</v>
      </c>
      <c r="M105" s="422">
        <f t="shared" si="53"/>
        <v>0</v>
      </c>
      <c r="N105" s="422">
        <f t="shared" ref="N105:O109" si="56">N92*$C105/100/12</f>
        <v>0</v>
      </c>
      <c r="O105" s="422">
        <f t="shared" si="56"/>
        <v>0</v>
      </c>
      <c r="P105" s="263">
        <f t="shared" ref="P105:P113" si="57">SUM(D105:O105)</f>
        <v>0</v>
      </c>
      <c r="U105" s="2"/>
      <c r="V105" s="2"/>
      <c r="W105" s="2"/>
      <c r="X105" s="2"/>
      <c r="Y105" s="2"/>
      <c r="Z105" s="2"/>
      <c r="AA105" s="2"/>
      <c r="AB105" s="2"/>
      <c r="AC105" s="2"/>
      <c r="AD105" s="2"/>
      <c r="AJ105" s="2"/>
      <c r="AK105" s="241"/>
      <c r="AL105" s="2"/>
      <c r="AM105" s="2"/>
      <c r="AN105" s="241"/>
      <c r="AP105" s="2"/>
      <c r="AQ105" s="2"/>
      <c r="AR105" s="241"/>
      <c r="AS105" s="2"/>
      <c r="AT105" s="2"/>
      <c r="AU105" s="2"/>
      <c r="AV105" s="2"/>
      <c r="AW105" s="2"/>
      <c r="AX105" s="2"/>
      <c r="AY105" s="2"/>
      <c r="AZ105" s="2"/>
      <c r="BA105" s="2"/>
      <c r="BB105" s="2"/>
      <c r="BC105" s="2"/>
      <c r="BD105" s="2"/>
      <c r="BE105" s="2"/>
      <c r="BF105" s="2"/>
      <c r="BG105" s="2"/>
      <c r="BH105" s="2"/>
      <c r="BI105" s="2"/>
      <c r="BJ105" s="2"/>
    </row>
    <row r="106" spans="1:62" ht="15.5">
      <c r="A106" s="147">
        <f t="shared" si="54"/>
        <v>52</v>
      </c>
      <c r="B106" s="227">
        <f t="shared" si="49"/>
        <v>312.10000000000002</v>
      </c>
      <c r="C106" s="578"/>
      <c r="D106" s="422">
        <f t="shared" si="50"/>
        <v>0</v>
      </c>
      <c r="E106" s="422">
        <f t="shared" si="55"/>
        <v>0</v>
      </c>
      <c r="F106" s="422">
        <f t="shared" si="55"/>
        <v>0</v>
      </c>
      <c r="G106" s="422">
        <f t="shared" si="55"/>
        <v>0</v>
      </c>
      <c r="H106" s="422">
        <f t="shared" si="55"/>
        <v>0</v>
      </c>
      <c r="I106" s="422">
        <f t="shared" si="55"/>
        <v>0</v>
      </c>
      <c r="J106" s="422">
        <f t="shared" si="55"/>
        <v>0</v>
      </c>
      <c r="K106" s="422">
        <f t="shared" si="52"/>
        <v>0</v>
      </c>
      <c r="L106" s="422">
        <f>L93*$C106/100/12</f>
        <v>0</v>
      </c>
      <c r="M106" s="422">
        <f t="shared" si="53"/>
        <v>0</v>
      </c>
      <c r="N106" s="422">
        <f t="shared" si="56"/>
        <v>0</v>
      </c>
      <c r="O106" s="422">
        <f t="shared" si="56"/>
        <v>0</v>
      </c>
      <c r="P106" s="263">
        <f t="shared" si="57"/>
        <v>0</v>
      </c>
      <c r="U106" s="2"/>
      <c r="V106" s="2"/>
      <c r="W106" s="2"/>
      <c r="X106" s="2"/>
      <c r="Y106" s="2"/>
      <c r="Z106" s="2"/>
      <c r="AA106" s="2"/>
      <c r="AB106" s="2"/>
      <c r="AC106" s="2"/>
      <c r="AD106" s="2"/>
      <c r="AJ106" s="2"/>
      <c r="AK106" s="241"/>
      <c r="AL106" s="2"/>
      <c r="AM106" s="2"/>
      <c r="AN106" s="241"/>
      <c r="AP106" s="2"/>
      <c r="AQ106" s="2"/>
      <c r="AR106" s="241"/>
      <c r="AS106" s="2"/>
      <c r="AT106" s="2"/>
      <c r="AU106" s="2"/>
      <c r="AV106" s="2"/>
      <c r="AW106" s="2"/>
      <c r="AX106" s="2"/>
      <c r="AY106" s="2"/>
      <c r="AZ106" s="2"/>
      <c r="BA106" s="2"/>
      <c r="BB106" s="2"/>
      <c r="BC106" s="2"/>
      <c r="BD106" s="2"/>
      <c r="BE106" s="2"/>
      <c r="BF106" s="2"/>
      <c r="BG106" s="2"/>
      <c r="BH106" s="2"/>
      <c r="BI106" s="2"/>
      <c r="BJ106" s="2"/>
    </row>
    <row r="107" spans="1:62" ht="15.5">
      <c r="A107" s="147">
        <f t="shared" si="54"/>
        <v>53</v>
      </c>
      <c r="B107" s="227">
        <f t="shared" si="49"/>
        <v>312.2</v>
      </c>
      <c r="C107" s="578"/>
      <c r="D107" s="422">
        <f t="shared" si="50"/>
        <v>0</v>
      </c>
      <c r="E107" s="422">
        <f t="shared" si="55"/>
        <v>0</v>
      </c>
      <c r="F107" s="422">
        <f t="shared" si="55"/>
        <v>0</v>
      </c>
      <c r="G107" s="422">
        <f t="shared" si="55"/>
        <v>0</v>
      </c>
      <c r="H107" s="422">
        <f t="shared" si="55"/>
        <v>0</v>
      </c>
      <c r="I107" s="422">
        <f t="shared" si="55"/>
        <v>0</v>
      </c>
      <c r="J107" s="422">
        <f t="shared" si="55"/>
        <v>0</v>
      </c>
      <c r="K107" s="422">
        <f t="shared" si="52"/>
        <v>0</v>
      </c>
      <c r="L107" s="422">
        <f>L94*$C107/100/12</f>
        <v>0</v>
      </c>
      <c r="M107" s="422">
        <f t="shared" si="53"/>
        <v>0</v>
      </c>
      <c r="N107" s="422">
        <f t="shared" si="56"/>
        <v>0</v>
      </c>
      <c r="O107" s="422">
        <f t="shared" si="56"/>
        <v>0</v>
      </c>
      <c r="P107" s="263">
        <f t="shared" si="57"/>
        <v>0</v>
      </c>
      <c r="U107" s="2"/>
      <c r="V107" s="2"/>
      <c r="W107" s="2"/>
      <c r="X107" s="2"/>
      <c r="Y107" s="2"/>
      <c r="Z107" s="2"/>
      <c r="AA107" s="2"/>
      <c r="AB107" s="2"/>
      <c r="AC107" s="2"/>
      <c r="AD107" s="2"/>
      <c r="AJ107" s="2"/>
      <c r="AK107" s="241"/>
      <c r="AL107" s="2"/>
      <c r="AM107" s="2"/>
      <c r="AN107" s="241"/>
      <c r="AP107" s="2"/>
      <c r="AQ107" s="2"/>
      <c r="AR107" s="241"/>
      <c r="AS107" s="2"/>
      <c r="AT107" s="2"/>
      <c r="AU107" s="2"/>
      <c r="AV107" s="2"/>
      <c r="AW107" s="2"/>
      <c r="AX107" s="2"/>
      <c r="AY107" s="2"/>
      <c r="AZ107" s="2"/>
      <c r="BA107" s="2"/>
      <c r="BB107" s="2"/>
      <c r="BC107" s="2"/>
      <c r="BD107" s="2"/>
      <c r="BE107" s="2"/>
      <c r="BF107" s="2"/>
      <c r="BG107" s="2"/>
      <c r="BH107" s="2"/>
      <c r="BI107" s="2"/>
      <c r="BJ107" s="2"/>
    </row>
    <row r="108" spans="1:62" ht="15.5">
      <c r="A108" s="147">
        <f t="shared" si="54"/>
        <v>54</v>
      </c>
      <c r="B108" s="227">
        <f t="shared" si="49"/>
        <v>314</v>
      </c>
      <c r="C108" s="578"/>
      <c r="D108" s="422">
        <f t="shared" si="50"/>
        <v>0</v>
      </c>
      <c r="E108" s="422">
        <f t="shared" si="55"/>
        <v>0</v>
      </c>
      <c r="F108" s="422">
        <f t="shared" si="55"/>
        <v>0</v>
      </c>
      <c r="G108" s="422">
        <f t="shared" si="55"/>
        <v>0</v>
      </c>
      <c r="H108" s="422">
        <f t="shared" si="55"/>
        <v>0</v>
      </c>
      <c r="I108" s="422">
        <f t="shared" si="55"/>
        <v>0</v>
      </c>
      <c r="J108" s="422">
        <f t="shared" si="55"/>
        <v>0</v>
      </c>
      <c r="K108" s="422">
        <f t="shared" si="52"/>
        <v>0</v>
      </c>
      <c r="L108" s="422">
        <f>L95*$C108/100/12</f>
        <v>0</v>
      </c>
      <c r="M108" s="422">
        <f t="shared" si="53"/>
        <v>0</v>
      </c>
      <c r="N108" s="422">
        <f t="shared" si="56"/>
        <v>0</v>
      </c>
      <c r="O108" s="422">
        <f t="shared" si="56"/>
        <v>0</v>
      </c>
      <c r="P108" s="263">
        <f t="shared" si="57"/>
        <v>0</v>
      </c>
      <c r="U108" s="2"/>
      <c r="V108" s="2"/>
      <c r="W108" s="241"/>
      <c r="X108" s="241"/>
      <c r="Y108" s="241"/>
      <c r="Z108" s="241"/>
      <c r="AA108" s="241"/>
      <c r="AB108" s="241"/>
      <c r="AC108" s="241"/>
      <c r="AD108" s="241"/>
      <c r="AJ108" s="2"/>
      <c r="AK108" s="241"/>
      <c r="AL108" s="2"/>
      <c r="AM108" s="2"/>
      <c r="AN108" s="241"/>
      <c r="AP108" s="2"/>
      <c r="AQ108" s="2"/>
      <c r="AR108" s="241"/>
      <c r="AS108" s="2"/>
      <c r="AT108" s="2"/>
      <c r="AU108" s="2"/>
      <c r="AV108" s="2"/>
      <c r="AW108" s="2"/>
      <c r="AX108" s="2"/>
      <c r="AY108" s="2"/>
      <c r="AZ108" s="2"/>
      <c r="BA108" s="2"/>
      <c r="BB108" s="2"/>
      <c r="BC108" s="2"/>
      <c r="BD108" s="2"/>
      <c r="BE108" s="2"/>
      <c r="BF108" s="2"/>
      <c r="BG108" s="2"/>
      <c r="BH108" s="2"/>
      <c r="BI108" s="2"/>
      <c r="BJ108" s="2"/>
    </row>
    <row r="109" spans="1:62" ht="15.5">
      <c r="A109" s="147">
        <f t="shared" si="54"/>
        <v>55</v>
      </c>
      <c r="B109" s="227">
        <f t="shared" si="49"/>
        <v>315</v>
      </c>
      <c r="C109" s="578"/>
      <c r="D109" s="422">
        <f t="shared" si="50"/>
        <v>0</v>
      </c>
      <c r="E109" s="422">
        <f t="shared" si="55"/>
        <v>0</v>
      </c>
      <c r="F109" s="422">
        <f t="shared" si="55"/>
        <v>0</v>
      </c>
      <c r="G109" s="422">
        <f t="shared" si="55"/>
        <v>0</v>
      </c>
      <c r="H109" s="422">
        <f t="shared" si="55"/>
        <v>0</v>
      </c>
      <c r="I109" s="422">
        <f t="shared" si="55"/>
        <v>0</v>
      </c>
      <c r="J109" s="422">
        <f t="shared" si="55"/>
        <v>0</v>
      </c>
      <c r="K109" s="422">
        <f t="shared" si="52"/>
        <v>0</v>
      </c>
      <c r="L109" s="422">
        <f>L96*$C109/100/12</f>
        <v>0</v>
      </c>
      <c r="M109" s="422">
        <f t="shared" si="53"/>
        <v>0</v>
      </c>
      <c r="N109" s="422">
        <f t="shared" si="56"/>
        <v>0</v>
      </c>
      <c r="O109" s="422">
        <f t="shared" si="56"/>
        <v>0</v>
      </c>
      <c r="P109" s="263">
        <f t="shared" si="57"/>
        <v>0</v>
      </c>
      <c r="U109" s="2"/>
      <c r="V109" s="2"/>
      <c r="W109" s="241"/>
      <c r="X109" s="241"/>
      <c r="Y109" s="241"/>
      <c r="Z109" s="241"/>
      <c r="AA109" s="241"/>
      <c r="AB109" s="241"/>
      <c r="AC109" s="241"/>
      <c r="AD109" s="241"/>
      <c r="AJ109" s="2"/>
      <c r="AK109" s="241"/>
      <c r="AL109" s="2"/>
      <c r="AM109" s="2"/>
      <c r="AN109" s="241"/>
      <c r="AP109" s="2"/>
      <c r="AQ109" s="2"/>
      <c r="AR109" s="241"/>
      <c r="AS109" s="2"/>
      <c r="AT109" s="2"/>
      <c r="AU109" s="2"/>
      <c r="AV109" s="2"/>
      <c r="AW109" s="2"/>
      <c r="AX109" s="2"/>
      <c r="AY109" s="2"/>
      <c r="AZ109" s="2"/>
      <c r="BA109" s="2"/>
      <c r="BB109" s="2"/>
      <c r="BC109" s="2"/>
      <c r="BD109" s="2"/>
      <c r="BE109" s="2"/>
      <c r="BF109" s="2"/>
      <c r="BG109" s="2"/>
      <c r="BH109" s="2"/>
      <c r="BI109" s="2"/>
      <c r="BJ109" s="2"/>
    </row>
    <row r="110" spans="1:62" ht="15.5">
      <c r="A110" s="147" t="s">
        <v>3814</v>
      </c>
      <c r="B110" s="227">
        <v>315.10000000000002</v>
      </c>
      <c r="C110" s="578"/>
      <c r="D110" s="422">
        <f t="shared" si="50"/>
        <v>0</v>
      </c>
      <c r="E110" s="422">
        <f t="shared" si="50"/>
        <v>0</v>
      </c>
      <c r="F110" s="422">
        <f t="shared" si="50"/>
        <v>0</v>
      </c>
      <c r="G110" s="422">
        <f t="shared" si="50"/>
        <v>0</v>
      </c>
      <c r="H110" s="422">
        <f t="shared" si="50"/>
        <v>0</v>
      </c>
      <c r="I110" s="422">
        <f t="shared" si="50"/>
        <v>0</v>
      </c>
      <c r="J110" s="422">
        <f t="shared" si="50"/>
        <v>0</v>
      </c>
      <c r="K110" s="422">
        <f t="shared" si="52"/>
        <v>0</v>
      </c>
      <c r="L110" s="422">
        <f t="shared" si="52"/>
        <v>0</v>
      </c>
      <c r="M110" s="422">
        <f t="shared" si="53"/>
        <v>0</v>
      </c>
      <c r="N110" s="422">
        <f t="shared" si="53"/>
        <v>0</v>
      </c>
      <c r="O110" s="422">
        <f t="shared" si="53"/>
        <v>0</v>
      </c>
      <c r="P110" s="263">
        <f t="shared" ref="P110:P112" si="58">SUM(D110:O110)</f>
        <v>0</v>
      </c>
      <c r="U110" s="2"/>
      <c r="V110" s="2"/>
      <c r="W110" s="241"/>
      <c r="X110" s="241"/>
      <c r="Y110" s="241"/>
      <c r="Z110" s="241"/>
      <c r="AA110" s="241"/>
      <c r="AB110" s="241"/>
      <c r="AC110" s="241"/>
      <c r="AD110" s="241"/>
      <c r="AJ110" s="2"/>
      <c r="AK110" s="241"/>
      <c r="AL110" s="2"/>
      <c r="AM110" s="2"/>
      <c r="AN110" s="241"/>
      <c r="AP110" s="2"/>
      <c r="AQ110" s="2"/>
      <c r="AR110" s="241"/>
      <c r="AS110" s="2"/>
      <c r="AT110" s="2"/>
      <c r="AU110" s="2"/>
      <c r="AV110" s="2"/>
      <c r="AW110" s="2"/>
      <c r="AX110" s="2"/>
      <c r="AY110" s="2"/>
      <c r="AZ110" s="2"/>
      <c r="BA110" s="2"/>
      <c r="BB110" s="2"/>
      <c r="BC110" s="2"/>
      <c r="BD110" s="2"/>
      <c r="BE110" s="2"/>
      <c r="BF110" s="2"/>
      <c r="BG110" s="2"/>
      <c r="BH110" s="2"/>
      <c r="BI110" s="2"/>
      <c r="BJ110" s="2"/>
    </row>
    <row r="111" spans="1:62" ht="15.5">
      <c r="A111" s="147" t="s">
        <v>3815</v>
      </c>
      <c r="B111" s="227">
        <v>315.2</v>
      </c>
      <c r="C111" s="578"/>
      <c r="D111" s="422">
        <f t="shared" si="50"/>
        <v>0</v>
      </c>
      <c r="E111" s="422">
        <f t="shared" si="50"/>
        <v>0</v>
      </c>
      <c r="F111" s="422">
        <f t="shared" si="50"/>
        <v>0</v>
      </c>
      <c r="G111" s="422">
        <f t="shared" si="50"/>
        <v>0</v>
      </c>
      <c r="H111" s="422">
        <f t="shared" si="50"/>
        <v>0</v>
      </c>
      <c r="I111" s="422">
        <f t="shared" si="50"/>
        <v>0</v>
      </c>
      <c r="J111" s="422">
        <f t="shared" si="50"/>
        <v>0</v>
      </c>
      <c r="K111" s="422">
        <f t="shared" si="52"/>
        <v>0</v>
      </c>
      <c r="L111" s="422">
        <f t="shared" si="52"/>
        <v>0</v>
      </c>
      <c r="M111" s="422">
        <f t="shared" si="53"/>
        <v>0</v>
      </c>
      <c r="N111" s="422">
        <f t="shared" si="53"/>
        <v>0</v>
      </c>
      <c r="O111" s="422">
        <f t="shared" si="53"/>
        <v>0</v>
      </c>
      <c r="P111" s="263">
        <f t="shared" si="58"/>
        <v>0</v>
      </c>
      <c r="U111" s="2"/>
      <c r="V111" s="2"/>
      <c r="W111" s="241"/>
      <c r="X111" s="241"/>
      <c r="Y111" s="241"/>
      <c r="Z111" s="241"/>
      <c r="AA111" s="241"/>
      <c r="AB111" s="241"/>
      <c r="AC111" s="241"/>
      <c r="AD111" s="241"/>
      <c r="AJ111" s="2"/>
      <c r="AK111" s="241"/>
      <c r="AL111" s="2"/>
      <c r="AM111" s="2"/>
      <c r="AN111" s="241"/>
      <c r="AP111" s="2"/>
      <c r="AQ111" s="2"/>
      <c r="AR111" s="241"/>
      <c r="AS111" s="2"/>
      <c r="AT111" s="2"/>
      <c r="AU111" s="2"/>
      <c r="AV111" s="2"/>
      <c r="AW111" s="2"/>
      <c r="AX111" s="2"/>
      <c r="AY111" s="2"/>
      <c r="AZ111" s="2"/>
      <c r="BA111" s="2"/>
      <c r="BB111" s="2"/>
      <c r="BC111" s="2"/>
      <c r="BD111" s="2"/>
      <c r="BE111" s="2"/>
      <c r="BF111" s="2"/>
      <c r="BG111" s="2"/>
      <c r="BH111" s="2"/>
      <c r="BI111" s="2"/>
      <c r="BJ111" s="2"/>
    </row>
    <row r="112" spans="1:62" ht="15.5">
      <c r="A112" s="147" t="s">
        <v>3816</v>
      </c>
      <c r="B112" s="227">
        <v>315.3</v>
      </c>
      <c r="C112" s="578"/>
      <c r="D112" s="422">
        <f t="shared" si="50"/>
        <v>0</v>
      </c>
      <c r="E112" s="422">
        <f t="shared" si="50"/>
        <v>0</v>
      </c>
      <c r="F112" s="422">
        <f t="shared" si="50"/>
        <v>0</v>
      </c>
      <c r="G112" s="422">
        <f t="shared" si="50"/>
        <v>0</v>
      </c>
      <c r="H112" s="422">
        <f t="shared" si="50"/>
        <v>0</v>
      </c>
      <c r="I112" s="422">
        <f t="shared" si="50"/>
        <v>0</v>
      </c>
      <c r="J112" s="422">
        <f t="shared" si="50"/>
        <v>0</v>
      </c>
      <c r="K112" s="422">
        <f t="shared" si="52"/>
        <v>0</v>
      </c>
      <c r="L112" s="422">
        <f t="shared" si="52"/>
        <v>0</v>
      </c>
      <c r="M112" s="422">
        <f t="shared" si="53"/>
        <v>0</v>
      </c>
      <c r="N112" s="422">
        <f t="shared" si="53"/>
        <v>0</v>
      </c>
      <c r="O112" s="422">
        <f t="shared" si="53"/>
        <v>0</v>
      </c>
      <c r="P112" s="263">
        <f t="shared" si="58"/>
        <v>0</v>
      </c>
      <c r="U112" s="2"/>
      <c r="V112" s="2"/>
      <c r="W112" s="241"/>
      <c r="X112" s="241"/>
      <c r="Y112" s="241"/>
      <c r="Z112" s="241"/>
      <c r="AA112" s="241"/>
      <c r="AB112" s="241"/>
      <c r="AC112" s="241"/>
      <c r="AD112" s="241"/>
      <c r="AJ112" s="2"/>
      <c r="AK112" s="241"/>
      <c r="AL112" s="2"/>
      <c r="AM112" s="2"/>
      <c r="AN112" s="241"/>
      <c r="AP112" s="2"/>
      <c r="AQ112" s="2"/>
      <c r="AR112" s="241"/>
      <c r="AS112" s="2"/>
      <c r="AT112" s="2"/>
      <c r="AU112" s="2"/>
      <c r="AV112" s="2"/>
      <c r="AW112" s="2"/>
      <c r="AX112" s="2"/>
      <c r="AY112" s="2"/>
      <c r="AZ112" s="2"/>
      <c r="BA112" s="2"/>
      <c r="BB112" s="2"/>
      <c r="BC112" s="2"/>
      <c r="BD112" s="2"/>
      <c r="BE112" s="2"/>
      <c r="BF112" s="2"/>
      <c r="BG112" s="2"/>
      <c r="BH112" s="2"/>
      <c r="BI112" s="2"/>
      <c r="BJ112" s="2"/>
    </row>
    <row r="113" spans="1:243" ht="15.5">
      <c r="A113" s="147">
        <f>A109+1</f>
        <v>56</v>
      </c>
      <c r="B113" s="227">
        <f t="shared" ref="B113" si="59">B100</f>
        <v>316</v>
      </c>
      <c r="C113" s="578"/>
      <c r="D113" s="422">
        <f t="shared" ref="D113:O113" si="60">D100*$C113/100/12</f>
        <v>0</v>
      </c>
      <c r="E113" s="422">
        <f t="shared" si="60"/>
        <v>0</v>
      </c>
      <c r="F113" s="422">
        <f t="shared" si="60"/>
        <v>0</v>
      </c>
      <c r="G113" s="422">
        <f t="shared" si="60"/>
        <v>0</v>
      </c>
      <c r="H113" s="422">
        <f t="shared" si="60"/>
        <v>0</v>
      </c>
      <c r="I113" s="422">
        <f t="shared" si="60"/>
        <v>0</v>
      </c>
      <c r="J113" s="422">
        <f t="shared" si="60"/>
        <v>0</v>
      </c>
      <c r="K113" s="422">
        <f>K100*$C113/100/12</f>
        <v>0</v>
      </c>
      <c r="L113" s="422">
        <f t="shared" si="60"/>
        <v>0</v>
      </c>
      <c r="M113" s="422">
        <f t="shared" si="60"/>
        <v>0</v>
      </c>
      <c r="N113" s="422">
        <f t="shared" si="60"/>
        <v>0</v>
      </c>
      <c r="O113" s="422">
        <f t="shared" si="60"/>
        <v>0</v>
      </c>
      <c r="P113" s="278">
        <f t="shared" si="57"/>
        <v>0</v>
      </c>
      <c r="U113" s="2"/>
      <c r="V113" s="2"/>
      <c r="W113" s="241"/>
      <c r="X113" s="241"/>
      <c r="Y113" s="241"/>
      <c r="Z113" s="241"/>
      <c r="AA113" s="241"/>
      <c r="AB113" s="241"/>
      <c r="AC113" s="241"/>
      <c r="AD113" s="241"/>
      <c r="AJ113" s="2"/>
      <c r="AK113" s="241"/>
      <c r="AL113" s="2"/>
      <c r="AM113" s="2"/>
      <c r="AN113" s="241"/>
      <c r="AP113" s="2"/>
      <c r="AQ113" s="2"/>
      <c r="AR113" s="241"/>
      <c r="AS113" s="2"/>
      <c r="AT113" s="2"/>
      <c r="AU113" s="2"/>
      <c r="AV113" s="2"/>
      <c r="AW113" s="2"/>
      <c r="AX113" s="2"/>
      <c r="AY113" s="2"/>
      <c r="AZ113" s="2"/>
      <c r="BA113" s="2"/>
      <c r="BB113" s="2"/>
      <c r="BC113" s="2"/>
      <c r="BD113" s="2"/>
      <c r="BE113" s="2"/>
      <c r="BF113" s="2"/>
      <c r="BG113" s="2"/>
      <c r="BH113" s="2"/>
      <c r="BI113" s="2"/>
      <c r="BJ113" s="2"/>
    </row>
    <row r="114" spans="1:243" ht="15.5">
      <c r="A114" s="147"/>
      <c r="B114" s="227"/>
      <c r="C114" s="209"/>
      <c r="D114" s="226"/>
      <c r="E114" s="226"/>
      <c r="F114" s="226"/>
      <c r="G114" s="226"/>
      <c r="H114" s="226"/>
      <c r="I114" s="226"/>
      <c r="J114" s="226"/>
      <c r="K114" s="226"/>
      <c r="L114" s="226"/>
      <c r="M114" s="226"/>
      <c r="N114" s="226"/>
      <c r="O114" s="226"/>
      <c r="P114" s="279"/>
      <c r="V114" s="2"/>
      <c r="W114" s="241"/>
      <c r="X114" s="241"/>
      <c r="Y114" s="241"/>
      <c r="Z114" s="241"/>
      <c r="AA114" s="241"/>
      <c r="AB114" s="241"/>
      <c r="AC114" s="241"/>
      <c r="AD114" s="241"/>
      <c r="AJ114" s="2"/>
      <c r="AK114" s="241"/>
      <c r="AL114" s="2"/>
      <c r="AM114" s="2"/>
      <c r="AN114" s="241"/>
      <c r="AP114" s="2"/>
      <c r="AQ114" s="2"/>
      <c r="AR114" s="241"/>
      <c r="AS114" s="2"/>
      <c r="AT114" s="2"/>
      <c r="AU114" s="2"/>
      <c r="AV114" s="2"/>
      <c r="AW114" s="2"/>
      <c r="AX114" s="2"/>
      <c r="AY114" s="2"/>
      <c r="AZ114" s="2"/>
      <c r="BA114" s="2"/>
      <c r="BB114" s="2"/>
      <c r="BC114" s="2"/>
      <c r="BD114" s="2"/>
      <c r="BE114" s="2"/>
      <c r="BF114" s="2"/>
      <c r="BG114" s="2"/>
      <c r="BH114" s="2"/>
      <c r="BI114" s="2"/>
      <c r="BJ114" s="2"/>
    </row>
    <row r="115" spans="1:243" ht="18.5">
      <c r="A115" s="96"/>
      <c r="B115" s="96" t="s">
        <v>1068</v>
      </c>
      <c r="C115" s="96" t="s">
        <v>720</v>
      </c>
      <c r="D115" s="1283" t="s">
        <v>721</v>
      </c>
      <c r="E115" s="1284"/>
      <c r="F115" s="1284"/>
      <c r="G115" s="1284"/>
      <c r="H115" s="1284"/>
      <c r="I115" s="1284"/>
      <c r="J115" s="1284"/>
      <c r="K115" s="1284"/>
      <c r="L115" s="1284"/>
      <c r="M115" s="1284"/>
      <c r="N115" s="1284"/>
      <c r="O115" s="1284"/>
      <c r="P115" s="1284"/>
      <c r="V115" s="2"/>
      <c r="W115" s="2"/>
      <c r="X115" s="2"/>
      <c r="Y115" s="2"/>
      <c r="Z115" s="2"/>
      <c r="AA115" s="2"/>
      <c r="AB115" s="2"/>
      <c r="AC115" s="2"/>
      <c r="AJ115" s="2"/>
      <c r="AK115" s="241"/>
      <c r="AL115" s="2"/>
      <c r="AM115" s="2"/>
      <c r="AN115" s="241"/>
      <c r="AP115" s="2"/>
      <c r="AQ115" s="2"/>
      <c r="AR115" s="241"/>
      <c r="AS115" s="2"/>
      <c r="AT115" s="2"/>
      <c r="AU115" s="2"/>
      <c r="AV115" s="2"/>
      <c r="AW115" s="2"/>
      <c r="AX115" s="2"/>
      <c r="AY115" s="2"/>
      <c r="AZ115" s="2"/>
      <c r="BA115" s="2"/>
      <c r="BB115" s="2"/>
      <c r="BC115" s="2"/>
      <c r="BD115" s="2"/>
      <c r="BE115" s="2"/>
      <c r="BF115" s="2"/>
      <c r="BG115" s="2"/>
      <c r="BH115" s="2"/>
      <c r="BI115" s="2"/>
      <c r="BJ115" s="2"/>
    </row>
    <row r="116" spans="1:243" ht="18.5">
      <c r="A116" s="96"/>
      <c r="B116" s="97" t="s">
        <v>918</v>
      </c>
      <c r="C116" s="97" t="s">
        <v>722</v>
      </c>
      <c r="D116" s="15" t="s">
        <v>706</v>
      </c>
      <c r="E116" s="15" t="s">
        <v>707</v>
      </c>
      <c r="F116" s="15" t="s">
        <v>708</v>
      </c>
      <c r="G116" s="15" t="s">
        <v>709</v>
      </c>
      <c r="H116" s="15" t="s">
        <v>710</v>
      </c>
      <c r="I116" s="15" t="s">
        <v>711</v>
      </c>
      <c r="J116" s="15" t="s">
        <v>712</v>
      </c>
      <c r="K116" s="15" t="s">
        <v>713</v>
      </c>
      <c r="L116" s="15" t="s">
        <v>714</v>
      </c>
      <c r="M116" s="15" t="s">
        <v>715</v>
      </c>
      <c r="N116" s="15" t="s">
        <v>716</v>
      </c>
      <c r="O116" s="15" t="s">
        <v>705</v>
      </c>
      <c r="P116" s="277" t="s">
        <v>622</v>
      </c>
      <c r="U116" s="249"/>
      <c r="AJ116" s="2"/>
      <c r="AK116" s="241"/>
      <c r="AL116" s="2"/>
      <c r="AM116" s="2"/>
      <c r="AN116" s="241"/>
      <c r="AP116" s="2"/>
      <c r="AQ116" s="2"/>
      <c r="AR116" s="241"/>
      <c r="AS116" s="2"/>
      <c r="AT116" s="2"/>
      <c r="AU116" s="2"/>
      <c r="AV116" s="2"/>
      <c r="AW116" s="2"/>
      <c r="AX116" s="2"/>
      <c r="AY116" s="2"/>
      <c r="AZ116" s="2"/>
      <c r="BA116" s="2"/>
      <c r="BB116" s="2"/>
      <c r="BC116" s="2"/>
      <c r="BD116" s="2"/>
      <c r="BE116" s="2"/>
      <c r="BF116" s="2"/>
      <c r="BG116" s="2"/>
      <c r="BH116" s="2"/>
      <c r="BI116" s="2"/>
      <c r="BJ116" s="2"/>
    </row>
    <row r="117" spans="1:243" ht="15.5">
      <c r="A117" s="147">
        <f>A113+1</f>
        <v>57</v>
      </c>
      <c r="B117" s="227">
        <f t="shared" ref="B117:B122" si="61">B91</f>
        <v>311</v>
      </c>
      <c r="C117" s="577">
        <v>0</v>
      </c>
      <c r="D117" s="422">
        <f t="shared" ref="D117:O117" si="62">C117+D104</f>
        <v>0</v>
      </c>
      <c r="E117" s="422">
        <f t="shared" si="62"/>
        <v>0</v>
      </c>
      <c r="F117" s="422">
        <f t="shared" si="62"/>
        <v>0</v>
      </c>
      <c r="G117" s="422">
        <f t="shared" si="62"/>
        <v>0</v>
      </c>
      <c r="H117" s="422">
        <f t="shared" si="62"/>
        <v>0</v>
      </c>
      <c r="I117" s="422">
        <f t="shared" si="62"/>
        <v>0</v>
      </c>
      <c r="J117" s="422">
        <f t="shared" si="62"/>
        <v>0</v>
      </c>
      <c r="K117" s="422">
        <f t="shared" si="62"/>
        <v>0</v>
      </c>
      <c r="L117" s="422">
        <f t="shared" si="62"/>
        <v>0</v>
      </c>
      <c r="M117" s="422">
        <f t="shared" si="62"/>
        <v>0</v>
      </c>
      <c r="N117" s="422">
        <f t="shared" si="62"/>
        <v>0</v>
      </c>
      <c r="O117" s="422">
        <f t="shared" si="62"/>
        <v>0</v>
      </c>
      <c r="P117" s="263">
        <f>O117</f>
        <v>0</v>
      </c>
      <c r="AJ117" s="2"/>
      <c r="AK117" s="241"/>
      <c r="AL117" s="2"/>
      <c r="AM117" s="2"/>
      <c r="AN117" s="241"/>
      <c r="AP117" s="2"/>
      <c r="AQ117" s="2"/>
      <c r="AR117" s="241"/>
      <c r="AS117" s="2"/>
      <c r="AT117" s="2"/>
      <c r="AU117" s="2"/>
      <c r="AV117" s="2"/>
      <c r="AW117" s="2"/>
      <c r="AX117" s="2"/>
      <c r="AY117" s="2"/>
      <c r="AZ117" s="2"/>
      <c r="BA117" s="2"/>
      <c r="BB117" s="2"/>
      <c r="BC117" s="2"/>
      <c r="BD117" s="2"/>
      <c r="BE117" s="2"/>
      <c r="BF117" s="2"/>
      <c r="BG117" s="2"/>
      <c r="BH117" s="2"/>
      <c r="BI117" s="2"/>
      <c r="BJ117" s="2"/>
    </row>
    <row r="118" spans="1:243" ht="15.5">
      <c r="A118" s="147">
        <f t="shared" ref="A118:A122" si="63">A117+1</f>
        <v>58</v>
      </c>
      <c r="B118" s="227">
        <f t="shared" si="61"/>
        <v>312</v>
      </c>
      <c r="C118" s="577">
        <v>0</v>
      </c>
      <c r="D118" s="422">
        <f t="shared" ref="D118:O118" si="64">C118+D105</f>
        <v>0</v>
      </c>
      <c r="E118" s="422">
        <f t="shared" si="64"/>
        <v>0</v>
      </c>
      <c r="F118" s="422">
        <f t="shared" si="64"/>
        <v>0</v>
      </c>
      <c r="G118" s="422">
        <f t="shared" si="64"/>
        <v>0</v>
      </c>
      <c r="H118" s="422">
        <f t="shared" si="64"/>
        <v>0</v>
      </c>
      <c r="I118" s="422">
        <f t="shared" si="64"/>
        <v>0</v>
      </c>
      <c r="J118" s="422">
        <f t="shared" si="64"/>
        <v>0</v>
      </c>
      <c r="K118" s="422">
        <f t="shared" si="64"/>
        <v>0</v>
      </c>
      <c r="L118" s="422">
        <f t="shared" si="64"/>
        <v>0</v>
      </c>
      <c r="M118" s="422">
        <f t="shared" si="64"/>
        <v>0</v>
      </c>
      <c r="N118" s="422">
        <f t="shared" si="64"/>
        <v>0</v>
      </c>
      <c r="O118" s="422">
        <f t="shared" si="64"/>
        <v>0</v>
      </c>
      <c r="P118" s="263">
        <f t="shared" ref="P118:P126" si="65">O118</f>
        <v>0</v>
      </c>
      <c r="U118" s="2"/>
      <c r="V118" s="2"/>
      <c r="W118" s="22"/>
      <c r="X118" s="22"/>
      <c r="Y118" s="2"/>
      <c r="Z118" s="2"/>
      <c r="AA118" s="2"/>
      <c r="AB118" s="2"/>
      <c r="AC118" s="2"/>
      <c r="AD118" s="2"/>
      <c r="AE118" s="2"/>
      <c r="AJ118" s="2"/>
      <c r="AK118" s="241"/>
      <c r="AL118" s="2"/>
      <c r="AM118" s="2"/>
      <c r="AN118" s="241"/>
      <c r="AP118" s="2"/>
      <c r="AQ118" s="2"/>
      <c r="AR118" s="241"/>
      <c r="AS118" s="2"/>
      <c r="AT118" s="2"/>
      <c r="AU118" s="2"/>
      <c r="AV118" s="2"/>
      <c r="AW118" s="2"/>
      <c r="AX118" s="2"/>
      <c r="AY118" s="2"/>
      <c r="AZ118" s="2"/>
      <c r="BA118" s="2"/>
      <c r="BB118" s="2"/>
      <c r="BC118" s="2"/>
      <c r="BD118" s="2"/>
      <c r="BE118" s="2"/>
      <c r="BF118" s="2"/>
      <c r="BG118" s="2"/>
      <c r="BH118" s="2"/>
      <c r="BI118" s="2"/>
      <c r="BJ118" s="2"/>
    </row>
    <row r="119" spans="1:243" ht="15.5">
      <c r="A119" s="147">
        <f t="shared" si="63"/>
        <v>59</v>
      </c>
      <c r="B119" s="227">
        <f t="shared" si="61"/>
        <v>312.10000000000002</v>
      </c>
      <c r="C119" s="577">
        <v>0</v>
      </c>
      <c r="D119" s="422">
        <f t="shared" ref="D119:O119" si="66">C119+D106</f>
        <v>0</v>
      </c>
      <c r="E119" s="422">
        <f t="shared" si="66"/>
        <v>0</v>
      </c>
      <c r="F119" s="422">
        <f t="shared" si="66"/>
        <v>0</v>
      </c>
      <c r="G119" s="422">
        <f t="shared" si="66"/>
        <v>0</v>
      </c>
      <c r="H119" s="422">
        <f t="shared" si="66"/>
        <v>0</v>
      </c>
      <c r="I119" s="422">
        <f t="shared" si="66"/>
        <v>0</v>
      </c>
      <c r="J119" s="422">
        <f t="shared" si="66"/>
        <v>0</v>
      </c>
      <c r="K119" s="422">
        <f t="shared" si="66"/>
        <v>0</v>
      </c>
      <c r="L119" s="422">
        <f t="shared" si="66"/>
        <v>0</v>
      </c>
      <c r="M119" s="422">
        <f t="shared" si="66"/>
        <v>0</v>
      </c>
      <c r="N119" s="422">
        <f t="shared" si="66"/>
        <v>0</v>
      </c>
      <c r="O119" s="422">
        <f t="shared" si="66"/>
        <v>0</v>
      </c>
      <c r="P119" s="263">
        <f t="shared" si="65"/>
        <v>0</v>
      </c>
      <c r="U119" s="4"/>
      <c r="V119" s="2"/>
      <c r="W119" s="15"/>
      <c r="X119" s="15"/>
      <c r="Y119" s="2"/>
      <c r="Z119" s="2"/>
      <c r="AA119" s="2"/>
      <c r="AB119" s="2"/>
      <c r="AC119" s="2"/>
      <c r="AJ119" s="2"/>
      <c r="AK119" s="241"/>
      <c r="AL119" s="2"/>
      <c r="AM119" s="2"/>
      <c r="AN119" s="241"/>
      <c r="AP119" s="2"/>
      <c r="AQ119" s="2"/>
      <c r="AR119" s="241"/>
      <c r="AS119" s="2"/>
      <c r="AT119" s="2"/>
      <c r="AU119" s="2"/>
      <c r="AV119" s="2"/>
      <c r="AW119" s="2"/>
      <c r="AX119" s="2"/>
      <c r="AY119" s="2"/>
      <c r="AZ119" s="2"/>
      <c r="BA119" s="2"/>
      <c r="BB119" s="2"/>
      <c r="BC119" s="2"/>
      <c r="BD119" s="2"/>
      <c r="BE119" s="2"/>
      <c r="BF119" s="2"/>
      <c r="BG119" s="2"/>
      <c r="BH119" s="2"/>
      <c r="BI119" s="2"/>
      <c r="BJ119" s="2"/>
    </row>
    <row r="120" spans="1:243" ht="15.5">
      <c r="A120" s="147">
        <f t="shared" si="63"/>
        <v>60</v>
      </c>
      <c r="B120" s="227">
        <f t="shared" si="61"/>
        <v>312.2</v>
      </c>
      <c r="C120" s="577">
        <v>0</v>
      </c>
      <c r="D120" s="422">
        <f t="shared" ref="D120:O120" si="67">C120+D107</f>
        <v>0</v>
      </c>
      <c r="E120" s="422">
        <f t="shared" si="67"/>
        <v>0</v>
      </c>
      <c r="F120" s="422">
        <f t="shared" si="67"/>
        <v>0</v>
      </c>
      <c r="G120" s="422">
        <f t="shared" si="67"/>
        <v>0</v>
      </c>
      <c r="H120" s="422">
        <f t="shared" si="67"/>
        <v>0</v>
      </c>
      <c r="I120" s="422">
        <f t="shared" si="67"/>
        <v>0</v>
      </c>
      <c r="J120" s="422">
        <f t="shared" si="67"/>
        <v>0</v>
      </c>
      <c r="K120" s="422">
        <f t="shared" si="67"/>
        <v>0</v>
      </c>
      <c r="L120" s="422">
        <f t="shared" si="67"/>
        <v>0</v>
      </c>
      <c r="M120" s="422">
        <f t="shared" si="67"/>
        <v>0</v>
      </c>
      <c r="N120" s="422">
        <f t="shared" si="67"/>
        <v>0</v>
      </c>
      <c r="O120" s="422">
        <f t="shared" si="67"/>
        <v>0</v>
      </c>
      <c r="P120" s="263">
        <f t="shared" si="65"/>
        <v>0</v>
      </c>
      <c r="U120" s="2"/>
      <c r="V120" s="2"/>
      <c r="W120" s="241"/>
      <c r="X120" s="241"/>
      <c r="Y120" s="241"/>
      <c r="Z120" s="241"/>
      <c r="AA120" s="241"/>
      <c r="AB120" s="2"/>
      <c r="AC120" s="2"/>
      <c r="AJ120" s="2"/>
      <c r="AK120" s="241"/>
      <c r="AL120" s="2"/>
      <c r="AM120" s="2"/>
      <c r="AN120" s="241"/>
      <c r="AP120" s="2"/>
      <c r="AQ120" s="2"/>
      <c r="AR120" s="241"/>
      <c r="AS120" s="2"/>
      <c r="AT120" s="2"/>
      <c r="AU120" s="2"/>
      <c r="AV120" s="2"/>
      <c r="AW120" s="2"/>
      <c r="AX120" s="2"/>
      <c r="AY120" s="2"/>
      <c r="AZ120" s="2"/>
      <c r="BA120" s="2"/>
      <c r="BB120" s="2"/>
      <c r="BC120" s="2"/>
      <c r="BD120" s="2"/>
      <c r="BE120" s="2"/>
      <c r="BF120" s="2"/>
      <c r="BG120" s="2"/>
      <c r="BH120" s="2"/>
      <c r="BI120" s="2"/>
      <c r="BJ120" s="2"/>
    </row>
    <row r="121" spans="1:243" ht="15.5">
      <c r="A121" s="147">
        <f t="shared" si="63"/>
        <v>61</v>
      </c>
      <c r="B121" s="227">
        <f t="shared" si="61"/>
        <v>314</v>
      </c>
      <c r="C121" s="577">
        <v>0</v>
      </c>
      <c r="D121" s="422">
        <f t="shared" ref="D121:O121" si="68">C121+D108</f>
        <v>0</v>
      </c>
      <c r="E121" s="422">
        <f t="shared" si="68"/>
        <v>0</v>
      </c>
      <c r="F121" s="422">
        <f t="shared" si="68"/>
        <v>0</v>
      </c>
      <c r="G121" s="422">
        <f t="shared" si="68"/>
        <v>0</v>
      </c>
      <c r="H121" s="422">
        <f t="shared" si="68"/>
        <v>0</v>
      </c>
      <c r="I121" s="422">
        <f t="shared" si="68"/>
        <v>0</v>
      </c>
      <c r="J121" s="422">
        <f t="shared" si="68"/>
        <v>0</v>
      </c>
      <c r="K121" s="422">
        <f t="shared" si="68"/>
        <v>0</v>
      </c>
      <c r="L121" s="422">
        <f t="shared" si="68"/>
        <v>0</v>
      </c>
      <c r="M121" s="422">
        <f t="shared" si="68"/>
        <v>0</v>
      </c>
      <c r="N121" s="422">
        <f t="shared" si="68"/>
        <v>0</v>
      </c>
      <c r="O121" s="422">
        <f t="shared" si="68"/>
        <v>0</v>
      </c>
      <c r="P121" s="263">
        <f t="shared" si="65"/>
        <v>0</v>
      </c>
      <c r="U121" s="2"/>
      <c r="V121" s="2"/>
      <c r="W121" s="241"/>
      <c r="X121" s="241"/>
      <c r="Y121" s="241"/>
      <c r="Z121" s="241"/>
      <c r="AA121" s="241"/>
      <c r="AB121" s="2"/>
      <c r="AC121" s="2"/>
      <c r="AJ121" s="2"/>
      <c r="AK121" s="241"/>
      <c r="AL121" s="2"/>
      <c r="AM121" s="2"/>
      <c r="AN121" s="241"/>
      <c r="AP121" s="2"/>
      <c r="AQ121" s="2"/>
      <c r="AR121" s="241"/>
      <c r="AS121" s="2"/>
      <c r="AT121" s="2"/>
      <c r="AU121" s="2"/>
      <c r="AV121" s="2"/>
      <c r="AW121" s="2"/>
      <c r="AX121" s="2"/>
      <c r="AY121" s="2"/>
      <c r="AZ121" s="2"/>
      <c r="BA121" s="2"/>
      <c r="BB121" s="2"/>
      <c r="BC121" s="2"/>
      <c r="BD121" s="2"/>
      <c r="BE121" s="2"/>
      <c r="BF121" s="2"/>
      <c r="BG121" s="2"/>
      <c r="BH121" s="2"/>
      <c r="BI121" s="2"/>
      <c r="BJ121" s="2"/>
    </row>
    <row r="122" spans="1:243" ht="15.5">
      <c r="A122" s="147">
        <f t="shared" si="63"/>
        <v>62</v>
      </c>
      <c r="B122" s="227">
        <f t="shared" si="61"/>
        <v>315</v>
      </c>
      <c r="C122" s="577">
        <v>0</v>
      </c>
      <c r="D122" s="422">
        <f t="shared" ref="D122:O122" si="69">C122+D109</f>
        <v>0</v>
      </c>
      <c r="E122" s="422">
        <f t="shared" si="69"/>
        <v>0</v>
      </c>
      <c r="F122" s="422">
        <f t="shared" si="69"/>
        <v>0</v>
      </c>
      <c r="G122" s="422">
        <f t="shared" si="69"/>
        <v>0</v>
      </c>
      <c r="H122" s="422">
        <f t="shared" si="69"/>
        <v>0</v>
      </c>
      <c r="I122" s="422">
        <f t="shared" si="69"/>
        <v>0</v>
      </c>
      <c r="J122" s="422">
        <f t="shared" si="69"/>
        <v>0</v>
      </c>
      <c r="K122" s="422">
        <f t="shared" si="69"/>
        <v>0</v>
      </c>
      <c r="L122" s="422">
        <f t="shared" si="69"/>
        <v>0</v>
      </c>
      <c r="M122" s="422">
        <f t="shared" si="69"/>
        <v>0</v>
      </c>
      <c r="N122" s="422">
        <f t="shared" si="69"/>
        <v>0</v>
      </c>
      <c r="O122" s="422">
        <f t="shared" si="69"/>
        <v>0</v>
      </c>
      <c r="P122" s="263">
        <f t="shared" si="65"/>
        <v>0</v>
      </c>
      <c r="U122" s="2"/>
      <c r="V122" s="2"/>
      <c r="W122" s="241"/>
      <c r="X122" s="241"/>
      <c r="Y122" s="241"/>
      <c r="Z122" s="241"/>
      <c r="AA122" s="241"/>
      <c r="AB122" s="2"/>
      <c r="AC122" s="2"/>
      <c r="AJ122" s="2"/>
      <c r="AK122" s="241"/>
      <c r="AL122" s="2"/>
      <c r="AM122" s="2"/>
      <c r="AN122" s="241"/>
      <c r="AP122" s="2"/>
      <c r="AQ122" s="2"/>
      <c r="AR122" s="241"/>
      <c r="AS122" s="2"/>
      <c r="AT122" s="2"/>
      <c r="AU122" s="2"/>
      <c r="AV122" s="2"/>
      <c r="AW122" s="2"/>
      <c r="AX122" s="2"/>
      <c r="AY122" s="2"/>
      <c r="AZ122" s="2"/>
      <c r="BA122" s="2"/>
      <c r="BB122" s="2"/>
      <c r="BC122" s="2"/>
      <c r="BD122" s="2"/>
      <c r="BE122" s="2"/>
      <c r="BF122" s="2"/>
      <c r="BG122" s="2"/>
      <c r="BH122" s="2"/>
      <c r="BI122" s="2"/>
      <c r="BJ122" s="2"/>
    </row>
    <row r="123" spans="1:243" ht="15.5">
      <c r="A123" s="147" t="s">
        <v>3817</v>
      </c>
      <c r="B123" s="227">
        <v>315.10000000000002</v>
      </c>
      <c r="C123" s="577">
        <v>0</v>
      </c>
      <c r="D123" s="422">
        <f t="shared" ref="D123:O123" si="70">C123+D110</f>
        <v>0</v>
      </c>
      <c r="E123" s="422">
        <f t="shared" si="70"/>
        <v>0</v>
      </c>
      <c r="F123" s="422">
        <f t="shared" si="70"/>
        <v>0</v>
      </c>
      <c r="G123" s="422">
        <f t="shared" si="70"/>
        <v>0</v>
      </c>
      <c r="H123" s="422">
        <f t="shared" si="70"/>
        <v>0</v>
      </c>
      <c r="I123" s="422">
        <f t="shared" si="70"/>
        <v>0</v>
      </c>
      <c r="J123" s="422">
        <f t="shared" si="70"/>
        <v>0</v>
      </c>
      <c r="K123" s="422">
        <f t="shared" si="70"/>
        <v>0</v>
      </c>
      <c r="L123" s="422">
        <f t="shared" si="70"/>
        <v>0</v>
      </c>
      <c r="M123" s="422">
        <f t="shared" si="70"/>
        <v>0</v>
      </c>
      <c r="N123" s="422">
        <f t="shared" si="70"/>
        <v>0</v>
      </c>
      <c r="O123" s="422">
        <f t="shared" si="70"/>
        <v>0</v>
      </c>
      <c r="P123" s="263">
        <f t="shared" ref="P123:P125" si="71">O123</f>
        <v>0</v>
      </c>
      <c r="U123" s="2"/>
      <c r="V123" s="2"/>
      <c r="W123" s="241"/>
      <c r="X123" s="241"/>
      <c r="Y123" s="241"/>
      <c r="Z123" s="241"/>
      <c r="AA123" s="241"/>
      <c r="AB123" s="2"/>
      <c r="AC123" s="2"/>
      <c r="AJ123" s="2"/>
      <c r="AK123" s="241"/>
      <c r="AL123" s="2"/>
      <c r="AM123" s="2"/>
      <c r="AN123" s="241"/>
      <c r="AP123" s="2"/>
      <c r="AQ123" s="2"/>
      <c r="AR123" s="241"/>
      <c r="AS123" s="2"/>
      <c r="AT123" s="2"/>
      <c r="AU123" s="2"/>
      <c r="AV123" s="2"/>
      <c r="AW123" s="2"/>
      <c r="AX123" s="2"/>
      <c r="AY123" s="2"/>
      <c r="AZ123" s="2"/>
      <c r="BA123" s="2"/>
      <c r="BB123" s="2"/>
      <c r="BC123" s="2"/>
      <c r="BD123" s="2"/>
      <c r="BE123" s="2"/>
      <c r="BF123" s="2"/>
      <c r="BG123" s="2"/>
      <c r="BH123" s="2"/>
      <c r="BI123" s="2"/>
      <c r="BJ123" s="2"/>
    </row>
    <row r="124" spans="1:243" ht="15.5">
      <c r="A124" s="147" t="s">
        <v>3818</v>
      </c>
      <c r="B124" s="227">
        <v>315.2</v>
      </c>
      <c r="C124" s="577">
        <v>0</v>
      </c>
      <c r="D124" s="422">
        <f t="shared" ref="D124:O124" si="72">C124+D111</f>
        <v>0</v>
      </c>
      <c r="E124" s="422">
        <f t="shared" si="72"/>
        <v>0</v>
      </c>
      <c r="F124" s="422">
        <f t="shared" si="72"/>
        <v>0</v>
      </c>
      <c r="G124" s="422">
        <f t="shared" si="72"/>
        <v>0</v>
      </c>
      <c r="H124" s="422">
        <f t="shared" si="72"/>
        <v>0</v>
      </c>
      <c r="I124" s="422">
        <f t="shared" si="72"/>
        <v>0</v>
      </c>
      <c r="J124" s="422">
        <f t="shared" si="72"/>
        <v>0</v>
      </c>
      <c r="K124" s="422">
        <f t="shared" si="72"/>
        <v>0</v>
      </c>
      <c r="L124" s="422">
        <f t="shared" si="72"/>
        <v>0</v>
      </c>
      <c r="M124" s="422">
        <f t="shared" si="72"/>
        <v>0</v>
      </c>
      <c r="N124" s="422">
        <f t="shared" si="72"/>
        <v>0</v>
      </c>
      <c r="O124" s="422">
        <f t="shared" si="72"/>
        <v>0</v>
      </c>
      <c r="P124" s="263">
        <f t="shared" si="71"/>
        <v>0</v>
      </c>
      <c r="U124" s="2"/>
      <c r="V124" s="2"/>
      <c r="W124" s="241"/>
      <c r="X124" s="241"/>
      <c r="Y124" s="241"/>
      <c r="Z124" s="241"/>
      <c r="AA124" s="241"/>
      <c r="AB124" s="2"/>
      <c r="AC124" s="2"/>
      <c r="AJ124" s="2"/>
      <c r="AK124" s="241"/>
      <c r="AL124" s="2"/>
      <c r="AM124" s="2"/>
      <c r="AN124" s="241"/>
      <c r="AP124" s="2"/>
      <c r="AQ124" s="2"/>
      <c r="AR124" s="241"/>
      <c r="AS124" s="2"/>
      <c r="AT124" s="2"/>
      <c r="AU124" s="2"/>
      <c r="AV124" s="2"/>
      <c r="AW124" s="2"/>
      <c r="AX124" s="2"/>
      <c r="AY124" s="2"/>
      <c r="AZ124" s="2"/>
      <c r="BA124" s="2"/>
      <c r="BB124" s="2"/>
      <c r="BC124" s="2"/>
      <c r="BD124" s="2"/>
      <c r="BE124" s="2"/>
      <c r="BF124" s="2"/>
      <c r="BG124" s="2"/>
      <c r="BH124" s="2"/>
      <c r="BI124" s="2"/>
      <c r="BJ124" s="2"/>
    </row>
    <row r="125" spans="1:243" ht="15.5">
      <c r="A125" s="147" t="s">
        <v>3819</v>
      </c>
      <c r="B125" s="227">
        <v>315.3</v>
      </c>
      <c r="C125" s="577">
        <v>0</v>
      </c>
      <c r="D125" s="422">
        <f t="shared" ref="D125:O125" si="73">C125+D112</f>
        <v>0</v>
      </c>
      <c r="E125" s="422">
        <f t="shared" si="73"/>
        <v>0</v>
      </c>
      <c r="F125" s="422">
        <f t="shared" si="73"/>
        <v>0</v>
      </c>
      <c r="G125" s="422">
        <f t="shared" si="73"/>
        <v>0</v>
      </c>
      <c r="H125" s="422">
        <f t="shared" si="73"/>
        <v>0</v>
      </c>
      <c r="I125" s="422">
        <f t="shared" si="73"/>
        <v>0</v>
      </c>
      <c r="J125" s="422">
        <f t="shared" si="73"/>
        <v>0</v>
      </c>
      <c r="K125" s="422">
        <f t="shared" si="73"/>
        <v>0</v>
      </c>
      <c r="L125" s="422">
        <f t="shared" si="73"/>
        <v>0</v>
      </c>
      <c r="M125" s="422">
        <f t="shared" si="73"/>
        <v>0</v>
      </c>
      <c r="N125" s="422">
        <f t="shared" si="73"/>
        <v>0</v>
      </c>
      <c r="O125" s="422">
        <f t="shared" si="73"/>
        <v>0</v>
      </c>
      <c r="P125" s="263">
        <f t="shared" si="71"/>
        <v>0</v>
      </c>
      <c r="U125" s="2"/>
      <c r="V125" s="2"/>
      <c r="W125" s="241"/>
      <c r="X125" s="241"/>
      <c r="Y125" s="241"/>
      <c r="Z125" s="241"/>
      <c r="AA125" s="241"/>
      <c r="AB125" s="2"/>
      <c r="AC125" s="2"/>
      <c r="AJ125" s="2"/>
      <c r="AK125" s="241"/>
      <c r="AL125" s="2"/>
      <c r="AM125" s="2"/>
      <c r="AN125" s="241"/>
      <c r="AP125" s="2"/>
      <c r="AQ125" s="2"/>
      <c r="AR125" s="241"/>
      <c r="AS125" s="2"/>
      <c r="AT125" s="2"/>
      <c r="AU125" s="2"/>
      <c r="AV125" s="2"/>
      <c r="AW125" s="2"/>
      <c r="AX125" s="2"/>
      <c r="AY125" s="2"/>
      <c r="AZ125" s="2"/>
      <c r="BA125" s="2"/>
      <c r="BB125" s="2"/>
      <c r="BC125" s="2"/>
      <c r="BD125" s="2"/>
      <c r="BE125" s="2"/>
      <c r="BF125" s="2"/>
      <c r="BG125" s="2"/>
      <c r="BH125" s="2"/>
      <c r="BI125" s="2"/>
      <c r="BJ125" s="2"/>
    </row>
    <row r="126" spans="1:243" ht="15.5">
      <c r="A126" s="147">
        <f>A122+1</f>
        <v>63</v>
      </c>
      <c r="B126" s="227">
        <f t="shared" ref="B126" si="74">B100</f>
        <v>316</v>
      </c>
      <c r="C126" s="577">
        <v>0</v>
      </c>
      <c r="D126" s="422">
        <f t="shared" ref="D126:O126" si="75">C126+D113</f>
        <v>0</v>
      </c>
      <c r="E126" s="422">
        <f>D126+E113</f>
        <v>0</v>
      </c>
      <c r="F126" s="422">
        <f>E126+F113</f>
        <v>0</v>
      </c>
      <c r="G126" s="422">
        <f>F126+G113</f>
        <v>0</v>
      </c>
      <c r="H126" s="422">
        <f>G126+H113</f>
        <v>0</v>
      </c>
      <c r="I126" s="422">
        <f>H126+I113</f>
        <v>0</v>
      </c>
      <c r="J126" s="422">
        <f t="shared" si="75"/>
        <v>0</v>
      </c>
      <c r="K126" s="422">
        <f t="shared" si="75"/>
        <v>0</v>
      </c>
      <c r="L126" s="422">
        <f t="shared" si="75"/>
        <v>0</v>
      </c>
      <c r="M126" s="422">
        <f t="shared" si="75"/>
        <v>0</v>
      </c>
      <c r="N126" s="422">
        <f t="shared" si="75"/>
        <v>0</v>
      </c>
      <c r="O126" s="422">
        <f t="shared" si="75"/>
        <v>0</v>
      </c>
      <c r="P126" s="263">
        <f t="shared" si="65"/>
        <v>0</v>
      </c>
      <c r="U126" s="2"/>
      <c r="V126" s="2"/>
      <c r="W126" s="241"/>
      <c r="X126" s="241"/>
      <c r="Y126" s="241"/>
      <c r="Z126" s="241"/>
      <c r="AA126" s="241"/>
      <c r="AB126" s="2"/>
      <c r="AC126" s="2"/>
      <c r="AJ126" s="2"/>
      <c r="AK126" s="241"/>
      <c r="AL126" s="2"/>
      <c r="AM126" s="2"/>
      <c r="AN126" s="241"/>
      <c r="AP126" s="2"/>
      <c r="AQ126" s="2"/>
      <c r="AR126" s="241"/>
      <c r="AS126" s="2"/>
      <c r="AT126" s="2"/>
      <c r="AU126" s="2"/>
      <c r="AV126" s="2"/>
      <c r="AW126" s="2"/>
      <c r="AX126" s="2"/>
      <c r="AY126" s="2"/>
      <c r="AZ126" s="2"/>
      <c r="BA126" s="2"/>
      <c r="BB126" s="2"/>
      <c r="BC126" s="2"/>
      <c r="BD126" s="2"/>
      <c r="BE126" s="2"/>
      <c r="BF126" s="2"/>
      <c r="BG126" s="2"/>
      <c r="BH126" s="2"/>
      <c r="BI126" s="2"/>
      <c r="BJ126" s="2"/>
    </row>
    <row r="127" spans="1:243" ht="15.5">
      <c r="A127" s="209"/>
      <c r="B127" s="260"/>
      <c r="C127" s="260"/>
      <c r="D127" s="260"/>
      <c r="E127" s="260"/>
      <c r="F127" s="260"/>
      <c r="G127" s="260"/>
      <c r="H127" s="260"/>
      <c r="I127" s="260"/>
      <c r="J127" s="260"/>
      <c r="K127" s="260"/>
      <c r="L127" s="210"/>
      <c r="M127" s="210"/>
      <c r="N127" s="210"/>
      <c r="O127" s="210"/>
      <c r="P127" s="280"/>
      <c r="U127" s="2"/>
      <c r="V127" s="2"/>
      <c r="W127" s="241"/>
      <c r="X127" s="241"/>
      <c r="Y127" s="241"/>
      <c r="Z127" s="241"/>
      <c r="AA127" s="241"/>
      <c r="AB127" s="2"/>
      <c r="AC127" s="2"/>
      <c r="AJ127" s="2"/>
      <c r="AK127" s="241"/>
      <c r="AL127" s="2"/>
      <c r="AM127" s="2"/>
      <c r="AN127" s="241"/>
      <c r="AP127" s="2"/>
      <c r="AQ127" s="2"/>
      <c r="AR127" s="241"/>
      <c r="AS127" s="2"/>
      <c r="AT127" s="2"/>
      <c r="AU127" s="2"/>
      <c r="AV127" s="2"/>
      <c r="AW127" s="2"/>
      <c r="AX127" s="2"/>
      <c r="AY127" s="2"/>
      <c r="AZ127" s="2"/>
      <c r="BA127" s="2"/>
      <c r="BB127" s="2"/>
      <c r="BC127" s="2"/>
      <c r="BD127" s="2"/>
      <c r="BE127" s="2"/>
      <c r="BF127" s="2"/>
      <c r="BG127" s="2"/>
      <c r="BH127" s="2"/>
      <c r="BI127" s="2"/>
      <c r="BJ127" s="2"/>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row>
    <row r="128" spans="1:243" ht="15.5">
      <c r="A128" s="264" t="s">
        <v>703</v>
      </c>
      <c r="C128" s="268" t="s">
        <v>472</v>
      </c>
      <c r="D128" s="2"/>
      <c r="E128" s="2"/>
      <c r="F128" s="2"/>
      <c r="G128" s="2"/>
      <c r="H128" s="2"/>
      <c r="I128" s="2"/>
      <c r="J128" s="2"/>
      <c r="K128" s="96"/>
      <c r="L128" s="2"/>
      <c r="M128" s="2"/>
      <c r="N128" s="2"/>
      <c r="O128" s="2"/>
      <c r="P128" s="266"/>
      <c r="U128" s="2"/>
      <c r="V128" s="2"/>
      <c r="W128" s="2"/>
      <c r="X128" s="241"/>
      <c r="Y128" s="241"/>
      <c r="Z128" s="241"/>
      <c r="AA128" s="241"/>
      <c r="AB128" s="2"/>
      <c r="AC128" s="2"/>
      <c r="AJ128" s="2"/>
      <c r="AK128" s="241"/>
      <c r="AL128" s="2"/>
      <c r="AM128" s="2"/>
      <c r="AN128" s="241"/>
      <c r="AP128" s="2"/>
      <c r="AQ128" s="2"/>
      <c r="AR128" s="241"/>
      <c r="AS128" s="2"/>
      <c r="AT128" s="2"/>
      <c r="AU128" s="2"/>
      <c r="AV128" s="2"/>
      <c r="AW128" s="2"/>
      <c r="AX128" s="2"/>
      <c r="AY128" s="2"/>
      <c r="AZ128" s="2"/>
      <c r="BA128" s="2"/>
      <c r="BB128" s="2"/>
      <c r="BC128" s="2"/>
      <c r="BD128" s="2"/>
      <c r="BE128" s="2"/>
      <c r="BF128" s="2"/>
      <c r="BG128" s="2"/>
      <c r="BH128" s="2"/>
      <c r="BI128" s="2"/>
      <c r="BJ128" s="2"/>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row>
    <row r="129" spans="1:243" ht="15.5">
      <c r="A129" s="96"/>
      <c r="B129" s="105"/>
      <c r="C129" s="2"/>
      <c r="D129" s="2"/>
      <c r="E129" s="2"/>
      <c r="F129" s="2"/>
      <c r="G129" s="2"/>
      <c r="H129" s="2"/>
      <c r="I129" s="2"/>
      <c r="J129" s="2"/>
      <c r="K129" s="96"/>
      <c r="L129" s="2"/>
      <c r="M129" s="2"/>
      <c r="N129" s="2"/>
      <c r="O129" s="2"/>
      <c r="P129" s="266"/>
      <c r="U129" s="4"/>
      <c r="V129" s="2"/>
      <c r="W129" s="2"/>
      <c r="X129" s="241"/>
      <c r="Y129" s="241"/>
      <c r="Z129" s="241"/>
      <c r="AA129" s="241"/>
      <c r="AB129" s="2"/>
      <c r="AC129" s="2"/>
      <c r="AJ129" s="2"/>
      <c r="AK129" s="241"/>
      <c r="AL129" s="2"/>
      <c r="AM129" s="2"/>
      <c r="AN129" s="241"/>
      <c r="AP129" s="2"/>
      <c r="AQ129" s="2"/>
      <c r="AR129" s="241"/>
      <c r="AS129" s="2"/>
      <c r="AT129" s="2"/>
      <c r="AU129" s="2"/>
      <c r="AV129" s="2"/>
      <c r="AW129" s="2"/>
      <c r="AX129" s="2"/>
      <c r="AY129" s="2"/>
      <c r="AZ129" s="2"/>
      <c r="BA129" s="2"/>
      <c r="BB129" s="2"/>
      <c r="BC129" s="2"/>
      <c r="BD129" s="2"/>
      <c r="BE129" s="2"/>
      <c r="BF129" s="2"/>
      <c r="BG129" s="2"/>
      <c r="BH129" s="2"/>
      <c r="BI129" s="2"/>
      <c r="BJ129" s="2"/>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row>
    <row r="130" spans="1:243" ht="18.5">
      <c r="A130" s="96" t="s">
        <v>490</v>
      </c>
      <c r="B130" s="96" t="s">
        <v>1068</v>
      </c>
      <c r="C130" s="96"/>
      <c r="D130" s="1283" t="s">
        <v>704</v>
      </c>
      <c r="E130" s="1284"/>
      <c r="F130" s="1284"/>
      <c r="G130" s="1284"/>
      <c r="H130" s="1284"/>
      <c r="I130" s="1284"/>
      <c r="J130" s="1284"/>
      <c r="K130" s="1284"/>
      <c r="L130" s="1284"/>
      <c r="M130" s="1284"/>
      <c r="N130" s="1284"/>
      <c r="O130" s="1284"/>
      <c r="P130" s="1198"/>
      <c r="U130" s="2"/>
      <c r="V130" s="2"/>
      <c r="W130" s="241"/>
      <c r="X130" s="241"/>
      <c r="Y130" s="241"/>
      <c r="Z130" s="241"/>
      <c r="AA130" s="241"/>
      <c r="AB130" s="2"/>
      <c r="AC130" s="2"/>
      <c r="AJ130" s="2"/>
      <c r="AK130" s="241"/>
      <c r="AL130" s="2"/>
      <c r="AM130" s="2"/>
      <c r="AN130" s="241"/>
      <c r="AP130" s="2"/>
      <c r="AQ130" s="2"/>
      <c r="AR130" s="241"/>
      <c r="AS130" s="2"/>
      <c r="AT130" s="2"/>
      <c r="AU130" s="2"/>
      <c r="AV130" s="2"/>
      <c r="AW130" s="2"/>
      <c r="AX130" s="2"/>
      <c r="AY130" s="2"/>
      <c r="AZ130" s="2"/>
      <c r="BA130" s="2"/>
      <c r="BB130" s="2"/>
      <c r="BC130" s="2"/>
      <c r="BD130" s="2"/>
      <c r="BE130" s="2"/>
      <c r="BF130" s="2"/>
      <c r="BG130" s="2"/>
      <c r="BH130" s="2"/>
      <c r="BI130" s="2"/>
      <c r="BJ130" s="2"/>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row>
    <row r="131" spans="1:243" ht="15.5">
      <c r="A131" s="97" t="s">
        <v>918</v>
      </c>
      <c r="B131" s="97" t="s">
        <v>918</v>
      </c>
      <c r="C131" s="97"/>
      <c r="D131" s="15" t="s">
        <v>705</v>
      </c>
      <c r="E131" s="15" t="s">
        <v>706</v>
      </c>
      <c r="F131" s="15" t="s">
        <v>707</v>
      </c>
      <c r="G131" s="15" t="s">
        <v>708</v>
      </c>
      <c r="H131" s="15" t="s">
        <v>709</v>
      </c>
      <c r="I131" s="15" t="s">
        <v>710</v>
      </c>
      <c r="J131" s="15" t="s">
        <v>711</v>
      </c>
      <c r="K131" s="15" t="s">
        <v>712</v>
      </c>
      <c r="L131" s="15" t="s">
        <v>713</v>
      </c>
      <c r="M131" s="15" t="s">
        <v>714</v>
      </c>
      <c r="N131" s="15" t="s">
        <v>715</v>
      </c>
      <c r="O131" s="15" t="s">
        <v>716</v>
      </c>
      <c r="P131" s="276"/>
      <c r="U131" s="2"/>
      <c r="V131" s="2"/>
      <c r="W131" s="241"/>
      <c r="X131" s="241"/>
      <c r="Y131" s="241"/>
      <c r="Z131" s="241"/>
      <c r="AA131" s="241"/>
      <c r="AB131" s="2"/>
      <c r="AC131" s="2"/>
      <c r="AJ131" s="2"/>
      <c r="AK131" s="241"/>
      <c r="AL131" s="2"/>
      <c r="AM131" s="2"/>
      <c r="AN131" s="241"/>
      <c r="AP131" s="2"/>
      <c r="AQ131" s="2"/>
      <c r="AR131" s="241"/>
      <c r="AS131" s="2"/>
      <c r="AT131" s="2"/>
      <c r="AU131" s="2"/>
      <c r="AV131" s="2"/>
      <c r="AW131" s="2"/>
      <c r="AX131" s="2"/>
      <c r="AY131" s="2"/>
      <c r="AZ131" s="2"/>
      <c r="BA131" s="2"/>
      <c r="BB131" s="2"/>
      <c r="BC131" s="2"/>
      <c r="BD131" s="2"/>
      <c r="BE131" s="2"/>
      <c r="BF131" s="2"/>
      <c r="BG131" s="2"/>
      <c r="BH131" s="2"/>
      <c r="BI131" s="2"/>
      <c r="BJ131" s="2"/>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row>
    <row r="132" spans="1:243" ht="15.5">
      <c r="A132" s="147">
        <f>A126+1</f>
        <v>64</v>
      </c>
      <c r="B132" s="227">
        <v>311</v>
      </c>
      <c r="C132" s="2"/>
      <c r="D132" s="577">
        <v>0</v>
      </c>
      <c r="E132" s="577">
        <v>0</v>
      </c>
      <c r="F132" s="577">
        <v>0</v>
      </c>
      <c r="G132" s="577">
        <v>0</v>
      </c>
      <c r="H132" s="577">
        <v>0</v>
      </c>
      <c r="I132" s="577">
        <v>0</v>
      </c>
      <c r="J132" s="577">
        <v>0</v>
      </c>
      <c r="K132" s="577">
        <v>0</v>
      </c>
      <c r="L132" s="577">
        <v>0</v>
      </c>
      <c r="M132" s="577">
        <v>0</v>
      </c>
      <c r="N132" s="577">
        <v>0</v>
      </c>
      <c r="O132" s="577">
        <v>0</v>
      </c>
      <c r="P132" s="263"/>
      <c r="U132" s="2"/>
      <c r="V132" s="2"/>
      <c r="W132" s="241"/>
      <c r="X132" s="241"/>
      <c r="Y132" s="241"/>
      <c r="Z132" s="241"/>
      <c r="AA132" s="241"/>
      <c r="AB132" s="2"/>
      <c r="AC132" s="2"/>
      <c r="AJ132" s="2"/>
      <c r="AK132" s="241"/>
      <c r="AL132" s="2"/>
      <c r="AM132" s="2"/>
      <c r="AN132" s="241"/>
      <c r="AP132" s="2"/>
      <c r="AQ132" s="2"/>
      <c r="AR132" s="241"/>
      <c r="AS132" s="2"/>
      <c r="AT132" s="2"/>
      <c r="AU132" s="2"/>
      <c r="AV132" s="2"/>
      <c r="AW132" s="2"/>
      <c r="AX132" s="2"/>
      <c r="AY132" s="2"/>
      <c r="AZ132" s="2"/>
      <c r="BA132" s="2"/>
      <c r="BB132" s="2"/>
      <c r="BC132" s="2"/>
      <c r="BD132" s="2"/>
      <c r="BE132" s="2"/>
      <c r="BF132" s="2"/>
      <c r="BG132" s="2"/>
      <c r="BH132" s="2"/>
      <c r="BI132" s="2"/>
      <c r="BJ132" s="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row>
    <row r="133" spans="1:243" ht="15.5">
      <c r="A133" s="147">
        <f t="shared" ref="A133:A137" si="76">A132+1</f>
        <v>65</v>
      </c>
      <c r="B133" s="227">
        <v>312</v>
      </c>
      <c r="C133" s="2"/>
      <c r="D133" s="577">
        <v>0</v>
      </c>
      <c r="E133" s="577">
        <v>0</v>
      </c>
      <c r="F133" s="577">
        <v>0</v>
      </c>
      <c r="G133" s="577">
        <v>0</v>
      </c>
      <c r="H133" s="577">
        <v>0</v>
      </c>
      <c r="I133" s="577">
        <v>0</v>
      </c>
      <c r="J133" s="577">
        <v>0</v>
      </c>
      <c r="K133" s="577">
        <v>0</v>
      </c>
      <c r="L133" s="577">
        <v>0</v>
      </c>
      <c r="M133" s="577">
        <v>0</v>
      </c>
      <c r="N133" s="577">
        <v>0</v>
      </c>
      <c r="O133" s="577">
        <v>0</v>
      </c>
      <c r="P133" s="263"/>
      <c r="U133" s="2"/>
      <c r="V133" s="2"/>
      <c r="W133" s="241"/>
      <c r="X133" s="241"/>
      <c r="Y133" s="241"/>
      <c r="Z133" s="241"/>
      <c r="AA133" s="241"/>
      <c r="AB133" s="2"/>
      <c r="AC133" s="2"/>
      <c r="AJ133" s="2"/>
      <c r="AK133" s="241"/>
      <c r="AL133" s="2"/>
      <c r="AM133" s="2"/>
      <c r="AN133" s="241"/>
      <c r="AP133" s="2"/>
      <c r="AQ133" s="2"/>
      <c r="AR133" s="241"/>
      <c r="AS133" s="2"/>
      <c r="AT133" s="2"/>
      <c r="AU133" s="2"/>
      <c r="AV133" s="2"/>
      <c r="AW133" s="2"/>
      <c r="AX133" s="2"/>
      <c r="AY133" s="2"/>
      <c r="AZ133" s="2"/>
      <c r="BA133" s="2"/>
      <c r="BB133" s="2"/>
      <c r="BC133" s="2"/>
      <c r="BD133" s="2"/>
      <c r="BE133" s="2"/>
      <c r="BF133" s="2"/>
      <c r="BG133" s="2"/>
      <c r="BH133" s="2"/>
      <c r="BI133" s="2"/>
      <c r="BJ133" s="2"/>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row>
    <row r="134" spans="1:243" ht="15.5">
      <c r="A134" s="147">
        <f t="shared" si="76"/>
        <v>66</v>
      </c>
      <c r="B134" s="227">
        <v>312.10000000000002</v>
      </c>
      <c r="C134" s="2"/>
      <c r="D134" s="577">
        <v>0</v>
      </c>
      <c r="E134" s="577">
        <v>0</v>
      </c>
      <c r="F134" s="577">
        <v>0</v>
      </c>
      <c r="G134" s="577">
        <v>0</v>
      </c>
      <c r="H134" s="577">
        <v>0</v>
      </c>
      <c r="I134" s="577">
        <v>0</v>
      </c>
      <c r="J134" s="577">
        <v>0</v>
      </c>
      <c r="K134" s="577">
        <v>0</v>
      </c>
      <c r="L134" s="577">
        <v>0</v>
      </c>
      <c r="M134" s="577">
        <v>0</v>
      </c>
      <c r="N134" s="577">
        <v>0</v>
      </c>
      <c r="O134" s="577">
        <v>0</v>
      </c>
      <c r="P134" s="263"/>
      <c r="U134" s="2"/>
      <c r="V134" s="2"/>
      <c r="W134" s="252"/>
      <c r="X134" s="252"/>
      <c r="Y134" s="241"/>
      <c r="Z134" s="241"/>
      <c r="AA134" s="241"/>
      <c r="AB134" s="2"/>
      <c r="AC134" s="2"/>
      <c r="AJ134" s="2"/>
      <c r="AK134" s="241"/>
      <c r="AL134" s="2"/>
      <c r="AM134" s="2"/>
      <c r="AN134" s="241"/>
      <c r="AP134" s="2"/>
      <c r="AQ134" s="2"/>
      <c r="AR134" s="241"/>
      <c r="AS134" s="2"/>
      <c r="AT134" s="2"/>
      <c r="AU134" s="2"/>
      <c r="AV134" s="2"/>
      <c r="AW134" s="2"/>
      <c r="AX134" s="2"/>
      <c r="AY134" s="2"/>
      <c r="AZ134" s="2"/>
      <c r="BA134" s="2"/>
      <c r="BB134" s="2"/>
      <c r="BC134" s="2"/>
      <c r="BD134" s="2"/>
      <c r="BE134" s="2"/>
      <c r="BF134" s="2"/>
      <c r="BG134" s="2"/>
      <c r="BH134" s="2"/>
      <c r="BI134" s="2"/>
      <c r="BJ134" s="2"/>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row>
    <row r="135" spans="1:243" ht="15.5">
      <c r="A135" s="147">
        <f t="shared" si="76"/>
        <v>67</v>
      </c>
      <c r="B135" s="227">
        <v>312.2</v>
      </c>
      <c r="C135" s="2"/>
      <c r="D135" s="577">
        <v>0</v>
      </c>
      <c r="E135" s="577">
        <v>0</v>
      </c>
      <c r="F135" s="577">
        <v>0</v>
      </c>
      <c r="G135" s="577">
        <v>0</v>
      </c>
      <c r="H135" s="577">
        <v>0</v>
      </c>
      <c r="I135" s="577">
        <v>0</v>
      </c>
      <c r="J135" s="577">
        <v>0</v>
      </c>
      <c r="K135" s="577">
        <v>0</v>
      </c>
      <c r="L135" s="577">
        <v>0</v>
      </c>
      <c r="M135" s="577">
        <v>0</v>
      </c>
      <c r="N135" s="577">
        <v>0</v>
      </c>
      <c r="O135" s="577">
        <v>0</v>
      </c>
      <c r="P135" s="263"/>
      <c r="U135" s="2"/>
      <c r="V135" s="2"/>
      <c r="W135" s="241"/>
      <c r="X135" s="241"/>
      <c r="Y135" s="241"/>
      <c r="Z135" s="241"/>
      <c r="AA135" s="241"/>
      <c r="AB135" s="2"/>
      <c r="AC135" s="2"/>
      <c r="AJ135" s="2"/>
      <c r="AK135" s="241"/>
      <c r="AL135" s="2"/>
      <c r="AM135" s="2"/>
      <c r="AN135" s="241"/>
      <c r="AP135" s="2"/>
      <c r="AQ135" s="2"/>
      <c r="AR135" s="241"/>
      <c r="AS135" s="2"/>
      <c r="AT135" s="2"/>
      <c r="AU135" s="2"/>
      <c r="AV135" s="2"/>
      <c r="AW135" s="2"/>
      <c r="AX135" s="2"/>
      <c r="AY135" s="2"/>
      <c r="AZ135" s="2"/>
      <c r="BA135" s="2"/>
      <c r="BB135" s="2"/>
      <c r="BC135" s="2"/>
      <c r="BD135" s="2"/>
      <c r="BE135" s="2"/>
      <c r="BF135" s="2"/>
      <c r="BG135" s="2"/>
      <c r="BH135" s="2"/>
      <c r="BI135" s="2"/>
      <c r="BJ135" s="2"/>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row>
    <row r="136" spans="1:243" ht="15.5">
      <c r="A136" s="147">
        <f t="shared" si="76"/>
        <v>68</v>
      </c>
      <c r="B136" s="227">
        <v>314</v>
      </c>
      <c r="C136" s="2"/>
      <c r="D136" s="577">
        <v>0</v>
      </c>
      <c r="E136" s="577">
        <v>0</v>
      </c>
      <c r="F136" s="577">
        <v>0</v>
      </c>
      <c r="G136" s="577">
        <v>0</v>
      </c>
      <c r="H136" s="577">
        <v>0</v>
      </c>
      <c r="I136" s="577">
        <v>0</v>
      </c>
      <c r="J136" s="577">
        <v>0</v>
      </c>
      <c r="K136" s="577">
        <v>0</v>
      </c>
      <c r="L136" s="577">
        <v>0</v>
      </c>
      <c r="M136" s="577">
        <v>0</v>
      </c>
      <c r="N136" s="577">
        <v>0</v>
      </c>
      <c r="O136" s="577">
        <v>0</v>
      </c>
      <c r="P136" s="263"/>
      <c r="U136" s="2"/>
      <c r="V136" s="2"/>
      <c r="W136" s="2"/>
      <c r="X136" s="241"/>
      <c r="Y136" s="241"/>
      <c r="Z136" s="241"/>
      <c r="AA136" s="241"/>
      <c r="AB136" s="2"/>
      <c r="AC136" s="2"/>
      <c r="AJ136" s="2"/>
      <c r="AK136" s="241"/>
      <c r="AL136" s="2"/>
      <c r="AM136" s="2"/>
      <c r="AN136" s="241"/>
      <c r="AP136" s="2"/>
      <c r="AQ136" s="2"/>
      <c r="AR136" s="241"/>
      <c r="AS136" s="2"/>
      <c r="AT136" s="2"/>
      <c r="AU136" s="2"/>
      <c r="AV136" s="2"/>
      <c r="AW136" s="2"/>
      <c r="AX136" s="2"/>
      <c r="AY136" s="2"/>
      <c r="AZ136" s="2"/>
      <c r="BA136" s="2"/>
      <c r="BB136" s="2"/>
      <c r="BC136" s="2"/>
      <c r="BD136" s="2"/>
      <c r="BE136" s="2"/>
      <c r="BF136" s="2"/>
      <c r="BG136" s="2"/>
      <c r="BH136" s="2"/>
      <c r="BI136" s="2"/>
      <c r="BJ136" s="2"/>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row>
    <row r="137" spans="1:243" ht="15.5">
      <c r="A137" s="147">
        <f t="shared" si="76"/>
        <v>69</v>
      </c>
      <c r="B137" s="227">
        <v>315</v>
      </c>
      <c r="C137" s="2"/>
      <c r="D137" s="577">
        <v>0</v>
      </c>
      <c r="E137" s="577">
        <v>0</v>
      </c>
      <c r="F137" s="577">
        <v>0</v>
      </c>
      <c r="G137" s="577">
        <v>0</v>
      </c>
      <c r="H137" s="577">
        <v>0</v>
      </c>
      <c r="I137" s="577">
        <v>0</v>
      </c>
      <c r="J137" s="577">
        <v>0</v>
      </c>
      <c r="K137" s="577">
        <v>0</v>
      </c>
      <c r="L137" s="577">
        <v>0</v>
      </c>
      <c r="M137" s="577">
        <v>0</v>
      </c>
      <c r="N137" s="577">
        <v>0</v>
      </c>
      <c r="O137" s="577">
        <v>0</v>
      </c>
      <c r="P137" s="263"/>
      <c r="U137" s="2"/>
      <c r="V137" s="2"/>
      <c r="W137" s="241"/>
      <c r="X137" s="241"/>
      <c r="Y137" s="241"/>
      <c r="Z137" s="241"/>
      <c r="AA137" s="241"/>
      <c r="AB137" s="2"/>
      <c r="AC137" s="2"/>
      <c r="AJ137" s="2"/>
      <c r="AK137" s="241"/>
      <c r="AL137" s="2"/>
      <c r="AM137" s="2"/>
      <c r="AN137" s="241"/>
      <c r="AP137" s="2"/>
      <c r="AQ137" s="2"/>
      <c r="AR137" s="241"/>
      <c r="AS137" s="2"/>
      <c r="AT137" s="2"/>
      <c r="AU137" s="2"/>
      <c r="AV137" s="2"/>
      <c r="AW137" s="2"/>
      <c r="AX137" s="2"/>
      <c r="AY137" s="2"/>
      <c r="AZ137" s="2"/>
      <c r="BA137" s="2"/>
      <c r="BB137" s="2"/>
      <c r="BC137" s="2"/>
      <c r="BD137" s="2"/>
      <c r="BE137" s="2"/>
      <c r="BF137" s="2"/>
      <c r="BG137" s="2"/>
      <c r="BH137" s="2"/>
      <c r="BI137" s="2"/>
      <c r="BJ137" s="2"/>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row>
    <row r="138" spans="1:243" ht="15.5">
      <c r="A138" s="147" t="s">
        <v>3820</v>
      </c>
      <c r="B138" s="227">
        <v>315.10000000000002</v>
      </c>
      <c r="C138" s="2"/>
      <c r="D138" s="577">
        <v>0</v>
      </c>
      <c r="E138" s="577">
        <v>0</v>
      </c>
      <c r="F138" s="577">
        <v>0</v>
      </c>
      <c r="G138" s="577">
        <v>0</v>
      </c>
      <c r="H138" s="577">
        <v>0</v>
      </c>
      <c r="I138" s="577">
        <v>0</v>
      </c>
      <c r="J138" s="577">
        <v>0</v>
      </c>
      <c r="K138" s="577">
        <v>0</v>
      </c>
      <c r="L138" s="577">
        <v>0</v>
      </c>
      <c r="M138" s="577">
        <v>0</v>
      </c>
      <c r="N138" s="577">
        <v>0</v>
      </c>
      <c r="O138" s="577">
        <v>0</v>
      </c>
      <c r="P138" s="263"/>
      <c r="U138" s="2"/>
      <c r="V138" s="2"/>
      <c r="W138" s="241"/>
      <c r="X138" s="241"/>
      <c r="Y138" s="241"/>
      <c r="Z138" s="241"/>
      <c r="AA138" s="241"/>
      <c r="AB138" s="2"/>
      <c r="AC138" s="2"/>
      <c r="AJ138" s="2"/>
      <c r="AK138" s="241"/>
      <c r="AL138" s="2"/>
      <c r="AM138" s="2"/>
      <c r="AN138" s="241"/>
      <c r="AP138" s="2"/>
      <c r="AQ138" s="2"/>
      <c r="AR138" s="241"/>
      <c r="AS138" s="2"/>
      <c r="AT138" s="2"/>
      <c r="AU138" s="2"/>
      <c r="AV138" s="2"/>
      <c r="AW138" s="2"/>
      <c r="AX138" s="2"/>
      <c r="AY138" s="2"/>
      <c r="AZ138" s="2"/>
      <c r="BA138" s="2"/>
      <c r="BB138" s="2"/>
      <c r="BC138" s="2"/>
      <c r="BD138" s="2"/>
      <c r="BE138" s="2"/>
      <c r="BF138" s="2"/>
      <c r="BG138" s="2"/>
      <c r="BH138" s="2"/>
      <c r="BI138" s="2"/>
      <c r="BJ138" s="2"/>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row>
    <row r="139" spans="1:243" ht="15.5">
      <c r="A139" s="147" t="s">
        <v>3821</v>
      </c>
      <c r="B139" s="227">
        <v>315.2</v>
      </c>
      <c r="C139" s="2"/>
      <c r="D139" s="577">
        <v>0</v>
      </c>
      <c r="E139" s="577">
        <v>0</v>
      </c>
      <c r="F139" s="577">
        <v>0</v>
      </c>
      <c r="G139" s="577">
        <v>0</v>
      </c>
      <c r="H139" s="577">
        <v>0</v>
      </c>
      <c r="I139" s="577">
        <v>0</v>
      </c>
      <c r="J139" s="577">
        <v>0</v>
      </c>
      <c r="K139" s="577">
        <v>0</v>
      </c>
      <c r="L139" s="577">
        <v>0</v>
      </c>
      <c r="M139" s="577">
        <v>0</v>
      </c>
      <c r="N139" s="577">
        <v>0</v>
      </c>
      <c r="O139" s="577">
        <v>0</v>
      </c>
      <c r="P139" s="263"/>
      <c r="U139" s="2"/>
      <c r="V139" s="2"/>
      <c r="W139" s="241"/>
      <c r="X139" s="241"/>
      <c r="Y139" s="241"/>
      <c r="Z139" s="241"/>
      <c r="AA139" s="241"/>
      <c r="AB139" s="2"/>
      <c r="AC139" s="2"/>
      <c r="AJ139" s="2"/>
      <c r="AK139" s="241"/>
      <c r="AL139" s="2"/>
      <c r="AM139" s="2"/>
      <c r="AN139" s="241"/>
      <c r="AP139" s="2"/>
      <c r="AQ139" s="2"/>
      <c r="AR139" s="241"/>
      <c r="AS139" s="2"/>
      <c r="AT139" s="2"/>
      <c r="AU139" s="2"/>
      <c r="AV139" s="2"/>
      <c r="AW139" s="2"/>
      <c r="AX139" s="2"/>
      <c r="AY139" s="2"/>
      <c r="AZ139" s="2"/>
      <c r="BA139" s="2"/>
      <c r="BB139" s="2"/>
      <c r="BC139" s="2"/>
      <c r="BD139" s="2"/>
      <c r="BE139" s="2"/>
      <c r="BF139" s="2"/>
      <c r="BG139" s="2"/>
      <c r="BH139" s="2"/>
      <c r="BI139" s="2"/>
      <c r="BJ139" s="2"/>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row>
    <row r="140" spans="1:243" ht="15.5">
      <c r="A140" s="147" t="s">
        <v>3822</v>
      </c>
      <c r="B140" s="227">
        <v>315.3</v>
      </c>
      <c r="C140" s="2"/>
      <c r="D140" s="577">
        <v>0</v>
      </c>
      <c r="E140" s="577">
        <v>0</v>
      </c>
      <c r="F140" s="577">
        <v>0</v>
      </c>
      <c r="G140" s="577">
        <v>0</v>
      </c>
      <c r="H140" s="577">
        <v>0</v>
      </c>
      <c r="I140" s="577">
        <v>0</v>
      </c>
      <c r="J140" s="577">
        <v>0</v>
      </c>
      <c r="K140" s="577">
        <v>0</v>
      </c>
      <c r="L140" s="577">
        <v>0</v>
      </c>
      <c r="M140" s="577">
        <v>0</v>
      </c>
      <c r="N140" s="577">
        <v>0</v>
      </c>
      <c r="O140" s="577">
        <v>0</v>
      </c>
      <c r="P140" s="263"/>
      <c r="U140" s="2"/>
      <c r="V140" s="2"/>
      <c r="W140" s="241"/>
      <c r="X140" s="241"/>
      <c r="Y140" s="241"/>
      <c r="Z140" s="241"/>
      <c r="AA140" s="241"/>
      <c r="AB140" s="2"/>
      <c r="AC140" s="2"/>
      <c r="AJ140" s="2"/>
      <c r="AK140" s="241"/>
      <c r="AL140" s="2"/>
      <c r="AM140" s="2"/>
      <c r="AN140" s="241"/>
      <c r="AP140" s="2"/>
      <c r="AQ140" s="2"/>
      <c r="AR140" s="241"/>
      <c r="AS140" s="2"/>
      <c r="AT140" s="2"/>
      <c r="AU140" s="2"/>
      <c r="AV140" s="2"/>
      <c r="AW140" s="2"/>
      <c r="AX140" s="2"/>
      <c r="AY140" s="2"/>
      <c r="AZ140" s="2"/>
      <c r="BA140" s="2"/>
      <c r="BB140" s="2"/>
      <c r="BC140" s="2"/>
      <c r="BD140" s="2"/>
      <c r="BE140" s="2"/>
      <c r="BF140" s="2"/>
      <c r="BG140" s="2"/>
      <c r="BH140" s="2"/>
      <c r="BI140" s="2"/>
      <c r="BJ140" s="2"/>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row>
    <row r="141" spans="1:243" ht="15.5">
      <c r="A141" s="147">
        <f>A137+1</f>
        <v>70</v>
      </c>
      <c r="B141" s="227">
        <v>316</v>
      </c>
      <c r="C141" s="2"/>
      <c r="D141" s="577">
        <v>0</v>
      </c>
      <c r="E141" s="577">
        <v>0</v>
      </c>
      <c r="F141" s="577">
        <v>0</v>
      </c>
      <c r="G141" s="577">
        <v>0</v>
      </c>
      <c r="H141" s="577">
        <v>0</v>
      </c>
      <c r="I141" s="577">
        <v>0</v>
      </c>
      <c r="J141" s="577">
        <v>0</v>
      </c>
      <c r="K141" s="577">
        <v>0</v>
      </c>
      <c r="L141" s="577">
        <v>0</v>
      </c>
      <c r="M141" s="577">
        <v>0</v>
      </c>
      <c r="N141" s="577">
        <v>0</v>
      </c>
      <c r="O141" s="577">
        <v>0</v>
      </c>
      <c r="P141" s="263"/>
      <c r="U141" s="2"/>
      <c r="V141" s="2"/>
      <c r="W141" s="252"/>
      <c r="X141" s="252"/>
      <c r="Y141" s="241"/>
      <c r="Z141" s="241"/>
      <c r="AA141" s="241"/>
      <c r="AB141" s="2"/>
      <c r="AC141" s="2"/>
      <c r="AJ141" s="2"/>
      <c r="AK141" s="241"/>
      <c r="AL141" s="2"/>
      <c r="AM141" s="2"/>
      <c r="AN141" s="241"/>
      <c r="AP141" s="2"/>
      <c r="AQ141" s="2"/>
      <c r="AR141" s="241"/>
      <c r="AS141" s="2"/>
      <c r="AT141" s="2"/>
      <c r="AU141" s="2"/>
      <c r="AV141" s="2"/>
      <c r="AW141" s="2"/>
      <c r="AX141" s="2"/>
      <c r="AY141" s="2"/>
      <c r="AZ141" s="2"/>
      <c r="BA141" s="2"/>
      <c r="BB141" s="2"/>
      <c r="BC141" s="2"/>
      <c r="BD141" s="2"/>
      <c r="BE141" s="2"/>
      <c r="BF141" s="2"/>
      <c r="BG141" s="2"/>
      <c r="BH141" s="2"/>
      <c r="BI141" s="2"/>
      <c r="BJ141" s="2"/>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row>
    <row r="142" spans="1:243" ht="15.5">
      <c r="A142" s="96"/>
      <c r="B142" s="264"/>
      <c r="C142" s="2"/>
      <c r="D142" s="2"/>
      <c r="E142" s="2"/>
      <c r="F142" s="2"/>
      <c r="G142" s="2"/>
      <c r="H142" s="2"/>
      <c r="I142" s="2"/>
      <c r="J142" s="2"/>
      <c r="K142" s="96"/>
      <c r="L142" s="2"/>
      <c r="M142" s="2"/>
      <c r="N142" s="2"/>
      <c r="O142" s="2"/>
      <c r="P142" s="266"/>
      <c r="U142" s="2"/>
      <c r="V142" s="2"/>
      <c r="W142" s="241"/>
      <c r="X142" s="241"/>
      <c r="Y142" s="241"/>
      <c r="Z142" s="241"/>
      <c r="AA142" s="241"/>
      <c r="AB142" s="2"/>
      <c r="AC142" s="2"/>
      <c r="AJ142" s="2"/>
      <c r="AK142" s="241"/>
      <c r="AL142" s="2"/>
      <c r="AM142" s="2"/>
      <c r="AN142" s="241"/>
      <c r="AP142" s="2"/>
      <c r="AQ142" s="2"/>
      <c r="AR142" s="241"/>
      <c r="AS142" s="2"/>
      <c r="AT142" s="2"/>
      <c r="AU142" s="2"/>
      <c r="AV142" s="2"/>
      <c r="AW142" s="2"/>
      <c r="AX142" s="2"/>
      <c r="AY142" s="2"/>
      <c r="AZ142" s="2"/>
      <c r="BA142" s="2"/>
      <c r="BB142" s="2"/>
      <c r="BC142" s="2"/>
      <c r="BD142" s="2"/>
      <c r="BE142" s="2"/>
      <c r="BF142" s="2"/>
      <c r="BG142" s="2"/>
      <c r="BH142" s="2"/>
      <c r="BI142" s="2"/>
      <c r="BJ142" s="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row>
    <row r="143" spans="1:243" ht="18.5">
      <c r="A143" s="96"/>
      <c r="B143" s="96" t="s">
        <v>1068</v>
      </c>
      <c r="C143" s="96" t="s">
        <v>717</v>
      </c>
      <c r="D143" s="1283" t="s">
        <v>718</v>
      </c>
      <c r="E143" s="1284"/>
      <c r="F143" s="1284"/>
      <c r="G143" s="1284"/>
      <c r="H143" s="1284"/>
      <c r="I143" s="1284"/>
      <c r="J143" s="1284"/>
      <c r="K143" s="1284"/>
      <c r="L143" s="1284"/>
      <c r="M143" s="1284"/>
      <c r="N143" s="1284"/>
      <c r="O143" s="1284"/>
      <c r="P143" s="1284"/>
      <c r="U143" s="2"/>
      <c r="V143" s="2"/>
      <c r="W143" s="2"/>
      <c r="X143" s="241"/>
      <c r="Y143" s="241"/>
      <c r="Z143" s="241"/>
      <c r="AA143" s="241"/>
      <c r="AB143" s="2"/>
      <c r="AC143" s="2"/>
      <c r="AJ143" s="2"/>
      <c r="AK143" s="241"/>
      <c r="AL143" s="2"/>
      <c r="AM143" s="2"/>
      <c r="AN143" s="241"/>
      <c r="AP143" s="2"/>
      <c r="AQ143" s="2"/>
      <c r="AR143" s="241"/>
      <c r="AS143" s="2"/>
      <c r="AT143" s="2"/>
      <c r="AU143" s="2"/>
      <c r="AV143" s="2"/>
      <c r="AW143" s="2"/>
      <c r="AX143" s="2"/>
      <c r="AY143" s="2"/>
      <c r="AZ143" s="2"/>
      <c r="BA143" s="2"/>
      <c r="BB143" s="2"/>
      <c r="BC143" s="2"/>
      <c r="BD143" s="2"/>
      <c r="BE143" s="2"/>
      <c r="BF143" s="2"/>
      <c r="BG143" s="2"/>
      <c r="BH143" s="2"/>
      <c r="BI143" s="2"/>
      <c r="BJ143" s="2"/>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row>
    <row r="144" spans="1:243" ht="18.5">
      <c r="A144" s="97"/>
      <c r="B144" s="97" t="s">
        <v>918</v>
      </c>
      <c r="C144" s="97" t="s">
        <v>719</v>
      </c>
      <c r="D144" s="15" t="s">
        <v>706</v>
      </c>
      <c r="E144" s="15" t="s">
        <v>707</v>
      </c>
      <c r="F144" s="15" t="s">
        <v>708</v>
      </c>
      <c r="G144" s="15" t="s">
        <v>709</v>
      </c>
      <c r="H144" s="15" t="s">
        <v>710</v>
      </c>
      <c r="I144" s="15" t="s">
        <v>711</v>
      </c>
      <c r="J144" s="15" t="s">
        <v>712</v>
      </c>
      <c r="K144" s="15" t="s">
        <v>713</v>
      </c>
      <c r="L144" s="15" t="s">
        <v>714</v>
      </c>
      <c r="M144" s="15" t="s">
        <v>715</v>
      </c>
      <c r="N144" s="15" t="s">
        <v>716</v>
      </c>
      <c r="O144" s="15" t="s">
        <v>705</v>
      </c>
      <c r="P144" s="277" t="s">
        <v>464</v>
      </c>
      <c r="U144" s="2"/>
      <c r="V144" s="2"/>
      <c r="W144" s="2"/>
      <c r="X144" s="241"/>
      <c r="Y144" s="241"/>
      <c r="Z144" s="241"/>
      <c r="AA144" s="241"/>
      <c r="AB144" s="2"/>
      <c r="AC144" s="2"/>
      <c r="AJ144" s="2"/>
      <c r="AK144" s="241"/>
      <c r="AL144" s="2"/>
      <c r="AM144" s="2"/>
      <c r="AN144" s="241"/>
      <c r="AP144" s="2"/>
      <c r="AQ144" s="2"/>
      <c r="AR144" s="241"/>
      <c r="AS144" s="2"/>
      <c r="AT144" s="2"/>
      <c r="AU144" s="2"/>
      <c r="AV144" s="2"/>
      <c r="AW144" s="2"/>
      <c r="AX144" s="2"/>
      <c r="AY144" s="2"/>
      <c r="AZ144" s="2"/>
      <c r="BA144" s="2"/>
      <c r="BB144" s="2"/>
      <c r="BC144" s="2"/>
      <c r="BD144" s="2"/>
      <c r="BE144" s="2"/>
      <c r="BF144" s="2"/>
      <c r="BG144" s="2"/>
      <c r="BH144" s="2"/>
      <c r="BI144" s="2"/>
      <c r="BJ144" s="2"/>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row>
    <row r="145" spans="1:243" ht="15.5">
      <c r="A145" s="147">
        <f>A141+1</f>
        <v>71</v>
      </c>
      <c r="B145" s="227">
        <f t="shared" ref="B145:B150" si="77">B132</f>
        <v>311</v>
      </c>
      <c r="C145" s="578"/>
      <c r="D145" s="422">
        <f t="shared" ref="D145:O153" si="78">D132*$C145/100/12</f>
        <v>0</v>
      </c>
      <c r="E145" s="422">
        <f t="shared" ref="E145:O145" si="79">E132*$C145/100/12</f>
        <v>0</v>
      </c>
      <c r="F145" s="422">
        <f t="shared" si="79"/>
        <v>0</v>
      </c>
      <c r="G145" s="422">
        <f t="shared" si="79"/>
        <v>0</v>
      </c>
      <c r="H145" s="422">
        <f t="shared" si="79"/>
        <v>0</v>
      </c>
      <c r="I145" s="422">
        <f t="shared" si="79"/>
        <v>0</v>
      </c>
      <c r="J145" s="422">
        <f t="shared" si="79"/>
        <v>0</v>
      </c>
      <c r="K145" s="422">
        <f t="shared" si="79"/>
        <v>0</v>
      </c>
      <c r="L145" s="422">
        <f t="shared" si="79"/>
        <v>0</v>
      </c>
      <c r="M145" s="422">
        <f t="shared" si="79"/>
        <v>0</v>
      </c>
      <c r="N145" s="422">
        <f t="shared" si="79"/>
        <v>0</v>
      </c>
      <c r="O145" s="422">
        <f t="shared" si="79"/>
        <v>0</v>
      </c>
      <c r="P145" s="263">
        <f>SUM(D145:O145)</f>
        <v>0</v>
      </c>
      <c r="U145" s="2"/>
      <c r="V145" s="2"/>
      <c r="W145" s="2"/>
      <c r="X145" s="241"/>
      <c r="Y145" s="241"/>
      <c r="Z145" s="241"/>
      <c r="AA145" s="241"/>
      <c r="AB145" s="2"/>
      <c r="AC145" s="2"/>
      <c r="AJ145" s="2"/>
      <c r="AK145" s="241"/>
      <c r="AL145" s="2"/>
      <c r="AM145" s="2"/>
      <c r="AN145" s="241"/>
      <c r="AP145" s="2"/>
      <c r="AQ145" s="2"/>
      <c r="AR145" s="241"/>
      <c r="AS145" s="2"/>
      <c r="AT145" s="2"/>
      <c r="AU145" s="2"/>
      <c r="AV145" s="2"/>
      <c r="AW145" s="2"/>
      <c r="AX145" s="2"/>
      <c r="AY145" s="2"/>
      <c r="AZ145" s="2"/>
      <c r="BA145" s="2"/>
      <c r="BB145" s="2"/>
      <c r="BC145" s="2"/>
      <c r="BD145" s="2"/>
      <c r="BE145" s="2"/>
      <c r="BF145" s="2"/>
      <c r="BG145" s="2"/>
      <c r="BH145" s="2"/>
      <c r="BI145" s="2"/>
      <c r="BJ145" s="2"/>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row>
    <row r="146" spans="1:243" ht="15.5">
      <c r="A146" s="147">
        <f t="shared" ref="A146:A150" si="80">A145+1</f>
        <v>72</v>
      </c>
      <c r="B146" s="227">
        <f t="shared" si="77"/>
        <v>312</v>
      </c>
      <c r="C146" s="578"/>
      <c r="D146" s="422">
        <f t="shared" si="78"/>
        <v>0</v>
      </c>
      <c r="E146" s="422">
        <f t="shared" ref="E146:O146" si="81">E133*$C146/100/12</f>
        <v>0</v>
      </c>
      <c r="F146" s="422">
        <f t="shared" si="81"/>
        <v>0</v>
      </c>
      <c r="G146" s="422">
        <f t="shared" si="81"/>
        <v>0</v>
      </c>
      <c r="H146" s="422">
        <f t="shared" si="81"/>
        <v>0</v>
      </c>
      <c r="I146" s="422">
        <f t="shared" si="81"/>
        <v>0</v>
      </c>
      <c r="J146" s="422">
        <f t="shared" si="81"/>
        <v>0</v>
      </c>
      <c r="K146" s="422">
        <f t="shared" si="81"/>
        <v>0</v>
      </c>
      <c r="L146" s="422">
        <f t="shared" si="81"/>
        <v>0</v>
      </c>
      <c r="M146" s="422">
        <f t="shared" si="81"/>
        <v>0</v>
      </c>
      <c r="N146" s="422">
        <f t="shared" si="81"/>
        <v>0</v>
      </c>
      <c r="O146" s="422">
        <f t="shared" si="81"/>
        <v>0</v>
      </c>
      <c r="P146" s="263">
        <f t="shared" ref="P146:P154" si="82">SUM(D146:O146)</f>
        <v>0</v>
      </c>
      <c r="U146" s="2"/>
      <c r="V146" s="2"/>
      <c r="W146" s="2"/>
      <c r="X146" s="241"/>
      <c r="Y146" s="241"/>
      <c r="Z146" s="241"/>
      <c r="AA146" s="241"/>
      <c r="AB146" s="2"/>
      <c r="AC146" s="2"/>
      <c r="AJ146" s="2"/>
      <c r="AK146" s="241"/>
      <c r="AL146" s="2"/>
      <c r="AM146" s="2"/>
      <c r="AN146" s="241"/>
      <c r="AP146" s="2"/>
      <c r="AQ146" s="2"/>
      <c r="AR146" s="241"/>
      <c r="AS146" s="2"/>
      <c r="AT146" s="2"/>
      <c r="AU146" s="2"/>
      <c r="AV146" s="2"/>
      <c r="AW146" s="2"/>
      <c r="AX146" s="2"/>
      <c r="AY146" s="2"/>
      <c r="AZ146" s="2"/>
      <c r="BA146" s="2"/>
      <c r="BB146" s="2"/>
      <c r="BC146" s="2"/>
      <c r="BD146" s="2"/>
      <c r="BE146" s="2"/>
      <c r="BF146" s="2"/>
      <c r="BG146" s="2"/>
      <c r="BH146" s="2"/>
      <c r="BI146" s="2"/>
      <c r="BJ146" s="2"/>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row>
    <row r="147" spans="1:243" ht="15.5">
      <c r="A147" s="147">
        <f t="shared" si="80"/>
        <v>73</v>
      </c>
      <c r="B147" s="227">
        <f t="shared" si="77"/>
        <v>312.10000000000002</v>
      </c>
      <c r="C147" s="579"/>
      <c r="D147" s="422">
        <f t="shared" si="78"/>
        <v>0</v>
      </c>
      <c r="E147" s="422">
        <f t="shared" ref="E147:O147" si="83">E134*$C147/100/12</f>
        <v>0</v>
      </c>
      <c r="F147" s="422">
        <f t="shared" si="83"/>
        <v>0</v>
      </c>
      <c r="G147" s="422">
        <f t="shared" si="83"/>
        <v>0</v>
      </c>
      <c r="H147" s="422">
        <f t="shared" si="83"/>
        <v>0</v>
      </c>
      <c r="I147" s="422">
        <f t="shared" si="83"/>
        <v>0</v>
      </c>
      <c r="J147" s="422">
        <f t="shared" si="83"/>
        <v>0</v>
      </c>
      <c r="K147" s="422">
        <f t="shared" si="83"/>
        <v>0</v>
      </c>
      <c r="L147" s="422">
        <f t="shared" si="83"/>
        <v>0</v>
      </c>
      <c r="M147" s="422">
        <f t="shared" si="83"/>
        <v>0</v>
      </c>
      <c r="N147" s="422">
        <f t="shared" si="83"/>
        <v>0</v>
      </c>
      <c r="O147" s="422">
        <f t="shared" si="83"/>
        <v>0</v>
      </c>
      <c r="P147" s="263">
        <f t="shared" si="82"/>
        <v>0</v>
      </c>
      <c r="U147" s="2"/>
      <c r="V147" s="2"/>
      <c r="W147" s="2"/>
      <c r="X147" s="241"/>
      <c r="Y147" s="241"/>
      <c r="Z147" s="241"/>
      <c r="AA147" s="241"/>
      <c r="AB147" s="2"/>
      <c r="AC147" s="2"/>
      <c r="AJ147" s="2"/>
      <c r="AK147" s="241"/>
      <c r="AL147" s="2"/>
      <c r="AM147" s="2"/>
      <c r="AN147" s="241"/>
      <c r="AP147" s="2"/>
      <c r="AQ147" s="2"/>
      <c r="AR147" s="241"/>
      <c r="AS147" s="2"/>
      <c r="AT147" s="2"/>
      <c r="AU147" s="2"/>
      <c r="AV147" s="2"/>
      <c r="AW147" s="2"/>
      <c r="AX147" s="2"/>
      <c r="AY147" s="2"/>
      <c r="AZ147" s="2"/>
      <c r="BA147" s="2"/>
      <c r="BB147" s="2"/>
      <c r="BC147" s="2"/>
      <c r="BD147" s="2"/>
      <c r="BE147" s="2"/>
      <c r="BF147" s="2"/>
      <c r="BG147" s="2"/>
      <c r="BH147" s="2"/>
      <c r="BI147" s="2"/>
      <c r="BJ147" s="2"/>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row>
    <row r="148" spans="1:243" ht="15.5">
      <c r="A148" s="147">
        <f t="shared" si="80"/>
        <v>74</v>
      </c>
      <c r="B148" s="227">
        <f t="shared" si="77"/>
        <v>312.2</v>
      </c>
      <c r="C148" s="579"/>
      <c r="D148" s="422">
        <f t="shared" si="78"/>
        <v>0</v>
      </c>
      <c r="E148" s="422">
        <f t="shared" ref="E148:O148" si="84">E135*$C148/100/12</f>
        <v>0</v>
      </c>
      <c r="F148" s="422">
        <f t="shared" si="84"/>
        <v>0</v>
      </c>
      <c r="G148" s="422">
        <f t="shared" si="84"/>
        <v>0</v>
      </c>
      <c r="H148" s="422">
        <f t="shared" si="84"/>
        <v>0</v>
      </c>
      <c r="I148" s="422">
        <f t="shared" si="84"/>
        <v>0</v>
      </c>
      <c r="J148" s="422">
        <f t="shared" si="84"/>
        <v>0</v>
      </c>
      <c r="K148" s="422">
        <f t="shared" si="84"/>
        <v>0</v>
      </c>
      <c r="L148" s="422">
        <f t="shared" si="84"/>
        <v>0</v>
      </c>
      <c r="M148" s="422">
        <f t="shared" si="84"/>
        <v>0</v>
      </c>
      <c r="N148" s="422">
        <f t="shared" si="84"/>
        <v>0</v>
      </c>
      <c r="O148" s="422">
        <f t="shared" si="84"/>
        <v>0</v>
      </c>
      <c r="P148" s="263">
        <f t="shared" si="82"/>
        <v>0</v>
      </c>
      <c r="U148" s="2"/>
      <c r="V148" s="2"/>
      <c r="W148" s="2"/>
      <c r="X148" s="241"/>
      <c r="Y148" s="2"/>
      <c r="Z148" s="2"/>
      <c r="AA148" s="2"/>
      <c r="AB148" s="2"/>
      <c r="AC148" s="2"/>
      <c r="AJ148" s="2"/>
      <c r="AK148" s="241"/>
      <c r="AL148" s="2"/>
      <c r="AM148" s="2"/>
      <c r="AN148" s="241"/>
      <c r="AP148" s="2"/>
      <c r="AQ148" s="2"/>
      <c r="AR148" s="241"/>
      <c r="AS148" s="2"/>
      <c r="AT148" s="2"/>
      <c r="AU148" s="2"/>
      <c r="AV148" s="2"/>
      <c r="AW148" s="2"/>
      <c r="AX148" s="2"/>
      <c r="AY148" s="2"/>
      <c r="AZ148" s="2"/>
      <c r="BA148" s="2"/>
      <c r="BB148" s="2"/>
      <c r="BC148" s="2"/>
      <c r="BD148" s="2"/>
      <c r="BE148" s="2"/>
      <c r="BF148" s="2"/>
      <c r="BG148" s="2"/>
      <c r="BH148" s="2"/>
      <c r="BI148" s="2"/>
      <c r="BJ148" s="2"/>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row>
    <row r="149" spans="1:243" ht="15.5">
      <c r="A149" s="147">
        <f t="shared" si="80"/>
        <v>75</v>
      </c>
      <c r="B149" s="227">
        <f t="shared" si="77"/>
        <v>314</v>
      </c>
      <c r="C149" s="578"/>
      <c r="D149" s="422">
        <f t="shared" si="78"/>
        <v>0</v>
      </c>
      <c r="E149" s="422">
        <f t="shared" ref="E149:O149" si="85">E136*$C149/100/12</f>
        <v>0</v>
      </c>
      <c r="F149" s="422">
        <f t="shared" si="85"/>
        <v>0</v>
      </c>
      <c r="G149" s="422">
        <f t="shared" si="85"/>
        <v>0</v>
      </c>
      <c r="H149" s="422">
        <f t="shared" si="85"/>
        <v>0</v>
      </c>
      <c r="I149" s="422">
        <f t="shared" si="85"/>
        <v>0</v>
      </c>
      <c r="J149" s="422">
        <f t="shared" si="85"/>
        <v>0</v>
      </c>
      <c r="K149" s="422">
        <f t="shared" si="85"/>
        <v>0</v>
      </c>
      <c r="L149" s="422">
        <f t="shared" si="85"/>
        <v>0</v>
      </c>
      <c r="M149" s="422">
        <f t="shared" si="85"/>
        <v>0</v>
      </c>
      <c r="N149" s="422">
        <f t="shared" si="85"/>
        <v>0</v>
      </c>
      <c r="O149" s="422">
        <f t="shared" si="85"/>
        <v>0</v>
      </c>
      <c r="P149" s="263">
        <f t="shared" si="82"/>
        <v>0</v>
      </c>
      <c r="U149" s="2"/>
      <c r="V149" s="2"/>
      <c r="W149" s="2"/>
      <c r="X149" s="241"/>
      <c r="Y149" s="2"/>
      <c r="Z149" s="2"/>
      <c r="AA149" s="2"/>
      <c r="AB149" s="2"/>
      <c r="AC149" s="2"/>
      <c r="AJ149" s="2"/>
      <c r="AK149" s="241"/>
      <c r="AL149" s="2"/>
      <c r="AM149" s="2"/>
      <c r="AN149" s="241"/>
      <c r="AP149" s="2"/>
      <c r="AQ149" s="2"/>
      <c r="AR149" s="241"/>
      <c r="AS149" s="2"/>
      <c r="AT149" s="2"/>
      <c r="AU149" s="2"/>
      <c r="AV149" s="2"/>
      <c r="AW149" s="2"/>
      <c r="AX149" s="2"/>
      <c r="AY149" s="2"/>
      <c r="AZ149" s="2"/>
      <c r="BA149" s="2"/>
      <c r="BB149" s="2"/>
      <c r="BC149" s="2"/>
      <c r="BD149" s="2"/>
      <c r="BE149" s="2"/>
      <c r="BF149" s="2"/>
      <c r="BG149" s="2"/>
      <c r="BH149" s="2"/>
      <c r="BI149" s="2"/>
      <c r="BJ149" s="2"/>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row>
    <row r="150" spans="1:243" ht="15.5">
      <c r="A150" s="147">
        <f t="shared" si="80"/>
        <v>76</v>
      </c>
      <c r="B150" s="227">
        <f t="shared" si="77"/>
        <v>315</v>
      </c>
      <c r="C150" s="578"/>
      <c r="D150" s="422">
        <f t="shared" si="78"/>
        <v>0</v>
      </c>
      <c r="E150" s="422">
        <f t="shared" ref="E150:O150" si="86">E137*$C150/100/12</f>
        <v>0</v>
      </c>
      <c r="F150" s="422">
        <f t="shared" si="86"/>
        <v>0</v>
      </c>
      <c r="G150" s="422">
        <f t="shared" si="86"/>
        <v>0</v>
      </c>
      <c r="H150" s="422">
        <f t="shared" si="86"/>
        <v>0</v>
      </c>
      <c r="I150" s="422">
        <f t="shared" si="86"/>
        <v>0</v>
      </c>
      <c r="J150" s="422">
        <f t="shared" si="86"/>
        <v>0</v>
      </c>
      <c r="K150" s="422">
        <f t="shared" si="86"/>
        <v>0</v>
      </c>
      <c r="L150" s="422">
        <f t="shared" si="86"/>
        <v>0</v>
      </c>
      <c r="M150" s="422">
        <f t="shared" si="86"/>
        <v>0</v>
      </c>
      <c r="N150" s="422">
        <f t="shared" si="86"/>
        <v>0</v>
      </c>
      <c r="O150" s="422">
        <f t="shared" si="86"/>
        <v>0</v>
      </c>
      <c r="P150" s="263">
        <f t="shared" si="82"/>
        <v>0</v>
      </c>
      <c r="U150" s="2"/>
      <c r="V150" s="2"/>
      <c r="W150" s="2"/>
      <c r="X150" s="2"/>
      <c r="Y150" s="2"/>
      <c r="Z150" s="2"/>
      <c r="AA150" s="2"/>
      <c r="AB150" s="2"/>
      <c r="AC150" s="2"/>
      <c r="AJ150" s="2"/>
      <c r="AK150" s="241"/>
      <c r="AL150" s="2"/>
      <c r="AM150" s="2"/>
      <c r="AN150" s="241"/>
      <c r="AP150" s="2"/>
      <c r="AQ150" s="2"/>
      <c r="AR150" s="241"/>
      <c r="AS150" s="2"/>
      <c r="AT150" s="2"/>
      <c r="AU150" s="2"/>
      <c r="AV150" s="2"/>
      <c r="AW150" s="2"/>
      <c r="AX150" s="2"/>
      <c r="AY150" s="2"/>
      <c r="AZ150" s="2"/>
      <c r="BA150" s="2"/>
      <c r="BB150" s="2"/>
      <c r="BC150" s="2"/>
      <c r="BD150" s="2"/>
      <c r="BE150" s="2"/>
      <c r="BF150" s="2"/>
      <c r="BG150" s="2"/>
      <c r="BH150" s="2"/>
      <c r="BI150" s="2"/>
      <c r="BJ150" s="2"/>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row>
    <row r="151" spans="1:243" ht="15.5">
      <c r="A151" s="147" t="s">
        <v>3823</v>
      </c>
      <c r="B151" s="227">
        <v>315.10000000000002</v>
      </c>
      <c r="C151" s="578"/>
      <c r="D151" s="422">
        <f t="shared" si="78"/>
        <v>0</v>
      </c>
      <c r="E151" s="422">
        <f t="shared" si="78"/>
        <v>0</v>
      </c>
      <c r="F151" s="422">
        <f t="shared" si="78"/>
        <v>0</v>
      </c>
      <c r="G151" s="422">
        <f t="shared" si="78"/>
        <v>0</v>
      </c>
      <c r="H151" s="422">
        <f t="shared" si="78"/>
        <v>0</v>
      </c>
      <c r="I151" s="422">
        <f t="shared" si="78"/>
        <v>0</v>
      </c>
      <c r="J151" s="422">
        <f t="shared" si="78"/>
        <v>0</v>
      </c>
      <c r="K151" s="422">
        <f t="shared" si="78"/>
        <v>0</v>
      </c>
      <c r="L151" s="422">
        <f t="shared" si="78"/>
        <v>0</v>
      </c>
      <c r="M151" s="422">
        <f t="shared" si="78"/>
        <v>0</v>
      </c>
      <c r="N151" s="422">
        <f t="shared" si="78"/>
        <v>0</v>
      </c>
      <c r="O151" s="422">
        <f t="shared" si="78"/>
        <v>0</v>
      </c>
      <c r="P151" s="263">
        <f t="shared" ref="P151:P153" si="87">SUM(D151:O151)</f>
        <v>0</v>
      </c>
      <c r="U151" s="2"/>
      <c r="V151" s="2"/>
      <c r="W151" s="2"/>
      <c r="X151" s="2"/>
      <c r="Y151" s="2"/>
      <c r="Z151" s="2"/>
      <c r="AA151" s="2"/>
      <c r="AB151" s="2"/>
      <c r="AC151" s="2"/>
      <c r="AJ151" s="2"/>
      <c r="AK151" s="241"/>
      <c r="AL151" s="2"/>
      <c r="AM151" s="2"/>
      <c r="AN151" s="241"/>
      <c r="AP151" s="2"/>
      <c r="AQ151" s="2"/>
      <c r="AR151" s="241"/>
      <c r="AS151" s="2"/>
      <c r="AT151" s="2"/>
      <c r="AU151" s="2"/>
      <c r="AV151" s="2"/>
      <c r="AW151" s="2"/>
      <c r="AX151" s="2"/>
      <c r="AY151" s="2"/>
      <c r="AZ151" s="2"/>
      <c r="BA151" s="2"/>
      <c r="BB151" s="2"/>
      <c r="BC151" s="2"/>
      <c r="BD151" s="2"/>
      <c r="BE151" s="2"/>
      <c r="BF151" s="2"/>
      <c r="BG151" s="2"/>
      <c r="BH151" s="2"/>
      <c r="BI151" s="2"/>
      <c r="BJ151" s="2"/>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row>
    <row r="152" spans="1:243" ht="15.5">
      <c r="A152" s="147" t="s">
        <v>3824</v>
      </c>
      <c r="B152" s="227">
        <v>315.2</v>
      </c>
      <c r="C152" s="578"/>
      <c r="D152" s="422">
        <f t="shared" si="78"/>
        <v>0</v>
      </c>
      <c r="E152" s="422">
        <f t="shared" si="78"/>
        <v>0</v>
      </c>
      <c r="F152" s="422">
        <f t="shared" si="78"/>
        <v>0</v>
      </c>
      <c r="G152" s="422">
        <f t="shared" si="78"/>
        <v>0</v>
      </c>
      <c r="H152" s="422">
        <f t="shared" si="78"/>
        <v>0</v>
      </c>
      <c r="I152" s="422">
        <f t="shared" si="78"/>
        <v>0</v>
      </c>
      <c r="J152" s="422">
        <f t="shared" si="78"/>
        <v>0</v>
      </c>
      <c r="K152" s="422">
        <f t="shared" si="78"/>
        <v>0</v>
      </c>
      <c r="L152" s="422">
        <f t="shared" si="78"/>
        <v>0</v>
      </c>
      <c r="M152" s="422">
        <f t="shared" si="78"/>
        <v>0</v>
      </c>
      <c r="N152" s="422">
        <f t="shared" si="78"/>
        <v>0</v>
      </c>
      <c r="O152" s="422">
        <f t="shared" si="78"/>
        <v>0</v>
      </c>
      <c r="P152" s="263">
        <f t="shared" si="87"/>
        <v>0</v>
      </c>
      <c r="U152" s="2"/>
      <c r="V152" s="2"/>
      <c r="W152" s="2"/>
      <c r="X152" s="2"/>
      <c r="Y152" s="2"/>
      <c r="Z152" s="2"/>
      <c r="AA152" s="2"/>
      <c r="AB152" s="2"/>
      <c r="AC152" s="2"/>
      <c r="AJ152" s="2"/>
      <c r="AK152" s="241"/>
      <c r="AL152" s="2"/>
      <c r="AM152" s="2"/>
      <c r="AN152" s="241"/>
      <c r="AP152" s="2"/>
      <c r="AQ152" s="2"/>
      <c r="AR152" s="241"/>
      <c r="AS152" s="2"/>
      <c r="AT152" s="2"/>
      <c r="AU152" s="2"/>
      <c r="AV152" s="2"/>
      <c r="AW152" s="2"/>
      <c r="AX152" s="2"/>
      <c r="AY152" s="2"/>
      <c r="AZ152" s="2"/>
      <c r="BA152" s="2"/>
      <c r="BB152" s="2"/>
      <c r="BC152" s="2"/>
      <c r="BD152" s="2"/>
      <c r="BE152" s="2"/>
      <c r="BF152" s="2"/>
      <c r="BG152" s="2"/>
      <c r="BH152" s="2"/>
      <c r="BI152" s="2"/>
      <c r="BJ152" s="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row>
    <row r="153" spans="1:243" ht="15.5">
      <c r="A153" s="147" t="s">
        <v>3825</v>
      </c>
      <c r="B153" s="227">
        <v>315.3</v>
      </c>
      <c r="C153" s="578"/>
      <c r="D153" s="422">
        <f t="shared" si="78"/>
        <v>0</v>
      </c>
      <c r="E153" s="422">
        <f t="shared" si="78"/>
        <v>0</v>
      </c>
      <c r="F153" s="422">
        <f t="shared" si="78"/>
        <v>0</v>
      </c>
      <c r="G153" s="422">
        <f t="shared" si="78"/>
        <v>0</v>
      </c>
      <c r="H153" s="422">
        <f t="shared" si="78"/>
        <v>0</v>
      </c>
      <c r="I153" s="422">
        <f t="shared" si="78"/>
        <v>0</v>
      </c>
      <c r="J153" s="422">
        <f t="shared" si="78"/>
        <v>0</v>
      </c>
      <c r="K153" s="422">
        <f t="shared" si="78"/>
        <v>0</v>
      </c>
      <c r="L153" s="422">
        <f t="shared" si="78"/>
        <v>0</v>
      </c>
      <c r="M153" s="422">
        <f t="shared" si="78"/>
        <v>0</v>
      </c>
      <c r="N153" s="422">
        <f t="shared" si="78"/>
        <v>0</v>
      </c>
      <c r="O153" s="422">
        <f t="shared" si="78"/>
        <v>0</v>
      </c>
      <c r="P153" s="263">
        <f t="shared" si="87"/>
        <v>0</v>
      </c>
      <c r="U153" s="2"/>
      <c r="V153" s="2"/>
      <c r="W153" s="2"/>
      <c r="X153" s="2"/>
      <c r="Y153" s="2"/>
      <c r="Z153" s="2"/>
      <c r="AA153" s="2"/>
      <c r="AB153" s="2"/>
      <c r="AC153" s="2"/>
      <c r="AJ153" s="2"/>
      <c r="AK153" s="241"/>
      <c r="AL153" s="2"/>
      <c r="AM153" s="2"/>
      <c r="AN153" s="241"/>
      <c r="AP153" s="2"/>
      <c r="AQ153" s="2"/>
      <c r="AR153" s="241"/>
      <c r="AS153" s="2"/>
      <c r="AT153" s="2"/>
      <c r="AU153" s="2"/>
      <c r="AV153" s="2"/>
      <c r="AW153" s="2"/>
      <c r="AX153" s="2"/>
      <c r="AY153" s="2"/>
      <c r="AZ153" s="2"/>
      <c r="BA153" s="2"/>
      <c r="BB153" s="2"/>
      <c r="BC153" s="2"/>
      <c r="BD153" s="2"/>
      <c r="BE153" s="2"/>
      <c r="BF153" s="2"/>
      <c r="BG153" s="2"/>
      <c r="BH153" s="2"/>
      <c r="BI153" s="2"/>
      <c r="BJ153" s="2"/>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row>
    <row r="154" spans="1:243" ht="15.5">
      <c r="A154" s="147">
        <f>A150+1</f>
        <v>77</v>
      </c>
      <c r="B154" s="227">
        <f t="shared" ref="B154" si="88">B141</f>
        <v>316</v>
      </c>
      <c r="C154" s="578"/>
      <c r="D154" s="422">
        <f t="shared" ref="D154:O154" si="89">D141*$C154/100/12</f>
        <v>0</v>
      </c>
      <c r="E154" s="422">
        <f t="shared" si="89"/>
        <v>0</v>
      </c>
      <c r="F154" s="422">
        <f t="shared" si="89"/>
        <v>0</v>
      </c>
      <c r="G154" s="422">
        <f t="shared" si="89"/>
        <v>0</v>
      </c>
      <c r="H154" s="422">
        <f t="shared" si="89"/>
        <v>0</v>
      </c>
      <c r="I154" s="422">
        <f t="shared" si="89"/>
        <v>0</v>
      </c>
      <c r="J154" s="422">
        <f t="shared" si="89"/>
        <v>0</v>
      </c>
      <c r="K154" s="422">
        <f t="shared" si="89"/>
        <v>0</v>
      </c>
      <c r="L154" s="422">
        <f t="shared" si="89"/>
        <v>0</v>
      </c>
      <c r="M154" s="422">
        <f t="shared" si="89"/>
        <v>0</v>
      </c>
      <c r="N154" s="422">
        <f t="shared" si="89"/>
        <v>0</v>
      </c>
      <c r="O154" s="422">
        <f t="shared" si="89"/>
        <v>0</v>
      </c>
      <c r="P154" s="278">
        <f t="shared" si="82"/>
        <v>0</v>
      </c>
      <c r="U154" s="2"/>
      <c r="V154" s="2"/>
      <c r="W154" s="2"/>
      <c r="X154" s="2"/>
      <c r="AJ154" s="2"/>
      <c r="AK154" s="241"/>
      <c r="AL154" s="2"/>
      <c r="AM154" s="2"/>
      <c r="AN154" s="241"/>
      <c r="AP154" s="2"/>
      <c r="AQ154" s="2"/>
      <c r="AR154" s="241"/>
      <c r="AS154" s="2"/>
      <c r="AT154" s="2"/>
      <c r="AU154" s="2"/>
      <c r="AV154" s="2"/>
      <c r="AW154" s="2"/>
      <c r="AX154" s="2"/>
      <c r="AY154" s="2"/>
      <c r="AZ154" s="2"/>
      <c r="BA154" s="2"/>
      <c r="BB154" s="2"/>
      <c r="BC154" s="2"/>
      <c r="BD154" s="2"/>
      <c r="BE154" s="2"/>
      <c r="BF154" s="2"/>
      <c r="BG154" s="2"/>
      <c r="BH154" s="2"/>
      <c r="BI154" s="2"/>
      <c r="BJ154" s="2"/>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row>
    <row r="155" spans="1:243" ht="15.5">
      <c r="A155" s="147"/>
      <c r="B155" s="227"/>
      <c r="C155" s="209"/>
      <c r="D155" s="226"/>
      <c r="E155" s="226"/>
      <c r="F155" s="226"/>
      <c r="G155" s="226"/>
      <c r="H155" s="226"/>
      <c r="I155" s="226"/>
      <c r="J155" s="226"/>
      <c r="K155" s="226"/>
      <c r="L155" s="226"/>
      <c r="M155" s="226"/>
      <c r="N155" s="226"/>
      <c r="O155" s="226"/>
      <c r="P155" s="279"/>
      <c r="U155" s="2"/>
      <c r="V155" s="2"/>
      <c r="W155" s="2"/>
      <c r="X155" s="2"/>
      <c r="AJ155" s="2"/>
      <c r="AK155" s="241"/>
      <c r="AL155" s="2"/>
      <c r="AM155" s="2"/>
      <c r="AN155" s="241"/>
      <c r="AP155" s="2"/>
      <c r="AQ155" s="2"/>
      <c r="AR155" s="241"/>
      <c r="AS155" s="2"/>
      <c r="AT155" s="2"/>
      <c r="AU155" s="2"/>
      <c r="AV155" s="2"/>
      <c r="AW155" s="2"/>
      <c r="AX155" s="2"/>
      <c r="AY155" s="2"/>
      <c r="AZ155" s="2"/>
      <c r="BA155" s="2"/>
      <c r="BB155" s="2"/>
      <c r="BC155" s="2"/>
      <c r="BD155" s="2"/>
      <c r="BE155" s="2"/>
      <c r="BF155" s="2"/>
      <c r="BG155" s="2"/>
      <c r="BH155" s="2"/>
      <c r="BI155" s="2"/>
      <c r="BJ155" s="2"/>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row>
    <row r="156" spans="1:243" ht="18.5">
      <c r="A156" s="96"/>
      <c r="B156" s="96" t="s">
        <v>1068</v>
      </c>
      <c r="C156" s="96" t="s">
        <v>720</v>
      </c>
      <c r="D156" s="1283" t="s">
        <v>721</v>
      </c>
      <c r="E156" s="1284"/>
      <c r="F156" s="1284"/>
      <c r="G156" s="1284"/>
      <c r="H156" s="1284"/>
      <c r="I156" s="1284"/>
      <c r="J156" s="1284"/>
      <c r="K156" s="1284"/>
      <c r="L156" s="1284"/>
      <c r="M156" s="1284"/>
      <c r="N156" s="1284"/>
      <c r="O156" s="1284"/>
      <c r="P156" s="1284"/>
      <c r="AJ156" s="2"/>
      <c r="AK156" s="241"/>
      <c r="AL156" s="2"/>
      <c r="AM156" s="2"/>
      <c r="AN156" s="241"/>
      <c r="AP156" s="2"/>
      <c r="AQ156" s="2"/>
      <c r="AR156" s="241"/>
      <c r="AS156" s="2"/>
      <c r="AT156" s="2"/>
      <c r="AU156" s="2"/>
      <c r="AV156" s="2"/>
      <c r="AW156" s="2"/>
      <c r="AX156" s="2"/>
      <c r="AY156" s="2"/>
      <c r="AZ156" s="2"/>
      <c r="BA156" s="2"/>
      <c r="BB156" s="2"/>
      <c r="BC156" s="2"/>
      <c r="BD156" s="2"/>
      <c r="BE156" s="2"/>
      <c r="BF156" s="2"/>
      <c r="BG156" s="2"/>
      <c r="BH156" s="2"/>
      <c r="BI156" s="2"/>
      <c r="BJ156" s="2"/>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row>
    <row r="157" spans="1:243" ht="18.5">
      <c r="A157" s="96"/>
      <c r="B157" s="97" t="s">
        <v>918</v>
      </c>
      <c r="C157" s="97" t="s">
        <v>722</v>
      </c>
      <c r="D157" s="15" t="s">
        <v>706</v>
      </c>
      <c r="E157" s="15" t="s">
        <v>707</v>
      </c>
      <c r="F157" s="15" t="s">
        <v>708</v>
      </c>
      <c r="G157" s="15" t="s">
        <v>709</v>
      </c>
      <c r="H157" s="15" t="s">
        <v>710</v>
      </c>
      <c r="I157" s="15" t="s">
        <v>711</v>
      </c>
      <c r="J157" s="15" t="s">
        <v>712</v>
      </c>
      <c r="K157" s="15" t="s">
        <v>713</v>
      </c>
      <c r="L157" s="15" t="s">
        <v>714</v>
      </c>
      <c r="M157" s="15" t="s">
        <v>715</v>
      </c>
      <c r="N157" s="15" t="s">
        <v>716</v>
      </c>
      <c r="O157" s="15" t="s">
        <v>705</v>
      </c>
      <c r="P157" s="277" t="s">
        <v>622</v>
      </c>
      <c r="AJ157" s="2"/>
      <c r="AK157" s="241"/>
      <c r="AL157" s="2"/>
      <c r="AM157" s="2"/>
      <c r="AN157" s="241"/>
      <c r="AP157" s="2"/>
      <c r="AQ157" s="2"/>
      <c r="AR157" s="241"/>
      <c r="AS157" s="2"/>
      <c r="AT157" s="2"/>
      <c r="AU157" s="2"/>
      <c r="AV157" s="2"/>
      <c r="AW157" s="2"/>
      <c r="AX157" s="2"/>
      <c r="AY157" s="2"/>
      <c r="AZ157" s="2"/>
      <c r="BA157" s="2"/>
      <c r="BB157" s="2"/>
      <c r="BC157" s="2"/>
      <c r="BD157" s="2"/>
      <c r="BE157" s="2"/>
      <c r="BF157" s="2"/>
      <c r="BG157" s="2"/>
      <c r="BH157" s="2"/>
      <c r="BI157" s="2"/>
      <c r="BJ157" s="2"/>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row>
    <row r="158" spans="1:243" ht="15.5">
      <c r="A158" s="147">
        <f>A154+1</f>
        <v>78</v>
      </c>
      <c r="B158" s="227">
        <f t="shared" ref="B158:B163" si="90">B132</f>
        <v>311</v>
      </c>
      <c r="C158" s="577">
        <v>0</v>
      </c>
      <c r="D158" s="422">
        <f t="shared" ref="D158:O158" si="91">C158+D145</f>
        <v>0</v>
      </c>
      <c r="E158" s="422">
        <f t="shared" si="91"/>
        <v>0</v>
      </c>
      <c r="F158" s="422">
        <f t="shared" si="91"/>
        <v>0</v>
      </c>
      <c r="G158" s="422">
        <f t="shared" si="91"/>
        <v>0</v>
      </c>
      <c r="H158" s="422">
        <f t="shared" si="91"/>
        <v>0</v>
      </c>
      <c r="I158" s="422">
        <f t="shared" si="91"/>
        <v>0</v>
      </c>
      <c r="J158" s="422">
        <f t="shared" si="91"/>
        <v>0</v>
      </c>
      <c r="K158" s="422">
        <f t="shared" si="91"/>
        <v>0</v>
      </c>
      <c r="L158" s="422">
        <f t="shared" si="91"/>
        <v>0</v>
      </c>
      <c r="M158" s="422">
        <f t="shared" si="91"/>
        <v>0</v>
      </c>
      <c r="N158" s="422">
        <f t="shared" si="91"/>
        <v>0</v>
      </c>
      <c r="O158" s="422">
        <f t="shared" si="91"/>
        <v>0</v>
      </c>
      <c r="P158" s="263">
        <f>O158</f>
        <v>0</v>
      </c>
      <c r="AJ158" s="2"/>
      <c r="AK158" s="241"/>
      <c r="AL158" s="2"/>
      <c r="AM158" s="2"/>
      <c r="AN158" s="241"/>
      <c r="AP158" s="2"/>
      <c r="AQ158" s="2"/>
      <c r="AR158" s="241"/>
      <c r="AS158" s="2"/>
      <c r="AT158" s="2"/>
      <c r="AU158" s="2"/>
      <c r="AV158" s="2"/>
      <c r="AW158" s="2"/>
      <c r="AX158" s="2"/>
      <c r="AY158" s="2"/>
      <c r="AZ158" s="2"/>
      <c r="BA158" s="2"/>
      <c r="BB158" s="2"/>
      <c r="BC158" s="2"/>
      <c r="BD158" s="2"/>
      <c r="BE158" s="2"/>
      <c r="BF158" s="2"/>
      <c r="BG158" s="2"/>
      <c r="BH158" s="2"/>
      <c r="BI158" s="2"/>
      <c r="BJ158" s="2"/>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row>
    <row r="159" spans="1:243" ht="15.5">
      <c r="A159" s="147">
        <f t="shared" ref="A159:A163" si="92">A158+1</f>
        <v>79</v>
      </c>
      <c r="B159" s="227">
        <f t="shared" si="90"/>
        <v>312</v>
      </c>
      <c r="C159" s="577">
        <v>0</v>
      </c>
      <c r="D159" s="422">
        <f t="shared" ref="D159:O159" si="93">C159+D146</f>
        <v>0</v>
      </c>
      <c r="E159" s="422">
        <f t="shared" si="93"/>
        <v>0</v>
      </c>
      <c r="F159" s="422">
        <f t="shared" si="93"/>
        <v>0</v>
      </c>
      <c r="G159" s="422">
        <f t="shared" si="93"/>
        <v>0</v>
      </c>
      <c r="H159" s="422">
        <f t="shared" si="93"/>
        <v>0</v>
      </c>
      <c r="I159" s="422">
        <f t="shared" si="93"/>
        <v>0</v>
      </c>
      <c r="J159" s="422">
        <f t="shared" si="93"/>
        <v>0</v>
      </c>
      <c r="K159" s="422">
        <f t="shared" si="93"/>
        <v>0</v>
      </c>
      <c r="L159" s="422">
        <f t="shared" si="93"/>
        <v>0</v>
      </c>
      <c r="M159" s="422">
        <f t="shared" si="93"/>
        <v>0</v>
      </c>
      <c r="N159" s="422">
        <f t="shared" si="93"/>
        <v>0</v>
      </c>
      <c r="O159" s="422">
        <f t="shared" si="93"/>
        <v>0</v>
      </c>
      <c r="P159" s="263">
        <f t="shared" ref="P159:P167" si="94">O159</f>
        <v>0</v>
      </c>
      <c r="AJ159" s="2"/>
      <c r="AK159" s="241"/>
      <c r="AL159" s="2"/>
      <c r="AM159" s="2"/>
      <c r="AN159" s="241"/>
      <c r="AP159" s="2"/>
      <c r="AQ159" s="2"/>
      <c r="AR159" s="241"/>
      <c r="AS159" s="2"/>
      <c r="AT159" s="2"/>
      <c r="AU159" s="2"/>
      <c r="AV159" s="2"/>
      <c r="AW159" s="2"/>
      <c r="AX159" s="2"/>
      <c r="AY159" s="2"/>
      <c r="AZ159" s="2"/>
      <c r="BA159" s="2"/>
      <c r="BB159" s="2"/>
      <c r="BC159" s="2"/>
      <c r="BD159" s="2"/>
      <c r="BE159" s="2"/>
      <c r="BF159" s="2"/>
      <c r="BG159" s="2"/>
      <c r="BH159" s="2"/>
      <c r="BI159" s="2"/>
      <c r="BJ159" s="2"/>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row>
    <row r="160" spans="1:243" ht="15.5">
      <c r="A160" s="147">
        <f t="shared" si="92"/>
        <v>80</v>
      </c>
      <c r="B160" s="227">
        <f t="shared" si="90"/>
        <v>312.10000000000002</v>
      </c>
      <c r="C160" s="577">
        <v>0</v>
      </c>
      <c r="D160" s="422">
        <f t="shared" ref="D160:O160" si="95">C160+D147</f>
        <v>0</v>
      </c>
      <c r="E160" s="422">
        <f t="shared" si="95"/>
        <v>0</v>
      </c>
      <c r="F160" s="422">
        <f t="shared" si="95"/>
        <v>0</v>
      </c>
      <c r="G160" s="422">
        <f t="shared" si="95"/>
        <v>0</v>
      </c>
      <c r="H160" s="422">
        <f t="shared" si="95"/>
        <v>0</v>
      </c>
      <c r="I160" s="422">
        <f t="shared" si="95"/>
        <v>0</v>
      </c>
      <c r="J160" s="422">
        <f t="shared" si="95"/>
        <v>0</v>
      </c>
      <c r="K160" s="422">
        <f t="shared" si="95"/>
        <v>0</v>
      </c>
      <c r="L160" s="422">
        <f t="shared" si="95"/>
        <v>0</v>
      </c>
      <c r="M160" s="422">
        <f t="shared" si="95"/>
        <v>0</v>
      </c>
      <c r="N160" s="422">
        <f t="shared" si="95"/>
        <v>0</v>
      </c>
      <c r="O160" s="422">
        <f t="shared" si="95"/>
        <v>0</v>
      </c>
      <c r="P160" s="263">
        <f t="shared" si="94"/>
        <v>0</v>
      </c>
      <c r="AJ160" s="2"/>
      <c r="AK160" s="241"/>
      <c r="AL160" s="2"/>
      <c r="AM160" s="2"/>
      <c r="AN160" s="241"/>
      <c r="AP160" s="2"/>
      <c r="AQ160" s="2"/>
      <c r="AR160" s="241"/>
      <c r="AS160" s="2"/>
      <c r="AT160" s="2"/>
      <c r="AU160" s="2"/>
      <c r="AV160" s="2"/>
      <c r="AW160" s="2"/>
      <c r="AX160" s="2"/>
      <c r="AY160" s="2"/>
      <c r="AZ160" s="2"/>
      <c r="BA160" s="2"/>
      <c r="BB160" s="2"/>
      <c r="BC160" s="2"/>
      <c r="BD160" s="2"/>
      <c r="BE160" s="2"/>
      <c r="BF160" s="2"/>
      <c r="BG160" s="2"/>
      <c r="BH160" s="2"/>
      <c r="BI160" s="2"/>
      <c r="BJ160" s="2"/>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row>
    <row r="161" spans="1:243" ht="15.5">
      <c r="A161" s="147">
        <f t="shared" si="92"/>
        <v>81</v>
      </c>
      <c r="B161" s="227">
        <f t="shared" si="90"/>
        <v>312.2</v>
      </c>
      <c r="C161" s="577">
        <v>0</v>
      </c>
      <c r="D161" s="422">
        <f t="shared" ref="D161:O161" si="96">C161+D148</f>
        <v>0</v>
      </c>
      <c r="E161" s="422">
        <f t="shared" si="96"/>
        <v>0</v>
      </c>
      <c r="F161" s="422">
        <f t="shared" si="96"/>
        <v>0</v>
      </c>
      <c r="G161" s="422">
        <f t="shared" si="96"/>
        <v>0</v>
      </c>
      <c r="H161" s="422">
        <f t="shared" si="96"/>
        <v>0</v>
      </c>
      <c r="I161" s="422">
        <f t="shared" si="96"/>
        <v>0</v>
      </c>
      <c r="J161" s="422">
        <f t="shared" si="96"/>
        <v>0</v>
      </c>
      <c r="K161" s="422">
        <f t="shared" si="96"/>
        <v>0</v>
      </c>
      <c r="L161" s="422">
        <f t="shared" si="96"/>
        <v>0</v>
      </c>
      <c r="M161" s="422">
        <f t="shared" si="96"/>
        <v>0</v>
      </c>
      <c r="N161" s="422">
        <f t="shared" si="96"/>
        <v>0</v>
      </c>
      <c r="O161" s="422">
        <f t="shared" si="96"/>
        <v>0</v>
      </c>
      <c r="P161" s="263">
        <f t="shared" si="94"/>
        <v>0</v>
      </c>
      <c r="AJ161" s="2"/>
      <c r="AK161" s="241"/>
      <c r="AL161" s="2"/>
      <c r="AM161" s="2"/>
      <c r="AN161" s="241"/>
      <c r="AP161" s="2"/>
      <c r="AQ161" s="2"/>
      <c r="AR161" s="241"/>
      <c r="AS161" s="2"/>
      <c r="AT161" s="2"/>
      <c r="AU161" s="2"/>
      <c r="AV161" s="2"/>
      <c r="AW161" s="2"/>
      <c r="AX161" s="2"/>
      <c r="AY161" s="2"/>
      <c r="AZ161" s="2"/>
      <c r="BA161" s="2"/>
      <c r="BB161" s="2"/>
      <c r="BC161" s="2"/>
      <c r="BD161" s="2"/>
      <c r="BE161" s="2"/>
      <c r="BF161" s="2"/>
      <c r="BG161" s="2"/>
      <c r="BH161" s="2"/>
      <c r="BI161" s="2"/>
      <c r="BJ161" s="2"/>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row>
    <row r="162" spans="1:243" ht="15.5">
      <c r="A162" s="147">
        <f t="shared" si="92"/>
        <v>82</v>
      </c>
      <c r="B162" s="227">
        <f t="shared" si="90"/>
        <v>314</v>
      </c>
      <c r="C162" s="577">
        <v>0</v>
      </c>
      <c r="D162" s="422">
        <f t="shared" ref="D162:O162" si="97">C162+D149</f>
        <v>0</v>
      </c>
      <c r="E162" s="422">
        <f t="shared" si="97"/>
        <v>0</v>
      </c>
      <c r="F162" s="422">
        <f t="shared" si="97"/>
        <v>0</v>
      </c>
      <c r="G162" s="422">
        <f t="shared" si="97"/>
        <v>0</v>
      </c>
      <c r="H162" s="422">
        <f t="shared" si="97"/>
        <v>0</v>
      </c>
      <c r="I162" s="422">
        <f t="shared" si="97"/>
        <v>0</v>
      </c>
      <c r="J162" s="422">
        <f t="shared" si="97"/>
        <v>0</v>
      </c>
      <c r="K162" s="422">
        <f t="shared" si="97"/>
        <v>0</v>
      </c>
      <c r="L162" s="422">
        <f t="shared" si="97"/>
        <v>0</v>
      </c>
      <c r="M162" s="422">
        <f t="shared" si="97"/>
        <v>0</v>
      </c>
      <c r="N162" s="422">
        <f t="shared" si="97"/>
        <v>0</v>
      </c>
      <c r="O162" s="422">
        <f t="shared" si="97"/>
        <v>0</v>
      </c>
      <c r="P162" s="263">
        <f t="shared" si="94"/>
        <v>0</v>
      </c>
      <c r="AJ162" s="2"/>
      <c r="AK162" s="241"/>
      <c r="AL162" s="2"/>
      <c r="AM162" s="2"/>
      <c r="AN162" s="241"/>
      <c r="AP162" s="2"/>
      <c r="AQ162" s="2"/>
      <c r="AR162" s="241"/>
      <c r="AS162" s="2"/>
      <c r="AT162" s="2"/>
      <c r="AU162" s="2"/>
      <c r="AV162" s="2"/>
      <c r="AW162" s="2"/>
      <c r="AX162" s="2"/>
      <c r="AY162" s="2"/>
      <c r="AZ162" s="2"/>
      <c r="BA162" s="2"/>
      <c r="BB162" s="2"/>
      <c r="BC162" s="2"/>
      <c r="BD162" s="2"/>
      <c r="BE162" s="2"/>
      <c r="BF162" s="2"/>
      <c r="BG162" s="2"/>
      <c r="BH162" s="2"/>
      <c r="BI162" s="2"/>
      <c r="BJ162" s="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row>
    <row r="163" spans="1:243" ht="15.5">
      <c r="A163" s="147">
        <f t="shared" si="92"/>
        <v>83</v>
      </c>
      <c r="B163" s="227">
        <f t="shared" si="90"/>
        <v>315</v>
      </c>
      <c r="C163" s="577">
        <v>0</v>
      </c>
      <c r="D163" s="422">
        <f t="shared" ref="D163:O163" si="98">C163+D150</f>
        <v>0</v>
      </c>
      <c r="E163" s="422">
        <f t="shared" si="98"/>
        <v>0</v>
      </c>
      <c r="F163" s="422">
        <f t="shared" si="98"/>
        <v>0</v>
      </c>
      <c r="G163" s="422">
        <f t="shared" si="98"/>
        <v>0</v>
      </c>
      <c r="H163" s="422">
        <f t="shared" si="98"/>
        <v>0</v>
      </c>
      <c r="I163" s="422">
        <f t="shared" si="98"/>
        <v>0</v>
      </c>
      <c r="J163" s="422">
        <f t="shared" si="98"/>
        <v>0</v>
      </c>
      <c r="K163" s="422">
        <f t="shared" si="98"/>
        <v>0</v>
      </c>
      <c r="L163" s="422">
        <f t="shared" si="98"/>
        <v>0</v>
      </c>
      <c r="M163" s="422">
        <f t="shared" si="98"/>
        <v>0</v>
      </c>
      <c r="N163" s="422">
        <f t="shared" si="98"/>
        <v>0</v>
      </c>
      <c r="O163" s="422">
        <f t="shared" si="98"/>
        <v>0</v>
      </c>
      <c r="P163" s="263">
        <f t="shared" si="94"/>
        <v>0</v>
      </c>
      <c r="AJ163" s="2"/>
      <c r="AK163" s="241"/>
      <c r="AL163" s="2"/>
      <c r="AM163" s="2"/>
      <c r="AN163" s="241"/>
      <c r="AP163" s="2"/>
      <c r="AQ163" s="2"/>
      <c r="AR163" s="241"/>
      <c r="AS163" s="2"/>
      <c r="AT163" s="2"/>
      <c r="AU163" s="2"/>
      <c r="AV163" s="2"/>
      <c r="AW163" s="2"/>
      <c r="AX163" s="2"/>
      <c r="AY163" s="2"/>
      <c r="AZ163" s="2"/>
      <c r="BA163" s="2"/>
      <c r="BB163" s="2"/>
      <c r="BC163" s="2"/>
      <c r="BD163" s="2"/>
      <c r="BE163" s="2"/>
      <c r="BF163" s="2"/>
      <c r="BG163" s="2"/>
      <c r="BH163" s="2"/>
      <c r="BI163" s="2"/>
      <c r="BJ163" s="2"/>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row>
    <row r="164" spans="1:243" ht="15.5">
      <c r="A164" s="147" t="s">
        <v>3762</v>
      </c>
      <c r="B164" s="227">
        <v>315.10000000000002</v>
      </c>
      <c r="C164" s="577">
        <v>0</v>
      </c>
      <c r="D164" s="422">
        <f t="shared" ref="D164:O164" si="99">C164+D151</f>
        <v>0</v>
      </c>
      <c r="E164" s="422">
        <f t="shared" si="99"/>
        <v>0</v>
      </c>
      <c r="F164" s="422">
        <f t="shared" si="99"/>
        <v>0</v>
      </c>
      <c r="G164" s="422">
        <f t="shared" si="99"/>
        <v>0</v>
      </c>
      <c r="H164" s="422">
        <f t="shared" si="99"/>
        <v>0</v>
      </c>
      <c r="I164" s="422">
        <f t="shared" si="99"/>
        <v>0</v>
      </c>
      <c r="J164" s="422">
        <f t="shared" si="99"/>
        <v>0</v>
      </c>
      <c r="K164" s="422">
        <f t="shared" si="99"/>
        <v>0</v>
      </c>
      <c r="L164" s="422">
        <f t="shared" si="99"/>
        <v>0</v>
      </c>
      <c r="M164" s="422">
        <f t="shared" si="99"/>
        <v>0</v>
      </c>
      <c r="N164" s="422">
        <f t="shared" si="99"/>
        <v>0</v>
      </c>
      <c r="O164" s="422">
        <f t="shared" si="99"/>
        <v>0</v>
      </c>
      <c r="P164" s="263">
        <f t="shared" ref="P164:P166" si="100">O164</f>
        <v>0</v>
      </c>
      <c r="AJ164" s="2"/>
      <c r="AK164" s="241"/>
      <c r="AL164" s="2"/>
      <c r="AM164" s="2"/>
      <c r="AN164" s="241"/>
      <c r="AP164" s="2"/>
      <c r="AQ164" s="2"/>
      <c r="AR164" s="241"/>
      <c r="AS164" s="2"/>
      <c r="AT164" s="2"/>
      <c r="AU164" s="2"/>
      <c r="AV164" s="2"/>
      <c r="AW164" s="2"/>
      <c r="AX164" s="2"/>
      <c r="AY164" s="2"/>
      <c r="AZ164" s="2"/>
      <c r="BA164" s="2"/>
      <c r="BB164" s="2"/>
      <c r="BC164" s="2"/>
      <c r="BD164" s="2"/>
      <c r="BE164" s="2"/>
      <c r="BF164" s="2"/>
      <c r="BG164" s="2"/>
      <c r="BH164" s="2"/>
      <c r="BI164" s="2"/>
      <c r="BJ164" s="2"/>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row>
    <row r="165" spans="1:243" ht="15.5">
      <c r="A165" s="147" t="s">
        <v>3763</v>
      </c>
      <c r="B165" s="227">
        <v>315.2</v>
      </c>
      <c r="C165" s="577">
        <v>0</v>
      </c>
      <c r="D165" s="422">
        <f t="shared" ref="D165:O165" si="101">C165+D152</f>
        <v>0</v>
      </c>
      <c r="E165" s="422">
        <f t="shared" si="101"/>
        <v>0</v>
      </c>
      <c r="F165" s="422">
        <f t="shared" si="101"/>
        <v>0</v>
      </c>
      <c r="G165" s="422">
        <f t="shared" si="101"/>
        <v>0</v>
      </c>
      <c r="H165" s="422">
        <f t="shared" si="101"/>
        <v>0</v>
      </c>
      <c r="I165" s="422">
        <f t="shared" si="101"/>
        <v>0</v>
      </c>
      <c r="J165" s="422">
        <f t="shared" si="101"/>
        <v>0</v>
      </c>
      <c r="K165" s="422">
        <f t="shared" si="101"/>
        <v>0</v>
      </c>
      <c r="L165" s="422">
        <f t="shared" si="101"/>
        <v>0</v>
      </c>
      <c r="M165" s="422">
        <f t="shared" si="101"/>
        <v>0</v>
      </c>
      <c r="N165" s="422">
        <f t="shared" si="101"/>
        <v>0</v>
      </c>
      <c r="O165" s="422">
        <f t="shared" si="101"/>
        <v>0</v>
      </c>
      <c r="P165" s="263">
        <f t="shared" si="100"/>
        <v>0</v>
      </c>
      <c r="AJ165" s="2"/>
      <c r="AK165" s="241"/>
      <c r="AL165" s="2"/>
      <c r="AM165" s="2"/>
      <c r="AN165" s="241"/>
      <c r="AP165" s="2"/>
      <c r="AQ165" s="2"/>
      <c r="AR165" s="241"/>
      <c r="AS165" s="2"/>
      <c r="AT165" s="2"/>
      <c r="AU165" s="2"/>
      <c r="AV165" s="2"/>
      <c r="AW165" s="2"/>
      <c r="AX165" s="2"/>
      <c r="AY165" s="2"/>
      <c r="AZ165" s="2"/>
      <c r="BA165" s="2"/>
      <c r="BB165" s="2"/>
      <c r="BC165" s="2"/>
      <c r="BD165" s="2"/>
      <c r="BE165" s="2"/>
      <c r="BF165" s="2"/>
      <c r="BG165" s="2"/>
      <c r="BH165" s="2"/>
      <c r="BI165" s="2"/>
      <c r="BJ165" s="2"/>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row>
    <row r="166" spans="1:243" ht="15.5">
      <c r="A166" s="147" t="s">
        <v>3764</v>
      </c>
      <c r="B166" s="227">
        <v>315.3</v>
      </c>
      <c r="C166" s="577">
        <v>0</v>
      </c>
      <c r="D166" s="422">
        <f t="shared" ref="D166:O166" si="102">C166+D153</f>
        <v>0</v>
      </c>
      <c r="E166" s="422">
        <f t="shared" si="102"/>
        <v>0</v>
      </c>
      <c r="F166" s="422">
        <f t="shared" si="102"/>
        <v>0</v>
      </c>
      <c r="G166" s="422">
        <f t="shared" si="102"/>
        <v>0</v>
      </c>
      <c r="H166" s="422">
        <f t="shared" si="102"/>
        <v>0</v>
      </c>
      <c r="I166" s="422">
        <f t="shared" si="102"/>
        <v>0</v>
      </c>
      <c r="J166" s="422">
        <f t="shared" si="102"/>
        <v>0</v>
      </c>
      <c r="K166" s="422">
        <f t="shared" si="102"/>
        <v>0</v>
      </c>
      <c r="L166" s="422">
        <f t="shared" si="102"/>
        <v>0</v>
      </c>
      <c r="M166" s="422">
        <f t="shared" si="102"/>
        <v>0</v>
      </c>
      <c r="N166" s="422">
        <f t="shared" si="102"/>
        <v>0</v>
      </c>
      <c r="O166" s="422">
        <f t="shared" si="102"/>
        <v>0</v>
      </c>
      <c r="P166" s="263">
        <f t="shared" si="100"/>
        <v>0</v>
      </c>
      <c r="AJ166" s="2"/>
      <c r="AK166" s="241"/>
      <c r="AL166" s="2"/>
      <c r="AM166" s="2"/>
      <c r="AN166" s="241"/>
      <c r="AP166" s="2"/>
      <c r="AQ166" s="2"/>
      <c r="AR166" s="241"/>
      <c r="AS166" s="2"/>
      <c r="AT166" s="2"/>
      <c r="AU166" s="2"/>
      <c r="AV166" s="2"/>
      <c r="AW166" s="2"/>
      <c r="AX166" s="2"/>
      <c r="AY166" s="2"/>
      <c r="AZ166" s="2"/>
      <c r="BA166" s="2"/>
      <c r="BB166" s="2"/>
      <c r="BC166" s="2"/>
      <c r="BD166" s="2"/>
      <c r="BE166" s="2"/>
      <c r="BF166" s="2"/>
      <c r="BG166" s="2"/>
      <c r="BH166" s="2"/>
      <c r="BI166" s="2"/>
      <c r="BJ166" s="2"/>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row>
    <row r="167" spans="1:243" ht="15.5">
      <c r="A167" s="147">
        <f>A163+1</f>
        <v>84</v>
      </c>
      <c r="B167" s="227">
        <f t="shared" ref="B167" si="103">B141</f>
        <v>316</v>
      </c>
      <c r="C167" s="577">
        <v>0</v>
      </c>
      <c r="D167" s="422">
        <f t="shared" ref="D167:O167" si="104">C167+D154</f>
        <v>0</v>
      </c>
      <c r="E167" s="422">
        <f t="shared" si="104"/>
        <v>0</v>
      </c>
      <c r="F167" s="422">
        <f t="shared" si="104"/>
        <v>0</v>
      </c>
      <c r="G167" s="422">
        <f t="shared" si="104"/>
        <v>0</v>
      </c>
      <c r="H167" s="422">
        <f t="shared" si="104"/>
        <v>0</v>
      </c>
      <c r="I167" s="422">
        <f t="shared" si="104"/>
        <v>0</v>
      </c>
      <c r="J167" s="422">
        <f t="shared" si="104"/>
        <v>0</v>
      </c>
      <c r="K167" s="422">
        <f t="shared" si="104"/>
        <v>0</v>
      </c>
      <c r="L167" s="422">
        <f t="shared" si="104"/>
        <v>0</v>
      </c>
      <c r="M167" s="422">
        <f t="shared" si="104"/>
        <v>0</v>
      </c>
      <c r="N167" s="422">
        <f t="shared" si="104"/>
        <v>0</v>
      </c>
      <c r="O167" s="422">
        <f t="shared" si="104"/>
        <v>0</v>
      </c>
      <c r="P167" s="263">
        <f t="shared" si="94"/>
        <v>0</v>
      </c>
      <c r="AJ167" s="2"/>
      <c r="AK167" s="241"/>
      <c r="AL167" s="2"/>
      <c r="AM167" s="2"/>
      <c r="AN167" s="241"/>
      <c r="AP167" s="2"/>
      <c r="AQ167" s="2"/>
      <c r="AR167" s="241"/>
      <c r="AS167" s="2"/>
      <c r="AT167" s="2"/>
      <c r="AU167" s="2"/>
      <c r="AV167" s="2"/>
      <c r="AW167" s="2"/>
      <c r="AX167" s="2"/>
      <c r="AY167" s="2"/>
      <c r="AZ167" s="2"/>
      <c r="BA167" s="2"/>
      <c r="BB167" s="2"/>
      <c r="BC167" s="2"/>
      <c r="BD167" s="2"/>
      <c r="BE167" s="2"/>
      <c r="BF167" s="2"/>
      <c r="BG167" s="2"/>
      <c r="BH167" s="2"/>
      <c r="BI167" s="2"/>
      <c r="BJ167" s="2"/>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row>
    <row r="168" spans="1:243" ht="15.5">
      <c r="A168" s="96"/>
      <c r="B168" s="264"/>
      <c r="C168" s="2"/>
      <c r="D168" s="2"/>
      <c r="E168" s="2"/>
      <c r="F168" s="2"/>
      <c r="G168" s="2"/>
      <c r="H168" s="2"/>
      <c r="I168" s="2"/>
      <c r="J168" s="2"/>
      <c r="K168" s="96"/>
      <c r="L168" s="2"/>
      <c r="M168" s="2"/>
      <c r="N168" s="2"/>
      <c r="O168" s="2"/>
      <c r="P168" s="266"/>
      <c r="AJ168" s="2"/>
      <c r="AK168" s="241"/>
      <c r="AL168" s="2"/>
      <c r="AM168" s="2"/>
      <c r="AN168" s="241"/>
      <c r="AP168" s="2"/>
      <c r="AQ168" s="2"/>
      <c r="AR168" s="241"/>
      <c r="AS168" s="2"/>
      <c r="AT168" s="2"/>
      <c r="AU168" s="2"/>
      <c r="AV168" s="2"/>
      <c r="AW168" s="2"/>
      <c r="AX168" s="2"/>
      <c r="AY168" s="2"/>
      <c r="AZ168" s="2"/>
      <c r="BA168" s="2"/>
      <c r="BB168" s="2"/>
      <c r="BC168" s="2"/>
      <c r="BD168" s="2"/>
      <c r="BE168" s="2"/>
      <c r="BF168" s="2"/>
      <c r="BG168" s="2"/>
      <c r="BH168" s="2"/>
      <c r="BI168" s="2"/>
      <c r="BJ168" s="2"/>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row>
    <row r="169" spans="1:243" ht="15.5">
      <c r="A169" s="264" t="s">
        <v>703</v>
      </c>
      <c r="C169" s="268" t="s">
        <v>472</v>
      </c>
      <c r="D169" s="2"/>
      <c r="E169" s="2"/>
      <c r="F169" s="2"/>
      <c r="G169" s="2"/>
      <c r="H169" s="2"/>
      <c r="I169" s="2"/>
      <c r="J169" s="2"/>
      <c r="K169" s="96"/>
      <c r="L169" s="2"/>
      <c r="M169" s="2"/>
      <c r="N169" s="2"/>
      <c r="O169" s="2"/>
      <c r="P169" s="266"/>
      <c r="AJ169" s="2"/>
      <c r="AK169" s="241"/>
      <c r="AL169" s="2"/>
      <c r="AM169" s="2"/>
      <c r="AN169" s="241"/>
      <c r="AP169" s="2"/>
      <c r="AQ169" s="2"/>
      <c r="AR169" s="241"/>
      <c r="AS169" s="2"/>
      <c r="AT169" s="2"/>
      <c r="AU169" s="2"/>
      <c r="AV169" s="2"/>
      <c r="AW169" s="2"/>
      <c r="AX169" s="2"/>
      <c r="AY169" s="2"/>
      <c r="AZ169" s="2"/>
      <c r="BA169" s="2"/>
      <c r="BB169" s="2"/>
      <c r="BC169" s="2"/>
      <c r="BD169" s="2"/>
      <c r="BE169" s="2"/>
      <c r="BF169" s="2"/>
      <c r="BG169" s="2"/>
      <c r="BH169" s="2"/>
      <c r="BI169" s="2"/>
      <c r="BJ169" s="2"/>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row>
    <row r="170" spans="1:243" ht="15.5">
      <c r="A170" s="96"/>
      <c r="B170" s="105"/>
      <c r="C170" s="2"/>
      <c r="D170" s="2"/>
      <c r="E170" s="2"/>
      <c r="F170" s="2"/>
      <c r="G170" s="2"/>
      <c r="H170" s="2"/>
      <c r="I170" s="2"/>
      <c r="J170" s="2"/>
      <c r="K170" s="96"/>
      <c r="L170" s="2"/>
      <c r="M170" s="2"/>
      <c r="N170" s="2"/>
      <c r="O170" s="2"/>
      <c r="P170" s="266"/>
      <c r="AJ170" s="2"/>
      <c r="AK170" s="241"/>
      <c r="AL170" s="2"/>
      <c r="AM170" s="2"/>
      <c r="AN170" s="241"/>
      <c r="AP170" s="2"/>
      <c r="AQ170" s="2"/>
      <c r="AR170" s="241"/>
      <c r="AS170" s="2"/>
      <c r="AT170" s="2"/>
      <c r="AU170" s="2"/>
      <c r="AV170" s="2"/>
      <c r="AW170" s="2"/>
      <c r="AX170" s="2"/>
      <c r="AY170" s="2"/>
      <c r="AZ170" s="2"/>
      <c r="BA170" s="2"/>
      <c r="BB170" s="2"/>
      <c r="BC170" s="2"/>
      <c r="BD170" s="2"/>
      <c r="BE170" s="2"/>
      <c r="BF170" s="2"/>
      <c r="BG170" s="2"/>
      <c r="BH170" s="2"/>
      <c r="BI170" s="2"/>
      <c r="BJ170" s="2"/>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row>
    <row r="171" spans="1:243" ht="18.5">
      <c r="A171" s="96" t="s">
        <v>490</v>
      </c>
      <c r="B171" s="96" t="s">
        <v>1068</v>
      </c>
      <c r="C171" s="96"/>
      <c r="D171" s="1283" t="s">
        <v>704</v>
      </c>
      <c r="E171" s="1284"/>
      <c r="F171" s="1284"/>
      <c r="G171" s="1284"/>
      <c r="H171" s="1284"/>
      <c r="I171" s="1284"/>
      <c r="J171" s="1284"/>
      <c r="K171" s="1284"/>
      <c r="L171" s="1284"/>
      <c r="M171" s="1284"/>
      <c r="N171" s="1284"/>
      <c r="O171" s="1284"/>
      <c r="P171" s="1198"/>
      <c r="AJ171" s="2"/>
      <c r="AK171" s="241"/>
      <c r="AL171" s="2"/>
      <c r="AM171" s="2"/>
      <c r="AN171" s="241"/>
      <c r="AP171" s="2"/>
      <c r="AQ171" s="2"/>
      <c r="AR171" s="241"/>
      <c r="AS171" s="2"/>
      <c r="AT171" s="2"/>
      <c r="AU171" s="2"/>
      <c r="AV171" s="2"/>
      <c r="AW171" s="2"/>
      <c r="AX171" s="2"/>
      <c r="AY171" s="2"/>
      <c r="AZ171" s="2"/>
      <c r="BA171" s="2"/>
      <c r="BB171" s="2"/>
      <c r="BC171" s="2"/>
      <c r="BD171" s="2"/>
      <c r="BE171" s="2"/>
      <c r="BF171" s="2"/>
      <c r="BG171" s="2"/>
      <c r="BH171" s="2"/>
      <c r="BI171" s="2"/>
      <c r="BJ171" s="2"/>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row>
    <row r="172" spans="1:243" ht="15.5">
      <c r="A172" s="97" t="s">
        <v>918</v>
      </c>
      <c r="B172" s="97" t="s">
        <v>918</v>
      </c>
      <c r="C172" s="97"/>
      <c r="D172" s="15" t="s">
        <v>705</v>
      </c>
      <c r="E172" s="15" t="s">
        <v>706</v>
      </c>
      <c r="F172" s="15" t="s">
        <v>707</v>
      </c>
      <c r="G172" s="15" t="s">
        <v>708</v>
      </c>
      <c r="H172" s="15" t="s">
        <v>709</v>
      </c>
      <c r="I172" s="15" t="s">
        <v>710</v>
      </c>
      <c r="J172" s="15" t="s">
        <v>711</v>
      </c>
      <c r="K172" s="15" t="s">
        <v>712</v>
      </c>
      <c r="L172" s="15" t="s">
        <v>713</v>
      </c>
      <c r="M172" s="15" t="s">
        <v>714</v>
      </c>
      <c r="N172" s="15" t="s">
        <v>715</v>
      </c>
      <c r="O172" s="15" t="s">
        <v>716</v>
      </c>
      <c r="P172" s="276"/>
      <c r="AJ172" s="2"/>
      <c r="AK172" s="241"/>
      <c r="AL172" s="2"/>
      <c r="AM172" s="2"/>
      <c r="AN172" s="241"/>
      <c r="AP172" s="2"/>
      <c r="AQ172" s="2"/>
      <c r="AR172" s="241"/>
      <c r="AS172" s="2"/>
      <c r="AT172" s="2"/>
      <c r="AU172" s="2"/>
      <c r="AV172" s="2"/>
      <c r="AW172" s="2"/>
      <c r="AX172" s="2"/>
      <c r="AY172" s="2"/>
      <c r="AZ172" s="2"/>
      <c r="BA172" s="2"/>
      <c r="BB172" s="2"/>
      <c r="BC172" s="2"/>
      <c r="BD172" s="2"/>
      <c r="BE172" s="2"/>
      <c r="BF172" s="2"/>
      <c r="BG172" s="2"/>
      <c r="BH172" s="2"/>
      <c r="BI172" s="2"/>
      <c r="BJ172" s="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row>
    <row r="173" spans="1:243" ht="15.5">
      <c r="A173" s="147">
        <f>A167+1</f>
        <v>85</v>
      </c>
      <c r="B173" s="227">
        <v>341</v>
      </c>
      <c r="C173" s="2"/>
      <c r="D173" s="577">
        <v>0</v>
      </c>
      <c r="E173" s="577">
        <v>0</v>
      </c>
      <c r="F173" s="577">
        <v>0</v>
      </c>
      <c r="G173" s="577">
        <v>0</v>
      </c>
      <c r="H173" s="577">
        <v>0</v>
      </c>
      <c r="I173" s="577">
        <v>0</v>
      </c>
      <c r="J173" s="577">
        <v>0</v>
      </c>
      <c r="K173" s="577">
        <v>0</v>
      </c>
      <c r="L173" s="577">
        <v>0</v>
      </c>
      <c r="M173" s="577">
        <v>0</v>
      </c>
      <c r="N173" s="577">
        <v>0</v>
      </c>
      <c r="O173" s="577">
        <v>0</v>
      </c>
      <c r="P173" s="266"/>
      <c r="AJ173" s="2"/>
      <c r="AK173" s="241"/>
      <c r="AL173" s="2"/>
      <c r="AM173" s="2"/>
      <c r="AN173" s="241"/>
      <c r="AP173" s="2"/>
      <c r="AQ173" s="2"/>
      <c r="AR173" s="241"/>
      <c r="AS173" s="2"/>
      <c r="AT173" s="2"/>
      <c r="AU173" s="2"/>
      <c r="AV173" s="2"/>
      <c r="AW173" s="2"/>
      <c r="AX173" s="2"/>
      <c r="AY173" s="2"/>
      <c r="AZ173" s="2"/>
      <c r="BA173" s="2"/>
      <c r="BB173" s="2"/>
      <c r="BC173" s="2"/>
      <c r="BD173" s="2"/>
      <c r="BE173" s="2"/>
      <c r="BF173" s="2"/>
      <c r="BG173" s="2"/>
      <c r="BH173" s="2"/>
      <c r="BI173" s="2"/>
      <c r="BJ173" s="2"/>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row>
    <row r="174" spans="1:243" ht="15.5">
      <c r="A174" s="147">
        <f>A173+1</f>
        <v>86</v>
      </c>
      <c r="B174" s="227">
        <v>342</v>
      </c>
      <c r="C174" s="2"/>
      <c r="D174" s="577">
        <v>0</v>
      </c>
      <c r="E174" s="577">
        <v>0</v>
      </c>
      <c r="F174" s="577">
        <v>0</v>
      </c>
      <c r="G174" s="577">
        <v>0</v>
      </c>
      <c r="H174" s="577">
        <v>0</v>
      </c>
      <c r="I174" s="577">
        <v>0</v>
      </c>
      <c r="J174" s="577">
        <v>0</v>
      </c>
      <c r="K174" s="577">
        <v>0</v>
      </c>
      <c r="L174" s="577">
        <v>0</v>
      </c>
      <c r="M174" s="577">
        <v>0</v>
      </c>
      <c r="N174" s="577">
        <v>0</v>
      </c>
      <c r="O174" s="577">
        <v>0</v>
      </c>
      <c r="P174" s="266"/>
      <c r="AJ174" s="2"/>
      <c r="AK174" s="241"/>
      <c r="AL174" s="2"/>
      <c r="AM174" s="2"/>
      <c r="AN174" s="241"/>
      <c r="AP174" s="2"/>
      <c r="AQ174" s="2"/>
      <c r="AR174" s="241"/>
      <c r="AS174" s="2"/>
      <c r="AT174" s="2"/>
      <c r="AU174" s="2"/>
      <c r="AV174" s="2"/>
      <c r="AW174" s="2"/>
      <c r="AX174" s="2"/>
      <c r="AY174" s="2"/>
      <c r="AZ174" s="2"/>
      <c r="BA174" s="2"/>
      <c r="BB174" s="2"/>
      <c r="BC174" s="2"/>
      <c r="BD174" s="2"/>
      <c r="BE174" s="2"/>
      <c r="BF174" s="2"/>
      <c r="BG174" s="2"/>
      <c r="BH174" s="2"/>
      <c r="BI174" s="2"/>
      <c r="BJ174" s="2"/>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row>
    <row r="175" spans="1:243" ht="15.5">
      <c r="A175" s="147">
        <f>A174+1</f>
        <v>87</v>
      </c>
      <c r="B175" s="227">
        <v>344</v>
      </c>
      <c r="C175" s="2"/>
      <c r="D175" s="577">
        <v>0</v>
      </c>
      <c r="E175" s="577">
        <v>0</v>
      </c>
      <c r="F175" s="577">
        <v>0</v>
      </c>
      <c r="G175" s="577">
        <v>0</v>
      </c>
      <c r="H175" s="577">
        <v>0</v>
      </c>
      <c r="I175" s="577">
        <v>0</v>
      </c>
      <c r="J175" s="577">
        <v>0</v>
      </c>
      <c r="K175" s="577">
        <v>0</v>
      </c>
      <c r="L175" s="577">
        <v>0</v>
      </c>
      <c r="M175" s="577">
        <v>0</v>
      </c>
      <c r="N175" s="577">
        <v>0</v>
      </c>
      <c r="O175" s="577">
        <v>0</v>
      </c>
      <c r="P175" s="266"/>
      <c r="AJ175" s="2"/>
      <c r="AK175" s="241"/>
      <c r="AL175" s="2"/>
      <c r="AM175" s="2"/>
      <c r="AN175" s="241"/>
      <c r="AP175" s="2"/>
      <c r="AQ175" s="2"/>
      <c r="AR175" s="241"/>
      <c r="AS175" s="2"/>
      <c r="AT175" s="2"/>
      <c r="AU175" s="2"/>
      <c r="AV175" s="2"/>
      <c r="AW175" s="2"/>
      <c r="AX175" s="2"/>
      <c r="AY175" s="2"/>
      <c r="AZ175" s="2"/>
      <c r="BA175" s="2"/>
      <c r="BB175" s="2"/>
      <c r="BC175" s="2"/>
      <c r="BD175" s="2"/>
      <c r="BE175" s="2"/>
      <c r="BF175" s="2"/>
      <c r="BG175" s="2"/>
      <c r="BH175" s="2"/>
      <c r="BI175" s="2"/>
      <c r="BJ175" s="2"/>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row>
    <row r="176" spans="1:243" ht="15.5">
      <c r="A176" s="147">
        <f>A175+1</f>
        <v>88</v>
      </c>
      <c r="B176" s="227">
        <v>345</v>
      </c>
      <c r="C176" s="2"/>
      <c r="D176" s="577">
        <v>0</v>
      </c>
      <c r="E176" s="577">
        <v>0</v>
      </c>
      <c r="F176" s="577">
        <v>0</v>
      </c>
      <c r="G176" s="577">
        <v>0</v>
      </c>
      <c r="H176" s="577">
        <v>0</v>
      </c>
      <c r="I176" s="577">
        <v>0</v>
      </c>
      <c r="J176" s="577">
        <v>0</v>
      </c>
      <c r="K176" s="577">
        <v>0</v>
      </c>
      <c r="L176" s="577">
        <v>0</v>
      </c>
      <c r="M176" s="577">
        <v>0</v>
      </c>
      <c r="N176" s="577">
        <v>0</v>
      </c>
      <c r="O176" s="577">
        <v>0</v>
      </c>
      <c r="P176" s="266"/>
      <c r="AJ176" s="2"/>
      <c r="AK176" s="241"/>
      <c r="AL176" s="2"/>
      <c r="AM176" s="2"/>
      <c r="AN176" s="241"/>
      <c r="AP176" s="2"/>
      <c r="AQ176" s="2"/>
      <c r="AR176" s="241"/>
      <c r="AS176" s="2"/>
      <c r="AT176" s="2"/>
      <c r="AU176" s="2"/>
      <c r="AV176" s="2"/>
      <c r="AW176" s="2"/>
      <c r="AX176" s="2"/>
      <c r="AY176" s="2"/>
      <c r="AZ176" s="2"/>
      <c r="BA176" s="2"/>
      <c r="BB176" s="2"/>
      <c r="BC176" s="2"/>
      <c r="BD176" s="2"/>
      <c r="BE176" s="2"/>
      <c r="BF176" s="2"/>
      <c r="BG176" s="2"/>
      <c r="BH176" s="2"/>
      <c r="BI176" s="2"/>
      <c r="BJ176" s="2"/>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row>
    <row r="177" spans="1:243" ht="15.5">
      <c r="A177" s="147" t="s">
        <v>3826</v>
      </c>
      <c r="B177" s="227">
        <v>345.1</v>
      </c>
      <c r="C177" s="2"/>
      <c r="D177" s="577">
        <v>0</v>
      </c>
      <c r="E177" s="577">
        <v>0</v>
      </c>
      <c r="F177" s="577">
        <v>0</v>
      </c>
      <c r="G177" s="577">
        <v>0</v>
      </c>
      <c r="H177" s="577">
        <v>0</v>
      </c>
      <c r="I177" s="577">
        <v>0</v>
      </c>
      <c r="J177" s="577">
        <v>0</v>
      </c>
      <c r="K177" s="577">
        <v>0</v>
      </c>
      <c r="L177" s="577">
        <v>0</v>
      </c>
      <c r="M177" s="577">
        <v>0</v>
      </c>
      <c r="N177" s="577">
        <v>0</v>
      </c>
      <c r="O177" s="577">
        <v>0</v>
      </c>
      <c r="P177" s="266"/>
      <c r="AJ177" s="2"/>
      <c r="AK177" s="241"/>
      <c r="AL177" s="2"/>
      <c r="AM177" s="2"/>
      <c r="AN177" s="241"/>
      <c r="AP177" s="2"/>
      <c r="AQ177" s="2"/>
      <c r="AR177" s="241"/>
      <c r="AS177" s="2"/>
      <c r="AT177" s="2"/>
      <c r="AU177" s="2"/>
      <c r="AV177" s="2"/>
      <c r="AW177" s="2"/>
      <c r="AX177" s="2"/>
      <c r="AY177" s="2"/>
      <c r="AZ177" s="2"/>
      <c r="BA177" s="2"/>
      <c r="BB177" s="2"/>
      <c r="BC177" s="2"/>
      <c r="BD177" s="2"/>
      <c r="BE177" s="2"/>
      <c r="BF177" s="2"/>
      <c r="BG177" s="2"/>
      <c r="BH177" s="2"/>
      <c r="BI177" s="2"/>
      <c r="BJ177" s="2"/>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row>
    <row r="178" spans="1:243" ht="15.5">
      <c r="A178" s="147" t="s">
        <v>3827</v>
      </c>
      <c r="B178" s="227">
        <v>345.2</v>
      </c>
      <c r="C178" s="2"/>
      <c r="D178" s="577">
        <v>0</v>
      </c>
      <c r="E178" s="577">
        <v>0</v>
      </c>
      <c r="F178" s="577">
        <v>0</v>
      </c>
      <c r="G178" s="577">
        <v>0</v>
      </c>
      <c r="H178" s="577">
        <v>0</v>
      </c>
      <c r="I178" s="577">
        <v>0</v>
      </c>
      <c r="J178" s="577">
        <v>0</v>
      </c>
      <c r="K178" s="577">
        <v>0</v>
      </c>
      <c r="L178" s="577">
        <v>0</v>
      </c>
      <c r="M178" s="577">
        <v>0</v>
      </c>
      <c r="N178" s="577">
        <v>0</v>
      </c>
      <c r="O178" s="577">
        <v>0</v>
      </c>
      <c r="P178" s="266"/>
      <c r="AJ178" s="2"/>
      <c r="AK178" s="241"/>
      <c r="AL178" s="2"/>
      <c r="AM178" s="2"/>
      <c r="AN178" s="241"/>
      <c r="AP178" s="2"/>
      <c r="AQ178" s="2"/>
      <c r="AR178" s="241"/>
      <c r="AS178" s="2"/>
      <c r="AT178" s="2"/>
      <c r="AU178" s="2"/>
      <c r="AV178" s="2"/>
      <c r="AW178" s="2"/>
      <c r="AX178" s="2"/>
      <c r="AY178" s="2"/>
      <c r="AZ178" s="2"/>
      <c r="BA178" s="2"/>
      <c r="BB178" s="2"/>
      <c r="BC178" s="2"/>
      <c r="BD178" s="2"/>
      <c r="BE178" s="2"/>
      <c r="BF178" s="2"/>
      <c r="BG178" s="2"/>
      <c r="BH178" s="2"/>
      <c r="BI178" s="2"/>
      <c r="BJ178" s="2"/>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row>
    <row r="179" spans="1:243" ht="15.5">
      <c r="A179" s="147" t="s">
        <v>3828</v>
      </c>
      <c r="B179" s="227">
        <v>345.3</v>
      </c>
      <c r="C179" s="2"/>
      <c r="D179" s="577">
        <v>0</v>
      </c>
      <c r="E179" s="577">
        <v>0</v>
      </c>
      <c r="F179" s="577">
        <v>0</v>
      </c>
      <c r="G179" s="577">
        <v>0</v>
      </c>
      <c r="H179" s="577">
        <v>0</v>
      </c>
      <c r="I179" s="577">
        <v>0</v>
      </c>
      <c r="J179" s="577">
        <v>0</v>
      </c>
      <c r="K179" s="577">
        <v>0</v>
      </c>
      <c r="L179" s="577">
        <v>0</v>
      </c>
      <c r="M179" s="577">
        <v>0</v>
      </c>
      <c r="N179" s="577">
        <v>0</v>
      </c>
      <c r="O179" s="577">
        <v>0</v>
      </c>
      <c r="P179" s="266"/>
      <c r="AJ179" s="2"/>
      <c r="AK179" s="241"/>
      <c r="AL179" s="2"/>
      <c r="AM179" s="2"/>
      <c r="AN179" s="241"/>
      <c r="AP179" s="2"/>
      <c r="AQ179" s="2"/>
      <c r="AR179" s="241"/>
      <c r="AS179" s="2"/>
      <c r="AT179" s="2"/>
      <c r="AU179" s="2"/>
      <c r="AV179" s="2"/>
      <c r="AW179" s="2"/>
      <c r="AX179" s="2"/>
      <c r="AY179" s="2"/>
      <c r="AZ179" s="2"/>
      <c r="BA179" s="2"/>
      <c r="BB179" s="2"/>
      <c r="BC179" s="2"/>
      <c r="BD179" s="2"/>
      <c r="BE179" s="2"/>
      <c r="BF179" s="2"/>
      <c r="BG179" s="2"/>
      <c r="BH179" s="2"/>
      <c r="BI179" s="2"/>
      <c r="BJ179" s="2"/>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row>
    <row r="180" spans="1:243" ht="15.5">
      <c r="A180" s="147">
        <f>A176+1</f>
        <v>89</v>
      </c>
      <c r="B180" s="227">
        <v>346</v>
      </c>
      <c r="C180" s="2"/>
      <c r="D180" s="577">
        <v>0</v>
      </c>
      <c r="E180" s="577">
        <v>0</v>
      </c>
      <c r="F180" s="577">
        <v>0</v>
      </c>
      <c r="G180" s="577">
        <v>0</v>
      </c>
      <c r="H180" s="577">
        <v>0</v>
      </c>
      <c r="I180" s="577">
        <v>0</v>
      </c>
      <c r="J180" s="577">
        <v>0</v>
      </c>
      <c r="K180" s="577">
        <v>0</v>
      </c>
      <c r="L180" s="577">
        <v>0</v>
      </c>
      <c r="M180" s="577">
        <v>0</v>
      </c>
      <c r="N180" s="577">
        <v>0</v>
      </c>
      <c r="O180" s="577">
        <v>0</v>
      </c>
      <c r="P180" s="266"/>
      <c r="AJ180" s="2"/>
      <c r="AK180" s="241"/>
      <c r="AL180" s="2"/>
      <c r="AM180" s="2"/>
      <c r="AN180" s="241"/>
      <c r="AP180" s="2"/>
      <c r="AQ180" s="2"/>
      <c r="AR180" s="241"/>
      <c r="AS180" s="2"/>
      <c r="AT180" s="2"/>
      <c r="AU180" s="2"/>
      <c r="AV180" s="2"/>
      <c r="AW180" s="2"/>
      <c r="AX180" s="2"/>
      <c r="AY180" s="2"/>
      <c r="AZ180" s="2"/>
      <c r="BA180" s="2"/>
      <c r="BB180" s="2"/>
      <c r="BC180" s="2"/>
      <c r="BD180" s="2"/>
      <c r="BE180" s="2"/>
      <c r="BF180" s="2"/>
      <c r="BG180" s="2"/>
      <c r="BH180" s="2"/>
      <c r="BI180" s="2"/>
      <c r="BJ180" s="2"/>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row>
    <row r="181" spans="1:243" ht="15.5">
      <c r="A181" s="96"/>
      <c r="B181" s="264"/>
      <c r="C181" s="2"/>
      <c r="D181" s="2"/>
      <c r="E181" s="2"/>
      <c r="F181" s="2"/>
      <c r="G181" s="2"/>
      <c r="H181" s="2"/>
      <c r="I181" s="2"/>
      <c r="J181" s="2"/>
      <c r="K181" s="96"/>
      <c r="L181" s="2"/>
      <c r="M181" s="2"/>
      <c r="N181" s="2"/>
      <c r="O181" s="2"/>
      <c r="P181" s="266"/>
      <c r="AJ181" s="2"/>
      <c r="AK181" s="241"/>
      <c r="AL181" s="2"/>
      <c r="AM181" s="2"/>
      <c r="AN181" s="241"/>
      <c r="AP181" s="2"/>
      <c r="AQ181" s="2"/>
      <c r="AR181" s="241"/>
      <c r="AS181" s="2"/>
      <c r="AT181" s="2"/>
      <c r="AU181" s="2"/>
      <c r="AV181" s="2"/>
      <c r="AW181" s="2"/>
      <c r="AX181" s="2"/>
      <c r="AY181" s="2"/>
      <c r="AZ181" s="2"/>
      <c r="BA181" s="2"/>
      <c r="BB181" s="2"/>
      <c r="BC181" s="2"/>
      <c r="BD181" s="2"/>
      <c r="BE181" s="2"/>
      <c r="BF181" s="2"/>
      <c r="BG181" s="2"/>
      <c r="BH181" s="2"/>
      <c r="BI181" s="2"/>
      <c r="BJ181" s="2"/>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row>
    <row r="182" spans="1:243" ht="18.5">
      <c r="A182" s="96"/>
      <c r="B182" s="96" t="s">
        <v>1068</v>
      </c>
      <c r="C182" s="96" t="s">
        <v>717</v>
      </c>
      <c r="D182" s="1283" t="s">
        <v>718</v>
      </c>
      <c r="E182" s="1284"/>
      <c r="F182" s="1284"/>
      <c r="G182" s="1284"/>
      <c r="H182" s="1284"/>
      <c r="I182" s="1284"/>
      <c r="J182" s="1284"/>
      <c r="K182" s="1284"/>
      <c r="L182" s="1284"/>
      <c r="M182" s="1284"/>
      <c r="N182" s="1284"/>
      <c r="O182" s="1284"/>
      <c r="P182" s="1284"/>
      <c r="AJ182" s="2"/>
      <c r="AK182" s="241"/>
      <c r="AL182" s="2"/>
      <c r="AM182" s="2"/>
      <c r="AN182" s="241"/>
      <c r="AP182" s="2"/>
      <c r="AQ182" s="2"/>
      <c r="AR182" s="241"/>
      <c r="AS182" s="2"/>
      <c r="AT182" s="2"/>
      <c r="AU182" s="2"/>
      <c r="AV182" s="2"/>
      <c r="AW182" s="2"/>
      <c r="AX182" s="2"/>
      <c r="AY182" s="2"/>
      <c r="AZ182" s="2"/>
      <c r="BA182" s="2"/>
      <c r="BB182" s="2"/>
      <c r="BC182" s="2"/>
      <c r="BD182" s="2"/>
      <c r="BE182" s="2"/>
      <c r="BF182" s="2"/>
      <c r="BG182" s="2"/>
      <c r="BH182" s="2"/>
      <c r="BI182" s="2"/>
      <c r="BJ182" s="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row>
    <row r="183" spans="1:243" ht="18.5">
      <c r="A183" s="97"/>
      <c r="B183" s="97" t="s">
        <v>918</v>
      </c>
      <c r="C183" s="97" t="s">
        <v>719</v>
      </c>
      <c r="D183" s="15" t="s">
        <v>706</v>
      </c>
      <c r="E183" s="15" t="s">
        <v>707</v>
      </c>
      <c r="F183" s="15" t="s">
        <v>708</v>
      </c>
      <c r="G183" s="15" t="s">
        <v>709</v>
      </c>
      <c r="H183" s="15" t="s">
        <v>710</v>
      </c>
      <c r="I183" s="15" t="s">
        <v>711</v>
      </c>
      <c r="J183" s="15" t="s">
        <v>712</v>
      </c>
      <c r="K183" s="15" t="s">
        <v>713</v>
      </c>
      <c r="L183" s="15" t="s">
        <v>714</v>
      </c>
      <c r="M183" s="15" t="s">
        <v>715</v>
      </c>
      <c r="N183" s="15" t="s">
        <v>716</v>
      </c>
      <c r="O183" s="15" t="s">
        <v>705</v>
      </c>
      <c r="P183" s="277" t="s">
        <v>464</v>
      </c>
      <c r="AJ183" s="2"/>
      <c r="AK183" s="241"/>
      <c r="AL183" s="2"/>
      <c r="AM183" s="2"/>
      <c r="AN183" s="241"/>
      <c r="AP183" s="2"/>
      <c r="AQ183" s="2"/>
      <c r="AR183" s="241"/>
      <c r="AS183" s="2"/>
      <c r="AT183" s="2"/>
      <c r="AU183" s="2"/>
      <c r="AV183" s="2"/>
      <c r="AW183" s="2"/>
      <c r="AX183" s="2"/>
      <c r="AY183" s="2"/>
      <c r="AZ183" s="2"/>
      <c r="BA183" s="2"/>
      <c r="BB183" s="2"/>
      <c r="BC183" s="2"/>
      <c r="BD183" s="2"/>
      <c r="BE183" s="2"/>
      <c r="BF183" s="2"/>
      <c r="BG183" s="2"/>
      <c r="BH183" s="2"/>
      <c r="BI183" s="2"/>
      <c r="BJ183" s="2"/>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row>
    <row r="184" spans="1:243" ht="15.5">
      <c r="A184" s="147">
        <f>A180+1</f>
        <v>90</v>
      </c>
      <c r="B184" s="227">
        <f>B173</f>
        <v>341</v>
      </c>
      <c r="C184" s="579"/>
      <c r="D184" s="422">
        <f>D173*$C184/100/12</f>
        <v>0</v>
      </c>
      <c r="E184" s="422">
        <f t="shared" ref="E184:O184" si="105">E173*$C184/100/12</f>
        <v>0</v>
      </c>
      <c r="F184" s="422">
        <f t="shared" si="105"/>
        <v>0</v>
      </c>
      <c r="G184" s="422">
        <f t="shared" si="105"/>
        <v>0</v>
      </c>
      <c r="H184" s="422">
        <f t="shared" si="105"/>
        <v>0</v>
      </c>
      <c r="I184" s="422">
        <f t="shared" si="105"/>
        <v>0</v>
      </c>
      <c r="J184" s="422">
        <f t="shared" si="105"/>
        <v>0</v>
      </c>
      <c r="K184" s="422">
        <f t="shared" si="105"/>
        <v>0</v>
      </c>
      <c r="L184" s="422">
        <f t="shared" si="105"/>
        <v>0</v>
      </c>
      <c r="M184" s="422">
        <f t="shared" si="105"/>
        <v>0</v>
      </c>
      <c r="N184" s="422">
        <f t="shared" si="105"/>
        <v>0</v>
      </c>
      <c r="O184" s="422">
        <f t="shared" si="105"/>
        <v>0</v>
      </c>
      <c r="P184" s="263">
        <f>SUM(D184:O184)</f>
        <v>0</v>
      </c>
      <c r="AJ184" s="2"/>
      <c r="AK184" s="241"/>
      <c r="AL184" s="2"/>
      <c r="AM184" s="2"/>
      <c r="AN184" s="241"/>
      <c r="AP184" s="2"/>
      <c r="AQ184" s="2"/>
      <c r="AR184" s="241"/>
      <c r="AS184" s="2"/>
      <c r="AT184" s="2"/>
      <c r="AU184" s="2"/>
      <c r="AV184" s="2"/>
      <c r="AW184" s="2"/>
      <c r="AX184" s="2"/>
      <c r="AY184" s="2"/>
      <c r="AZ184" s="2"/>
      <c r="BA184" s="2"/>
      <c r="BB184" s="2"/>
      <c r="BC184" s="2"/>
      <c r="BD184" s="2"/>
      <c r="BE184" s="2"/>
      <c r="BF184" s="2"/>
      <c r="BG184" s="2"/>
      <c r="BH184" s="2"/>
      <c r="BI184" s="2"/>
      <c r="BJ184" s="2"/>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row>
    <row r="185" spans="1:243" ht="15.5">
      <c r="A185" s="147">
        <f>A184+1</f>
        <v>91</v>
      </c>
      <c r="B185" s="227">
        <f>B174</f>
        <v>342</v>
      </c>
      <c r="C185" s="579"/>
      <c r="D185" s="422">
        <f>D174*$C185/100/12</f>
        <v>0</v>
      </c>
      <c r="E185" s="422">
        <f t="shared" ref="E185:O185" si="106">E174*$C185/100/12</f>
        <v>0</v>
      </c>
      <c r="F185" s="422">
        <f t="shared" si="106"/>
        <v>0</v>
      </c>
      <c r="G185" s="422">
        <f t="shared" si="106"/>
        <v>0</v>
      </c>
      <c r="H185" s="422">
        <f t="shared" si="106"/>
        <v>0</v>
      </c>
      <c r="I185" s="422">
        <f t="shared" si="106"/>
        <v>0</v>
      </c>
      <c r="J185" s="422">
        <f t="shared" si="106"/>
        <v>0</v>
      </c>
      <c r="K185" s="422">
        <f t="shared" si="106"/>
        <v>0</v>
      </c>
      <c r="L185" s="422">
        <f t="shared" si="106"/>
        <v>0</v>
      </c>
      <c r="M185" s="422">
        <f t="shared" si="106"/>
        <v>0</v>
      </c>
      <c r="N185" s="422">
        <f t="shared" si="106"/>
        <v>0</v>
      </c>
      <c r="O185" s="422">
        <f t="shared" si="106"/>
        <v>0</v>
      </c>
      <c r="P185" s="263">
        <f>SUM(D185:O185)</f>
        <v>0</v>
      </c>
      <c r="AJ185" s="2"/>
      <c r="AK185" s="241"/>
      <c r="AL185" s="2"/>
      <c r="AM185" s="2"/>
      <c r="AN185" s="241"/>
      <c r="AP185" s="2"/>
      <c r="AQ185" s="2"/>
      <c r="AR185" s="241"/>
      <c r="AS185" s="2"/>
      <c r="AT185" s="2"/>
      <c r="AU185" s="2"/>
      <c r="AV185" s="2"/>
      <c r="AW185" s="2"/>
      <c r="AX185" s="2"/>
      <c r="AY185" s="2"/>
      <c r="AZ185" s="2"/>
      <c r="BA185" s="2"/>
      <c r="BB185" s="2"/>
      <c r="BC185" s="2"/>
      <c r="BD185" s="2"/>
      <c r="BE185" s="2"/>
      <c r="BF185" s="2"/>
      <c r="BG185" s="2"/>
      <c r="BH185" s="2"/>
      <c r="BI185" s="2"/>
      <c r="BJ185" s="2"/>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row>
    <row r="186" spans="1:243" ht="15.5">
      <c r="A186" s="147">
        <f>A185+1</f>
        <v>92</v>
      </c>
      <c r="B186" s="227">
        <f>B175</f>
        <v>344</v>
      </c>
      <c r="C186" s="579"/>
      <c r="D186" s="422">
        <f>D175*$C186/100/12</f>
        <v>0</v>
      </c>
      <c r="E186" s="422">
        <f t="shared" ref="E186:O186" si="107">E175*$C186/100/12</f>
        <v>0</v>
      </c>
      <c r="F186" s="422">
        <f t="shared" si="107"/>
        <v>0</v>
      </c>
      <c r="G186" s="422">
        <f t="shared" si="107"/>
        <v>0</v>
      </c>
      <c r="H186" s="422">
        <f t="shared" si="107"/>
        <v>0</v>
      </c>
      <c r="I186" s="422">
        <f t="shared" si="107"/>
        <v>0</v>
      </c>
      <c r="J186" s="422">
        <f t="shared" si="107"/>
        <v>0</v>
      </c>
      <c r="K186" s="422">
        <f t="shared" si="107"/>
        <v>0</v>
      </c>
      <c r="L186" s="422">
        <f t="shared" si="107"/>
        <v>0</v>
      </c>
      <c r="M186" s="422">
        <f t="shared" si="107"/>
        <v>0</v>
      </c>
      <c r="N186" s="422">
        <f t="shared" si="107"/>
        <v>0</v>
      </c>
      <c r="O186" s="422">
        <f t="shared" si="107"/>
        <v>0</v>
      </c>
      <c r="P186" s="263">
        <f>SUM(D186:O186)</f>
        <v>0</v>
      </c>
      <c r="AJ186" s="2"/>
      <c r="AK186" s="241"/>
      <c r="AL186" s="2"/>
      <c r="AM186" s="2"/>
      <c r="AN186" s="241"/>
      <c r="AP186" s="2"/>
      <c r="AQ186" s="2"/>
      <c r="AR186" s="241"/>
      <c r="AS186" s="2"/>
      <c r="AT186" s="2"/>
      <c r="AU186" s="2"/>
      <c r="AV186" s="2"/>
      <c r="AW186" s="2"/>
      <c r="AX186" s="2"/>
      <c r="AY186" s="2"/>
      <c r="AZ186" s="2"/>
      <c r="BA186" s="2"/>
      <c r="BB186" s="2"/>
      <c r="BC186" s="2"/>
      <c r="BD186" s="2"/>
      <c r="BE186" s="2"/>
      <c r="BF186" s="2"/>
      <c r="BG186" s="2"/>
      <c r="BH186" s="2"/>
      <c r="BI186" s="2"/>
      <c r="BJ186" s="2"/>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row>
    <row r="187" spans="1:243" ht="15.5">
      <c r="A187" s="147">
        <f>A186+1</f>
        <v>93</v>
      </c>
      <c r="B187" s="227">
        <f>B176</f>
        <v>345</v>
      </c>
      <c r="C187" s="579"/>
      <c r="D187" s="422">
        <f>D176*$C187/100/12</f>
        <v>0</v>
      </c>
      <c r="E187" s="422">
        <f t="shared" ref="E187:O187" si="108">E176*$C187/100/12</f>
        <v>0</v>
      </c>
      <c r="F187" s="422">
        <f t="shared" si="108"/>
        <v>0</v>
      </c>
      <c r="G187" s="422">
        <f t="shared" si="108"/>
        <v>0</v>
      </c>
      <c r="H187" s="422">
        <f t="shared" si="108"/>
        <v>0</v>
      </c>
      <c r="I187" s="422">
        <f t="shared" si="108"/>
        <v>0</v>
      </c>
      <c r="J187" s="422">
        <f t="shared" si="108"/>
        <v>0</v>
      </c>
      <c r="K187" s="422">
        <f t="shared" si="108"/>
        <v>0</v>
      </c>
      <c r="L187" s="422">
        <f t="shared" si="108"/>
        <v>0</v>
      </c>
      <c r="M187" s="422">
        <f t="shared" si="108"/>
        <v>0</v>
      </c>
      <c r="N187" s="422">
        <f t="shared" si="108"/>
        <v>0</v>
      </c>
      <c r="O187" s="422">
        <f t="shared" si="108"/>
        <v>0</v>
      </c>
      <c r="P187" s="263">
        <f>SUM(D187:O187)</f>
        <v>0</v>
      </c>
      <c r="AJ187" s="2"/>
      <c r="AK187" s="241"/>
      <c r="AL187" s="2"/>
      <c r="AM187" s="2"/>
      <c r="AN187" s="241"/>
      <c r="AP187" s="2"/>
      <c r="AQ187" s="2"/>
      <c r="AR187" s="241"/>
      <c r="AS187" s="2"/>
      <c r="AT187" s="2"/>
      <c r="AU187" s="2"/>
      <c r="AV187" s="2"/>
      <c r="AW187" s="2"/>
      <c r="AX187" s="2"/>
      <c r="AY187" s="2"/>
      <c r="AZ187" s="2"/>
      <c r="BA187" s="2"/>
      <c r="BB187" s="2"/>
      <c r="BC187" s="2"/>
      <c r="BD187" s="2"/>
      <c r="BE187" s="2"/>
      <c r="BF187" s="2"/>
      <c r="BG187" s="2"/>
      <c r="BH187" s="2"/>
      <c r="BI187" s="2"/>
      <c r="BJ187" s="2"/>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row>
    <row r="188" spans="1:243" ht="15.5">
      <c r="A188" s="147" t="s">
        <v>3829</v>
      </c>
      <c r="B188" s="227">
        <v>345.1</v>
      </c>
      <c r="C188" s="579"/>
      <c r="D188" s="422">
        <f t="shared" ref="D188:O188" si="109">D177*$C188/100/12</f>
        <v>0</v>
      </c>
      <c r="E188" s="422">
        <f t="shared" si="109"/>
        <v>0</v>
      </c>
      <c r="F188" s="422">
        <f t="shared" si="109"/>
        <v>0</v>
      </c>
      <c r="G188" s="422">
        <f t="shared" si="109"/>
        <v>0</v>
      </c>
      <c r="H188" s="422">
        <f t="shared" si="109"/>
        <v>0</v>
      </c>
      <c r="I188" s="422">
        <f t="shared" si="109"/>
        <v>0</v>
      </c>
      <c r="J188" s="422">
        <f t="shared" si="109"/>
        <v>0</v>
      </c>
      <c r="K188" s="422">
        <f t="shared" si="109"/>
        <v>0</v>
      </c>
      <c r="L188" s="422">
        <f t="shared" si="109"/>
        <v>0</v>
      </c>
      <c r="M188" s="422">
        <f t="shared" si="109"/>
        <v>0</v>
      </c>
      <c r="N188" s="422">
        <f t="shared" si="109"/>
        <v>0</v>
      </c>
      <c r="O188" s="422">
        <f t="shared" si="109"/>
        <v>0</v>
      </c>
      <c r="P188" s="263">
        <f t="shared" ref="P188:P190" si="110">SUM(D188:O188)</f>
        <v>0</v>
      </c>
      <c r="AJ188" s="2"/>
      <c r="AK188" s="241"/>
      <c r="AL188" s="2"/>
      <c r="AM188" s="2"/>
      <c r="AN188" s="241"/>
      <c r="AP188" s="2"/>
      <c r="AQ188" s="2"/>
      <c r="AR188" s="241"/>
      <c r="AS188" s="2"/>
      <c r="AT188" s="2"/>
      <c r="AU188" s="2"/>
      <c r="AV188" s="2"/>
      <c r="AW188" s="2"/>
      <c r="AX188" s="2"/>
      <c r="AY188" s="2"/>
      <c r="AZ188" s="2"/>
      <c r="BA188" s="2"/>
      <c r="BB188" s="2"/>
      <c r="BC188" s="2"/>
      <c r="BD188" s="2"/>
      <c r="BE188" s="2"/>
      <c r="BF188" s="2"/>
      <c r="BG188" s="2"/>
      <c r="BH188" s="2"/>
      <c r="BI188" s="2"/>
      <c r="BJ188" s="2"/>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row>
    <row r="189" spans="1:243" ht="15.5">
      <c r="A189" s="147" t="s">
        <v>3830</v>
      </c>
      <c r="B189" s="227">
        <v>345.2</v>
      </c>
      <c r="C189" s="579"/>
      <c r="D189" s="422">
        <f t="shared" ref="D189:O189" si="111">D178*$C189/100/12</f>
        <v>0</v>
      </c>
      <c r="E189" s="422">
        <f t="shared" si="111"/>
        <v>0</v>
      </c>
      <c r="F189" s="422">
        <f t="shared" si="111"/>
        <v>0</v>
      </c>
      <c r="G189" s="422">
        <f t="shared" si="111"/>
        <v>0</v>
      </c>
      <c r="H189" s="422">
        <f t="shared" si="111"/>
        <v>0</v>
      </c>
      <c r="I189" s="422">
        <f t="shared" si="111"/>
        <v>0</v>
      </c>
      <c r="J189" s="422">
        <f t="shared" si="111"/>
        <v>0</v>
      </c>
      <c r="K189" s="422">
        <f t="shared" si="111"/>
        <v>0</v>
      </c>
      <c r="L189" s="422">
        <f t="shared" si="111"/>
        <v>0</v>
      </c>
      <c r="M189" s="422">
        <f t="shared" si="111"/>
        <v>0</v>
      </c>
      <c r="N189" s="422">
        <f t="shared" si="111"/>
        <v>0</v>
      </c>
      <c r="O189" s="422">
        <f t="shared" si="111"/>
        <v>0</v>
      </c>
      <c r="P189" s="263">
        <f t="shared" si="110"/>
        <v>0</v>
      </c>
      <c r="AJ189" s="2"/>
      <c r="AK189" s="241"/>
      <c r="AL189" s="2"/>
      <c r="AM189" s="2"/>
      <c r="AN189" s="241"/>
      <c r="AP189" s="2"/>
      <c r="AQ189" s="2"/>
      <c r="AR189" s="241"/>
      <c r="AS189" s="2"/>
      <c r="AT189" s="2"/>
      <c r="AU189" s="2"/>
      <c r="AV189" s="2"/>
      <c r="AW189" s="2"/>
      <c r="AX189" s="2"/>
      <c r="AY189" s="2"/>
      <c r="AZ189" s="2"/>
      <c r="BA189" s="2"/>
      <c r="BB189" s="2"/>
      <c r="BC189" s="2"/>
      <c r="BD189" s="2"/>
      <c r="BE189" s="2"/>
      <c r="BF189" s="2"/>
      <c r="BG189" s="2"/>
      <c r="BH189" s="2"/>
      <c r="BI189" s="2"/>
      <c r="BJ189" s="2"/>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row>
    <row r="190" spans="1:243" ht="15.5">
      <c r="A190" s="147" t="s">
        <v>3831</v>
      </c>
      <c r="B190" s="227">
        <v>345.3</v>
      </c>
      <c r="C190" s="579"/>
      <c r="D190" s="422">
        <f t="shared" ref="D190:O190" si="112">D179*$C190/100/12</f>
        <v>0</v>
      </c>
      <c r="E190" s="422">
        <f t="shared" si="112"/>
        <v>0</v>
      </c>
      <c r="F190" s="422">
        <f t="shared" si="112"/>
        <v>0</v>
      </c>
      <c r="G190" s="422">
        <f t="shared" si="112"/>
        <v>0</v>
      </c>
      <c r="H190" s="422">
        <f t="shared" si="112"/>
        <v>0</v>
      </c>
      <c r="I190" s="422">
        <f t="shared" si="112"/>
        <v>0</v>
      </c>
      <c r="J190" s="422">
        <f t="shared" si="112"/>
        <v>0</v>
      </c>
      <c r="K190" s="422">
        <f t="shared" si="112"/>
        <v>0</v>
      </c>
      <c r="L190" s="422">
        <f t="shared" si="112"/>
        <v>0</v>
      </c>
      <c r="M190" s="422">
        <f t="shared" si="112"/>
        <v>0</v>
      </c>
      <c r="N190" s="422">
        <f t="shared" si="112"/>
        <v>0</v>
      </c>
      <c r="O190" s="422">
        <f t="shared" si="112"/>
        <v>0</v>
      </c>
      <c r="P190" s="263">
        <f t="shared" si="110"/>
        <v>0</v>
      </c>
      <c r="AJ190" s="2"/>
      <c r="AK190" s="241"/>
      <c r="AL190" s="2"/>
      <c r="AM190" s="2"/>
      <c r="AN190" s="241"/>
      <c r="AP190" s="2"/>
      <c r="AQ190" s="2"/>
      <c r="AR190" s="241"/>
      <c r="AS190" s="2"/>
      <c r="AT190" s="2"/>
      <c r="AU190" s="2"/>
      <c r="AV190" s="2"/>
      <c r="AW190" s="2"/>
      <c r="AX190" s="2"/>
      <c r="AY190" s="2"/>
      <c r="AZ190" s="2"/>
      <c r="BA190" s="2"/>
      <c r="BB190" s="2"/>
      <c r="BC190" s="2"/>
      <c r="BD190" s="2"/>
      <c r="BE190" s="2"/>
      <c r="BF190" s="2"/>
      <c r="BG190" s="2"/>
      <c r="BH190" s="2"/>
      <c r="BI190" s="2"/>
      <c r="BJ190" s="2"/>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row>
    <row r="191" spans="1:243" ht="15.5">
      <c r="A191" s="147">
        <f>A187+1</f>
        <v>94</v>
      </c>
      <c r="B191" s="227">
        <f>B180</f>
        <v>346</v>
      </c>
      <c r="C191" s="579"/>
      <c r="D191" s="422">
        <f t="shared" ref="D191:O191" si="113">D180*$C191/100/12</f>
        <v>0</v>
      </c>
      <c r="E191" s="422">
        <f t="shared" si="113"/>
        <v>0</v>
      </c>
      <c r="F191" s="422">
        <f t="shared" si="113"/>
        <v>0</v>
      </c>
      <c r="G191" s="422">
        <f t="shared" si="113"/>
        <v>0</v>
      </c>
      <c r="H191" s="422">
        <f t="shared" si="113"/>
        <v>0</v>
      </c>
      <c r="I191" s="422">
        <f t="shared" si="113"/>
        <v>0</v>
      </c>
      <c r="J191" s="422">
        <f t="shared" si="113"/>
        <v>0</v>
      </c>
      <c r="K191" s="422">
        <f t="shared" si="113"/>
        <v>0</v>
      </c>
      <c r="L191" s="422">
        <f t="shared" si="113"/>
        <v>0</v>
      </c>
      <c r="M191" s="422">
        <f t="shared" si="113"/>
        <v>0</v>
      </c>
      <c r="N191" s="422">
        <f t="shared" si="113"/>
        <v>0</v>
      </c>
      <c r="O191" s="422">
        <f t="shared" si="113"/>
        <v>0</v>
      </c>
      <c r="P191" s="278">
        <f>SUM(D191:O191)</f>
        <v>0</v>
      </c>
      <c r="AJ191" s="2"/>
      <c r="AK191" s="241"/>
      <c r="AL191" s="2"/>
      <c r="AM191" s="2"/>
      <c r="AN191" s="241"/>
      <c r="AP191" s="2"/>
      <c r="AQ191" s="2"/>
      <c r="AR191" s="241"/>
      <c r="AS191" s="2"/>
      <c r="AT191" s="2"/>
      <c r="AU191" s="2"/>
      <c r="AV191" s="2"/>
      <c r="AW191" s="2"/>
      <c r="AX191" s="2"/>
      <c r="AY191" s="2"/>
      <c r="AZ191" s="2"/>
      <c r="BA191" s="2"/>
      <c r="BB191" s="2"/>
      <c r="BC191" s="2"/>
      <c r="BD191" s="2"/>
      <c r="BE191" s="2"/>
      <c r="BF191" s="2"/>
      <c r="BG191" s="2"/>
      <c r="BH191" s="2"/>
      <c r="BI191" s="2"/>
      <c r="BJ191" s="2"/>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row>
    <row r="192" spans="1:243" ht="15.5">
      <c r="A192" s="147"/>
      <c r="B192" s="227"/>
      <c r="C192" s="227"/>
      <c r="D192" s="226"/>
      <c r="E192" s="226"/>
      <c r="F192" s="226"/>
      <c r="G192" s="226"/>
      <c r="H192" s="226"/>
      <c r="I192" s="226"/>
      <c r="J192" s="226"/>
      <c r="K192" s="226"/>
      <c r="L192" s="226"/>
      <c r="M192" s="226"/>
      <c r="N192" s="226"/>
      <c r="O192" s="226"/>
      <c r="P192" s="279"/>
      <c r="AJ192" s="2"/>
      <c r="AK192" s="241"/>
      <c r="AL192" s="2"/>
      <c r="AM192" s="2"/>
      <c r="AN192" s="241"/>
      <c r="AP192" s="2"/>
      <c r="AQ192" s="2"/>
      <c r="AR192" s="241"/>
      <c r="AS192" s="2"/>
      <c r="AT192" s="2"/>
      <c r="AU192" s="2"/>
      <c r="AV192" s="2"/>
      <c r="AW192" s="2"/>
      <c r="AX192" s="2"/>
      <c r="AY192" s="2"/>
      <c r="AZ192" s="2"/>
      <c r="BA192" s="2"/>
      <c r="BB192" s="2"/>
      <c r="BC192" s="2"/>
      <c r="BD192" s="2"/>
      <c r="BE192" s="2"/>
      <c r="BF192" s="2"/>
      <c r="BG192" s="2"/>
      <c r="BH192" s="2"/>
      <c r="BI192" s="2"/>
      <c r="BJ192" s="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row>
    <row r="193" spans="1:243" ht="18.5">
      <c r="A193" s="96"/>
      <c r="B193" s="96" t="s">
        <v>1068</v>
      </c>
      <c r="C193" s="96" t="s">
        <v>720</v>
      </c>
      <c r="D193" s="1283" t="s">
        <v>721</v>
      </c>
      <c r="E193" s="1284"/>
      <c r="F193" s="1284"/>
      <c r="G193" s="1284"/>
      <c r="H193" s="1284"/>
      <c r="I193" s="1284"/>
      <c r="J193" s="1284"/>
      <c r="K193" s="1284"/>
      <c r="L193" s="1284"/>
      <c r="M193" s="1284"/>
      <c r="N193" s="1284"/>
      <c r="O193" s="1284"/>
      <c r="P193" s="1284"/>
      <c r="AJ193" s="2"/>
      <c r="AK193" s="241"/>
      <c r="AL193" s="2"/>
      <c r="AM193" s="2"/>
      <c r="AN193" s="241"/>
      <c r="AP193" s="2"/>
      <c r="AQ193" s="2"/>
      <c r="AR193" s="241"/>
      <c r="AS193" s="2"/>
      <c r="AT193" s="2"/>
      <c r="AU193" s="2"/>
      <c r="AV193" s="2"/>
      <c r="AW193" s="2"/>
      <c r="AX193" s="2"/>
      <c r="AY193" s="2"/>
      <c r="AZ193" s="2"/>
      <c r="BA193" s="2"/>
      <c r="BB193" s="2"/>
      <c r="BC193" s="2"/>
      <c r="BD193" s="2"/>
      <c r="BE193" s="2"/>
      <c r="BF193" s="2"/>
      <c r="BG193" s="2"/>
      <c r="BH193" s="2"/>
      <c r="BI193" s="2"/>
      <c r="BJ193" s="2"/>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row>
    <row r="194" spans="1:243" ht="18.5">
      <c r="A194" s="96"/>
      <c r="B194" s="97" t="s">
        <v>918</v>
      </c>
      <c r="C194" s="97" t="s">
        <v>722</v>
      </c>
      <c r="D194" s="15" t="s">
        <v>706</v>
      </c>
      <c r="E194" s="15" t="s">
        <v>707</v>
      </c>
      <c r="F194" s="15" t="s">
        <v>708</v>
      </c>
      <c r="G194" s="15" t="s">
        <v>709</v>
      </c>
      <c r="H194" s="15" t="s">
        <v>710</v>
      </c>
      <c r="I194" s="15" t="s">
        <v>711</v>
      </c>
      <c r="J194" s="15" t="s">
        <v>712</v>
      </c>
      <c r="K194" s="15" t="s">
        <v>713</v>
      </c>
      <c r="L194" s="15" t="s">
        <v>714</v>
      </c>
      <c r="M194" s="15" t="s">
        <v>715</v>
      </c>
      <c r="N194" s="15" t="s">
        <v>716</v>
      </c>
      <c r="O194" s="15" t="s">
        <v>705</v>
      </c>
      <c r="P194" s="277" t="s">
        <v>622</v>
      </c>
      <c r="AJ194" s="2"/>
      <c r="AK194" s="241"/>
      <c r="AL194" s="2"/>
      <c r="AM194" s="2"/>
      <c r="AN194" s="241"/>
      <c r="AP194" s="2"/>
      <c r="AQ194" s="2"/>
      <c r="AR194" s="241"/>
      <c r="AS194" s="2"/>
      <c r="AT194" s="2"/>
      <c r="AU194" s="2"/>
      <c r="AV194" s="2"/>
      <c r="AW194" s="2"/>
      <c r="AX194" s="2"/>
      <c r="AY194" s="2"/>
      <c r="AZ194" s="2"/>
      <c r="BA194" s="2"/>
      <c r="BB194" s="2"/>
      <c r="BC194" s="2"/>
      <c r="BD194" s="2"/>
      <c r="BE194" s="2"/>
      <c r="BF194" s="2"/>
      <c r="BG194" s="2"/>
      <c r="BH194" s="2"/>
      <c r="BI194" s="2"/>
      <c r="BJ194" s="2"/>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row>
    <row r="195" spans="1:243" ht="15.5">
      <c r="A195" s="147">
        <f>A191+1</f>
        <v>95</v>
      </c>
      <c r="B195" s="227">
        <f>B173</f>
        <v>341</v>
      </c>
      <c r="C195" s="577">
        <v>0</v>
      </c>
      <c r="D195" s="422">
        <f t="shared" ref="D195:O195" si="114">C195+D184</f>
        <v>0</v>
      </c>
      <c r="E195" s="422">
        <f t="shared" si="114"/>
        <v>0</v>
      </c>
      <c r="F195" s="422">
        <f t="shared" si="114"/>
        <v>0</v>
      </c>
      <c r="G195" s="422">
        <f t="shared" si="114"/>
        <v>0</v>
      </c>
      <c r="H195" s="422">
        <f t="shared" si="114"/>
        <v>0</v>
      </c>
      <c r="I195" s="422">
        <f t="shared" si="114"/>
        <v>0</v>
      </c>
      <c r="J195" s="422">
        <f t="shared" si="114"/>
        <v>0</v>
      </c>
      <c r="K195" s="422">
        <f t="shared" si="114"/>
        <v>0</v>
      </c>
      <c r="L195" s="422">
        <f t="shared" si="114"/>
        <v>0</v>
      </c>
      <c r="M195" s="422">
        <f t="shared" si="114"/>
        <v>0</v>
      </c>
      <c r="N195" s="422">
        <f t="shared" si="114"/>
        <v>0</v>
      </c>
      <c r="O195" s="422">
        <f t="shared" si="114"/>
        <v>0</v>
      </c>
      <c r="P195" s="263">
        <f>O195</f>
        <v>0</v>
      </c>
      <c r="AJ195" s="2"/>
      <c r="AK195" s="241"/>
      <c r="AL195" s="2"/>
      <c r="AM195" s="2"/>
      <c r="AN195" s="241"/>
      <c r="AP195" s="2"/>
      <c r="AQ195" s="2"/>
      <c r="AR195" s="241"/>
      <c r="AS195" s="2"/>
      <c r="AT195" s="2"/>
      <c r="AU195" s="2"/>
      <c r="AV195" s="2"/>
      <c r="AW195" s="2"/>
      <c r="AX195" s="2"/>
      <c r="AY195" s="2"/>
      <c r="AZ195" s="2"/>
      <c r="BA195" s="2"/>
      <c r="BB195" s="2"/>
      <c r="BC195" s="2"/>
      <c r="BD195" s="2"/>
      <c r="BE195" s="2"/>
      <c r="BF195" s="2"/>
      <c r="BG195" s="2"/>
      <c r="BH195" s="2"/>
      <c r="BI195" s="2"/>
      <c r="BJ195" s="2"/>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row>
    <row r="196" spans="1:243" ht="15.5">
      <c r="A196" s="147">
        <f>A195+1</f>
        <v>96</v>
      </c>
      <c r="B196" s="227">
        <f>B174</f>
        <v>342</v>
      </c>
      <c r="C196" s="577">
        <v>0</v>
      </c>
      <c r="D196" s="422">
        <f t="shared" ref="D196:O196" si="115">C196+D185</f>
        <v>0</v>
      </c>
      <c r="E196" s="422">
        <f t="shared" si="115"/>
        <v>0</v>
      </c>
      <c r="F196" s="422">
        <f t="shared" si="115"/>
        <v>0</v>
      </c>
      <c r="G196" s="422">
        <f t="shared" si="115"/>
        <v>0</v>
      </c>
      <c r="H196" s="422">
        <f t="shared" si="115"/>
        <v>0</v>
      </c>
      <c r="I196" s="422">
        <f t="shared" si="115"/>
        <v>0</v>
      </c>
      <c r="J196" s="422">
        <f t="shared" si="115"/>
        <v>0</v>
      </c>
      <c r="K196" s="422">
        <f t="shared" si="115"/>
        <v>0</v>
      </c>
      <c r="L196" s="422">
        <f t="shared" si="115"/>
        <v>0</v>
      </c>
      <c r="M196" s="422">
        <f t="shared" si="115"/>
        <v>0</v>
      </c>
      <c r="N196" s="422">
        <f t="shared" si="115"/>
        <v>0</v>
      </c>
      <c r="O196" s="422">
        <f t="shared" si="115"/>
        <v>0</v>
      </c>
      <c r="P196" s="263">
        <f>O196</f>
        <v>0</v>
      </c>
      <c r="AJ196" s="2"/>
      <c r="AK196" s="241"/>
      <c r="AL196" s="2"/>
      <c r="AM196" s="2"/>
      <c r="AN196" s="241"/>
      <c r="AP196" s="2"/>
      <c r="AQ196" s="2"/>
      <c r="AR196" s="241"/>
      <c r="AS196" s="2"/>
      <c r="AT196" s="2"/>
      <c r="AU196" s="2"/>
      <c r="AV196" s="2"/>
      <c r="AW196" s="2"/>
      <c r="AX196" s="2"/>
      <c r="AY196" s="2"/>
      <c r="AZ196" s="2"/>
      <c r="BA196" s="2"/>
      <c r="BB196" s="2"/>
      <c r="BC196" s="2"/>
      <c r="BD196" s="2"/>
      <c r="BE196" s="2"/>
      <c r="BF196" s="2"/>
      <c r="BG196" s="2"/>
      <c r="BH196" s="2"/>
      <c r="BI196" s="2"/>
      <c r="BJ196" s="2"/>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row>
    <row r="197" spans="1:243" ht="15.5">
      <c r="A197" s="147">
        <f>A196+1</f>
        <v>97</v>
      </c>
      <c r="B197" s="227">
        <f>B175</f>
        <v>344</v>
      </c>
      <c r="C197" s="577">
        <v>0</v>
      </c>
      <c r="D197" s="422">
        <f t="shared" ref="D197:O197" si="116">C197+D186</f>
        <v>0</v>
      </c>
      <c r="E197" s="422">
        <f t="shared" si="116"/>
        <v>0</v>
      </c>
      <c r="F197" s="422">
        <f t="shared" si="116"/>
        <v>0</v>
      </c>
      <c r="G197" s="422">
        <f t="shared" si="116"/>
        <v>0</v>
      </c>
      <c r="H197" s="422">
        <f t="shared" si="116"/>
        <v>0</v>
      </c>
      <c r="I197" s="422">
        <f t="shared" si="116"/>
        <v>0</v>
      </c>
      <c r="J197" s="422">
        <f t="shared" si="116"/>
        <v>0</v>
      </c>
      <c r="K197" s="422">
        <f t="shared" si="116"/>
        <v>0</v>
      </c>
      <c r="L197" s="422">
        <f t="shared" si="116"/>
        <v>0</v>
      </c>
      <c r="M197" s="422">
        <f t="shared" si="116"/>
        <v>0</v>
      </c>
      <c r="N197" s="422">
        <f t="shared" si="116"/>
        <v>0</v>
      </c>
      <c r="O197" s="422">
        <f t="shared" si="116"/>
        <v>0</v>
      </c>
      <c r="P197" s="263">
        <f>O197</f>
        <v>0</v>
      </c>
      <c r="AJ197" s="2"/>
      <c r="AK197" s="241"/>
      <c r="AL197" s="2"/>
      <c r="AM197" s="2"/>
      <c r="AN197" s="241"/>
      <c r="AP197" s="2"/>
      <c r="AQ197" s="2"/>
      <c r="AR197" s="241"/>
      <c r="AS197" s="2"/>
      <c r="AT197" s="2"/>
      <c r="AU197" s="2"/>
      <c r="AV197" s="2"/>
      <c r="AW197" s="2"/>
      <c r="AX197" s="2"/>
      <c r="AY197" s="2"/>
      <c r="AZ197" s="2"/>
      <c r="BA197" s="2"/>
      <c r="BB197" s="2"/>
      <c r="BC197" s="2"/>
      <c r="BD197" s="2"/>
      <c r="BE197" s="2"/>
      <c r="BF197" s="2"/>
      <c r="BG197" s="2"/>
      <c r="BH197" s="2"/>
      <c r="BI197" s="2"/>
      <c r="BJ197" s="2"/>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row>
    <row r="198" spans="1:243" ht="15.5">
      <c r="A198" s="147">
        <f>A197+1</f>
        <v>98</v>
      </c>
      <c r="B198" s="227">
        <f>B176</f>
        <v>345</v>
      </c>
      <c r="C198" s="577">
        <v>0</v>
      </c>
      <c r="D198" s="422">
        <f t="shared" ref="D198:O198" si="117">C198+D187</f>
        <v>0</v>
      </c>
      <c r="E198" s="422">
        <f t="shared" si="117"/>
        <v>0</v>
      </c>
      <c r="F198" s="422">
        <f t="shared" si="117"/>
        <v>0</v>
      </c>
      <c r="G198" s="422">
        <f t="shared" si="117"/>
        <v>0</v>
      </c>
      <c r="H198" s="422">
        <f t="shared" si="117"/>
        <v>0</v>
      </c>
      <c r="I198" s="422">
        <f t="shared" si="117"/>
        <v>0</v>
      </c>
      <c r="J198" s="422">
        <f t="shared" si="117"/>
        <v>0</v>
      </c>
      <c r="K198" s="422">
        <f t="shared" si="117"/>
        <v>0</v>
      </c>
      <c r="L198" s="422">
        <f t="shared" si="117"/>
        <v>0</v>
      </c>
      <c r="M198" s="422">
        <f t="shared" si="117"/>
        <v>0</v>
      </c>
      <c r="N198" s="422">
        <f t="shared" si="117"/>
        <v>0</v>
      </c>
      <c r="O198" s="422">
        <f t="shared" si="117"/>
        <v>0</v>
      </c>
      <c r="P198" s="263">
        <f>O198</f>
        <v>0</v>
      </c>
      <c r="AJ198" s="2"/>
      <c r="AK198" s="241"/>
      <c r="AL198" s="2"/>
      <c r="AM198" s="2"/>
      <c r="AN198" s="241"/>
      <c r="AP198" s="2"/>
      <c r="AQ198" s="2"/>
      <c r="AR198" s="241"/>
      <c r="AS198" s="2"/>
      <c r="AT198" s="2"/>
      <c r="AU198" s="2"/>
      <c r="AV198" s="2"/>
      <c r="AW198" s="2"/>
      <c r="AX198" s="2"/>
      <c r="AY198" s="2"/>
      <c r="AZ198" s="2"/>
      <c r="BA198" s="2"/>
      <c r="BB198" s="2"/>
      <c r="BC198" s="2"/>
      <c r="BD198" s="2"/>
      <c r="BE198" s="2"/>
      <c r="BF198" s="2"/>
      <c r="BG198" s="2"/>
      <c r="BH198" s="2"/>
      <c r="BI198" s="2"/>
      <c r="BJ198" s="2"/>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row>
    <row r="199" spans="1:243" ht="15.5">
      <c r="A199" s="147" t="s">
        <v>3832</v>
      </c>
      <c r="B199" s="227">
        <v>345.1</v>
      </c>
      <c r="C199" s="577">
        <v>0</v>
      </c>
      <c r="D199" s="422">
        <f t="shared" ref="D199:O199" si="118">C199+D188</f>
        <v>0</v>
      </c>
      <c r="E199" s="422">
        <f t="shared" si="118"/>
        <v>0</v>
      </c>
      <c r="F199" s="422">
        <f t="shared" si="118"/>
        <v>0</v>
      </c>
      <c r="G199" s="422">
        <f t="shared" si="118"/>
        <v>0</v>
      </c>
      <c r="H199" s="422">
        <f t="shared" si="118"/>
        <v>0</v>
      </c>
      <c r="I199" s="422">
        <f t="shared" si="118"/>
        <v>0</v>
      </c>
      <c r="J199" s="422">
        <f t="shared" si="118"/>
        <v>0</v>
      </c>
      <c r="K199" s="422">
        <f t="shared" si="118"/>
        <v>0</v>
      </c>
      <c r="L199" s="422">
        <f t="shared" si="118"/>
        <v>0</v>
      </c>
      <c r="M199" s="422">
        <f t="shared" si="118"/>
        <v>0</v>
      </c>
      <c r="N199" s="422">
        <f t="shared" si="118"/>
        <v>0</v>
      </c>
      <c r="O199" s="422">
        <f t="shared" si="118"/>
        <v>0</v>
      </c>
      <c r="P199" s="263">
        <f t="shared" ref="P199:P201" si="119">O199</f>
        <v>0</v>
      </c>
      <c r="AJ199" s="2"/>
      <c r="AK199" s="241"/>
      <c r="AL199" s="2"/>
      <c r="AM199" s="2"/>
      <c r="AN199" s="241"/>
      <c r="AP199" s="2"/>
      <c r="AQ199" s="2"/>
      <c r="AR199" s="241"/>
      <c r="AS199" s="2"/>
      <c r="AT199" s="2"/>
      <c r="AU199" s="2"/>
      <c r="AV199" s="2"/>
      <c r="AW199" s="2"/>
      <c r="AX199" s="2"/>
      <c r="AY199" s="2"/>
      <c r="AZ199" s="2"/>
      <c r="BA199" s="2"/>
      <c r="BB199" s="2"/>
      <c r="BC199" s="2"/>
      <c r="BD199" s="2"/>
      <c r="BE199" s="2"/>
      <c r="BF199" s="2"/>
      <c r="BG199" s="2"/>
      <c r="BH199" s="2"/>
      <c r="BI199" s="2"/>
      <c r="BJ199" s="2"/>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row>
    <row r="200" spans="1:243" ht="15.5">
      <c r="A200" s="147" t="s">
        <v>3833</v>
      </c>
      <c r="B200" s="227">
        <v>345.2</v>
      </c>
      <c r="C200" s="577">
        <v>0</v>
      </c>
      <c r="D200" s="422">
        <f t="shared" ref="D200:O200" si="120">C200+D189</f>
        <v>0</v>
      </c>
      <c r="E200" s="422">
        <f t="shared" si="120"/>
        <v>0</v>
      </c>
      <c r="F200" s="422">
        <f t="shared" si="120"/>
        <v>0</v>
      </c>
      <c r="G200" s="422">
        <f t="shared" si="120"/>
        <v>0</v>
      </c>
      <c r="H200" s="422">
        <f t="shared" si="120"/>
        <v>0</v>
      </c>
      <c r="I200" s="422">
        <f t="shared" si="120"/>
        <v>0</v>
      </c>
      <c r="J200" s="422">
        <f t="shared" si="120"/>
        <v>0</v>
      </c>
      <c r="K200" s="422">
        <f t="shared" si="120"/>
        <v>0</v>
      </c>
      <c r="L200" s="422">
        <f t="shared" si="120"/>
        <v>0</v>
      </c>
      <c r="M200" s="422">
        <f t="shared" si="120"/>
        <v>0</v>
      </c>
      <c r="N200" s="422">
        <f t="shared" si="120"/>
        <v>0</v>
      </c>
      <c r="O200" s="422">
        <f t="shared" si="120"/>
        <v>0</v>
      </c>
      <c r="P200" s="263">
        <f t="shared" si="119"/>
        <v>0</v>
      </c>
      <c r="AJ200" s="2"/>
      <c r="AK200" s="241"/>
      <c r="AL200" s="2"/>
      <c r="AM200" s="2"/>
      <c r="AN200" s="241"/>
      <c r="AP200" s="2"/>
      <c r="AQ200" s="2"/>
      <c r="AR200" s="241"/>
      <c r="AS200" s="2"/>
      <c r="AT200" s="2"/>
      <c r="AU200" s="2"/>
      <c r="AV200" s="2"/>
      <c r="AW200" s="2"/>
      <c r="AX200" s="2"/>
      <c r="AY200" s="2"/>
      <c r="AZ200" s="2"/>
      <c r="BA200" s="2"/>
      <c r="BB200" s="2"/>
      <c r="BC200" s="2"/>
      <c r="BD200" s="2"/>
      <c r="BE200" s="2"/>
      <c r="BF200" s="2"/>
      <c r="BG200" s="2"/>
      <c r="BH200" s="2"/>
      <c r="BI200" s="2"/>
      <c r="BJ200" s="2"/>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row>
    <row r="201" spans="1:243" ht="15.5">
      <c r="A201" s="147" t="s">
        <v>3834</v>
      </c>
      <c r="B201" s="227">
        <v>345.3</v>
      </c>
      <c r="C201" s="577">
        <v>0</v>
      </c>
      <c r="D201" s="422">
        <f t="shared" ref="D201:O201" si="121">C201+D190</f>
        <v>0</v>
      </c>
      <c r="E201" s="422">
        <f t="shared" si="121"/>
        <v>0</v>
      </c>
      <c r="F201" s="422">
        <f t="shared" si="121"/>
        <v>0</v>
      </c>
      <c r="G201" s="422">
        <f t="shared" si="121"/>
        <v>0</v>
      </c>
      <c r="H201" s="422">
        <f t="shared" si="121"/>
        <v>0</v>
      </c>
      <c r="I201" s="422">
        <f t="shared" si="121"/>
        <v>0</v>
      </c>
      <c r="J201" s="422">
        <f t="shared" si="121"/>
        <v>0</v>
      </c>
      <c r="K201" s="422">
        <f t="shared" si="121"/>
        <v>0</v>
      </c>
      <c r="L201" s="422">
        <f t="shared" si="121"/>
        <v>0</v>
      </c>
      <c r="M201" s="422">
        <f t="shared" si="121"/>
        <v>0</v>
      </c>
      <c r="N201" s="422">
        <f t="shared" si="121"/>
        <v>0</v>
      </c>
      <c r="O201" s="422">
        <f t="shared" si="121"/>
        <v>0</v>
      </c>
      <c r="P201" s="263">
        <f t="shared" si="119"/>
        <v>0</v>
      </c>
      <c r="AJ201" s="2"/>
      <c r="AK201" s="241"/>
      <c r="AL201" s="2"/>
      <c r="AM201" s="2"/>
      <c r="AN201" s="241"/>
      <c r="AP201" s="2"/>
      <c r="AQ201" s="2"/>
      <c r="AR201" s="241"/>
      <c r="AS201" s="2"/>
      <c r="AT201" s="2"/>
      <c r="AU201" s="2"/>
      <c r="AV201" s="2"/>
      <c r="AW201" s="2"/>
      <c r="AX201" s="2"/>
      <c r="AY201" s="2"/>
      <c r="AZ201" s="2"/>
      <c r="BA201" s="2"/>
      <c r="BB201" s="2"/>
      <c r="BC201" s="2"/>
      <c r="BD201" s="2"/>
      <c r="BE201" s="2"/>
      <c r="BF201" s="2"/>
      <c r="BG201" s="2"/>
      <c r="BH201" s="2"/>
      <c r="BI201" s="2"/>
      <c r="BJ201" s="2"/>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row>
    <row r="202" spans="1:243" ht="15.5">
      <c r="A202" s="147">
        <f>A198+1</f>
        <v>99</v>
      </c>
      <c r="B202" s="227">
        <f>B180</f>
        <v>346</v>
      </c>
      <c r="C202" s="577">
        <v>0</v>
      </c>
      <c r="D202" s="422">
        <f>C202+D191</f>
        <v>0</v>
      </c>
      <c r="E202" s="422">
        <f t="shared" ref="E202:O202" si="122">D202+E191</f>
        <v>0</v>
      </c>
      <c r="F202" s="422">
        <f t="shared" si="122"/>
        <v>0</v>
      </c>
      <c r="G202" s="422">
        <f t="shared" si="122"/>
        <v>0</v>
      </c>
      <c r="H202" s="422">
        <f t="shared" si="122"/>
        <v>0</v>
      </c>
      <c r="I202" s="422">
        <f t="shared" si="122"/>
        <v>0</v>
      </c>
      <c r="J202" s="422">
        <f t="shared" si="122"/>
        <v>0</v>
      </c>
      <c r="K202" s="422">
        <f t="shared" si="122"/>
        <v>0</v>
      </c>
      <c r="L202" s="422">
        <f t="shared" si="122"/>
        <v>0</v>
      </c>
      <c r="M202" s="422">
        <f t="shared" si="122"/>
        <v>0</v>
      </c>
      <c r="N202" s="422">
        <f t="shared" si="122"/>
        <v>0</v>
      </c>
      <c r="O202" s="422">
        <f t="shared" si="122"/>
        <v>0</v>
      </c>
      <c r="P202" s="263">
        <f>O202</f>
        <v>0</v>
      </c>
      <c r="AJ202" s="2"/>
      <c r="AK202" s="241"/>
      <c r="AL202" s="2"/>
      <c r="AM202" s="2"/>
      <c r="AN202" s="241"/>
      <c r="AP202" s="2"/>
      <c r="AQ202" s="2"/>
      <c r="AR202" s="241"/>
      <c r="AS202" s="2"/>
      <c r="AT202" s="2"/>
      <c r="AU202" s="2"/>
      <c r="AV202" s="2"/>
      <c r="AW202" s="2"/>
      <c r="AX202" s="2"/>
      <c r="AY202" s="2"/>
      <c r="AZ202" s="2"/>
      <c r="BA202" s="2"/>
      <c r="BB202" s="2"/>
      <c r="BC202" s="2"/>
      <c r="BD202" s="2"/>
      <c r="BE202" s="2"/>
      <c r="BF202" s="2"/>
      <c r="BG202" s="2"/>
      <c r="BH202" s="2"/>
      <c r="BI202" s="2"/>
      <c r="BJ202" s="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row>
    <row r="203" spans="1:243" ht="15.5">
      <c r="A203" s="96"/>
      <c r="B203" s="264"/>
      <c r="C203" s="2"/>
      <c r="D203" s="2"/>
      <c r="E203" s="2"/>
      <c r="F203" s="2"/>
      <c r="G203" s="2"/>
      <c r="H203" s="2"/>
      <c r="I203" s="2"/>
      <c r="J203" s="2"/>
      <c r="K203" s="96"/>
      <c r="L203" s="2"/>
      <c r="M203" s="2"/>
      <c r="N203" s="2"/>
      <c r="O203" s="2"/>
      <c r="P203" s="266"/>
      <c r="AJ203" s="2"/>
      <c r="AK203" s="241"/>
      <c r="AL203" s="2"/>
      <c r="AM203" s="2"/>
      <c r="AN203" s="241"/>
      <c r="AP203" s="2"/>
      <c r="AQ203" s="2"/>
      <c r="AR203" s="241"/>
      <c r="AS203" s="2"/>
      <c r="AT203" s="2"/>
      <c r="AU203" s="2"/>
      <c r="AV203" s="2"/>
      <c r="AW203" s="2"/>
      <c r="AX203" s="2"/>
      <c r="AY203" s="2"/>
      <c r="AZ203" s="2"/>
      <c r="BA203" s="2"/>
      <c r="BB203" s="2"/>
      <c r="BC203" s="2"/>
      <c r="BD203" s="2"/>
      <c r="BE203" s="2"/>
      <c r="BF203" s="2"/>
      <c r="BG203" s="2"/>
      <c r="BH203" s="2"/>
      <c r="BI203" s="2"/>
      <c r="BJ203" s="2"/>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row>
    <row r="204" spans="1:243" ht="15.5">
      <c r="A204" s="264" t="s">
        <v>703</v>
      </c>
      <c r="C204" s="268" t="s">
        <v>472</v>
      </c>
      <c r="D204" s="2"/>
      <c r="E204" s="2"/>
      <c r="F204" s="2"/>
      <c r="G204" s="2"/>
      <c r="H204" s="2"/>
      <c r="I204" s="2"/>
      <c r="J204" s="2"/>
      <c r="K204" s="96"/>
      <c r="L204" s="2"/>
      <c r="M204" s="2"/>
      <c r="N204" s="2"/>
      <c r="O204" s="2"/>
      <c r="P204" s="266"/>
      <c r="AJ204" s="2"/>
      <c r="AK204" s="241"/>
      <c r="AL204" s="2"/>
      <c r="AM204" s="2"/>
      <c r="AN204" s="241"/>
      <c r="AP204" s="2"/>
      <c r="AQ204" s="2"/>
      <c r="AR204" s="241"/>
      <c r="AS204" s="2"/>
      <c r="AT204" s="2"/>
      <c r="AU204" s="2"/>
      <c r="AV204" s="2"/>
      <c r="AW204" s="2"/>
      <c r="AX204" s="2"/>
      <c r="AY204" s="2"/>
      <c r="AZ204" s="2"/>
      <c r="BA204" s="2"/>
      <c r="BB204" s="2"/>
      <c r="BC204" s="2"/>
      <c r="BD204" s="2"/>
      <c r="BE204" s="2"/>
      <c r="BF204" s="2"/>
      <c r="BG204" s="2"/>
      <c r="BH204" s="2"/>
      <c r="BI204" s="2"/>
      <c r="BJ204" s="2"/>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row>
    <row r="205" spans="1:243" ht="15.5">
      <c r="A205" s="96"/>
      <c r="B205" s="105"/>
      <c r="C205" s="2"/>
      <c r="D205" s="2"/>
      <c r="E205" s="2"/>
      <c r="F205" s="2"/>
      <c r="G205" s="2"/>
      <c r="H205" s="2"/>
      <c r="I205" s="2"/>
      <c r="J205" s="2"/>
      <c r="K205" s="96"/>
      <c r="L205" s="2"/>
      <c r="M205" s="2"/>
      <c r="N205" s="2"/>
      <c r="O205" s="2"/>
      <c r="P205" s="266"/>
      <c r="AJ205" s="2"/>
      <c r="AK205" s="241"/>
      <c r="AL205" s="2"/>
      <c r="AM205" s="2"/>
      <c r="AN205" s="241"/>
      <c r="AP205" s="2"/>
      <c r="AQ205" s="2"/>
      <c r="AR205" s="241"/>
      <c r="AS205" s="2"/>
      <c r="AT205" s="2"/>
      <c r="AU205" s="2"/>
      <c r="AV205" s="2"/>
      <c r="AW205" s="2"/>
      <c r="AX205" s="2"/>
      <c r="AY205" s="2"/>
      <c r="AZ205" s="2"/>
      <c r="BA205" s="2"/>
      <c r="BB205" s="2"/>
      <c r="BC205" s="2"/>
      <c r="BD205" s="2"/>
      <c r="BE205" s="2"/>
      <c r="BF205" s="2"/>
      <c r="BG205" s="2"/>
      <c r="BH205" s="2"/>
      <c r="BI205" s="2"/>
      <c r="BJ205" s="2"/>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row>
    <row r="206" spans="1:243" ht="18.5">
      <c r="A206" s="96" t="s">
        <v>490</v>
      </c>
      <c r="B206" s="96" t="s">
        <v>1068</v>
      </c>
      <c r="C206" s="96"/>
      <c r="D206" s="1283" t="s">
        <v>704</v>
      </c>
      <c r="E206" s="1284"/>
      <c r="F206" s="1284"/>
      <c r="G206" s="1284"/>
      <c r="H206" s="1284"/>
      <c r="I206" s="1284"/>
      <c r="J206" s="1284"/>
      <c r="K206" s="1284"/>
      <c r="L206" s="1284"/>
      <c r="M206" s="1284"/>
      <c r="N206" s="1284"/>
      <c r="O206" s="1284"/>
      <c r="P206" s="1198"/>
      <c r="AJ206" s="2"/>
      <c r="AK206" s="241"/>
      <c r="AL206" s="2"/>
      <c r="AM206" s="2"/>
      <c r="AN206" s="241"/>
      <c r="AP206" s="2"/>
      <c r="AQ206" s="2"/>
      <c r="AR206" s="241"/>
      <c r="AS206" s="2"/>
      <c r="AT206" s="2"/>
      <c r="AU206" s="2"/>
      <c r="AV206" s="2"/>
      <c r="AW206" s="2"/>
      <c r="AX206" s="2"/>
      <c r="AY206" s="2"/>
      <c r="AZ206" s="2"/>
      <c r="BA206" s="2"/>
      <c r="BB206" s="2"/>
      <c r="BC206" s="2"/>
      <c r="BD206" s="2"/>
      <c r="BE206" s="2"/>
      <c r="BF206" s="2"/>
      <c r="BG206" s="2"/>
      <c r="BH206" s="2"/>
      <c r="BI206" s="2"/>
      <c r="BJ206" s="2"/>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row>
    <row r="207" spans="1:243" ht="15.5">
      <c r="A207" s="97" t="s">
        <v>918</v>
      </c>
      <c r="B207" s="97" t="s">
        <v>918</v>
      </c>
      <c r="C207" s="97"/>
      <c r="D207" s="15" t="s">
        <v>705</v>
      </c>
      <c r="E207" s="15" t="s">
        <v>706</v>
      </c>
      <c r="F207" s="15" t="s">
        <v>707</v>
      </c>
      <c r="G207" s="15" t="s">
        <v>708</v>
      </c>
      <c r="H207" s="15" t="s">
        <v>709</v>
      </c>
      <c r="I207" s="15" t="s">
        <v>710</v>
      </c>
      <c r="J207" s="15" t="s">
        <v>711</v>
      </c>
      <c r="K207" s="15" t="s">
        <v>712</v>
      </c>
      <c r="L207" s="15" t="s">
        <v>713</v>
      </c>
      <c r="M207" s="15" t="s">
        <v>714</v>
      </c>
      <c r="N207" s="15" t="s">
        <v>715</v>
      </c>
      <c r="O207" s="15" t="s">
        <v>716</v>
      </c>
      <c r="P207" s="276"/>
      <c r="AJ207" s="2"/>
      <c r="AK207" s="241"/>
      <c r="AL207" s="2"/>
      <c r="AM207" s="2"/>
      <c r="AN207" s="241"/>
      <c r="AP207" s="2"/>
      <c r="AQ207" s="2"/>
      <c r="AR207" s="241"/>
      <c r="AS207" s="2"/>
      <c r="AT207" s="2"/>
      <c r="AU207" s="2"/>
      <c r="AV207" s="2"/>
      <c r="AW207" s="2"/>
      <c r="AX207" s="2"/>
      <c r="AY207" s="2"/>
      <c r="AZ207" s="2"/>
      <c r="BA207" s="2"/>
      <c r="BB207" s="2"/>
      <c r="BC207" s="2"/>
      <c r="BD207" s="2"/>
      <c r="BE207" s="2"/>
      <c r="BF207" s="2"/>
      <c r="BG207" s="2"/>
      <c r="BH207" s="2"/>
      <c r="BI207" s="2"/>
      <c r="BJ207" s="2"/>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row>
    <row r="208" spans="1:243" ht="15.5">
      <c r="A208" s="147">
        <f>A202+1</f>
        <v>100</v>
      </c>
      <c r="B208" s="227">
        <v>341</v>
      </c>
      <c r="C208" s="2"/>
      <c r="D208" s="577">
        <v>0</v>
      </c>
      <c r="E208" s="577">
        <v>0</v>
      </c>
      <c r="F208" s="577">
        <v>0</v>
      </c>
      <c r="G208" s="577">
        <v>0</v>
      </c>
      <c r="H208" s="577">
        <v>0</v>
      </c>
      <c r="I208" s="577">
        <v>0</v>
      </c>
      <c r="J208" s="577">
        <v>0</v>
      </c>
      <c r="K208" s="577">
        <v>0</v>
      </c>
      <c r="L208" s="577">
        <v>0</v>
      </c>
      <c r="M208" s="577">
        <v>0</v>
      </c>
      <c r="N208" s="577">
        <v>0</v>
      </c>
      <c r="O208" s="577">
        <v>0</v>
      </c>
      <c r="P208" s="266"/>
      <c r="AJ208" s="2"/>
      <c r="AK208" s="241"/>
      <c r="AL208" s="2"/>
      <c r="AM208" s="2"/>
      <c r="AN208" s="241"/>
      <c r="AP208" s="2"/>
      <c r="AQ208" s="2"/>
      <c r="AR208" s="241"/>
      <c r="AS208" s="2"/>
      <c r="AT208" s="2"/>
      <c r="AU208" s="2"/>
      <c r="AV208" s="2"/>
      <c r="AW208" s="2"/>
      <c r="AX208" s="2"/>
      <c r="AY208" s="2"/>
      <c r="AZ208" s="2"/>
      <c r="BA208" s="2"/>
      <c r="BB208" s="2"/>
      <c r="BC208" s="2"/>
      <c r="BD208" s="2"/>
      <c r="BE208" s="2"/>
      <c r="BF208" s="2"/>
      <c r="BG208" s="2"/>
      <c r="BH208" s="2"/>
      <c r="BI208" s="2"/>
      <c r="BJ208" s="2"/>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row>
    <row r="209" spans="1:243" ht="15.5">
      <c r="A209" s="147">
        <f>A208+1</f>
        <v>101</v>
      </c>
      <c r="B209" s="227">
        <v>342</v>
      </c>
      <c r="C209" s="2"/>
      <c r="D209" s="577">
        <v>0</v>
      </c>
      <c r="E209" s="577">
        <v>0</v>
      </c>
      <c r="F209" s="577">
        <v>0</v>
      </c>
      <c r="G209" s="577">
        <v>0</v>
      </c>
      <c r="H209" s="577">
        <v>0</v>
      </c>
      <c r="I209" s="577">
        <v>0</v>
      </c>
      <c r="J209" s="577">
        <v>0</v>
      </c>
      <c r="K209" s="577">
        <v>0</v>
      </c>
      <c r="L209" s="577">
        <v>0</v>
      </c>
      <c r="M209" s="577">
        <v>0</v>
      </c>
      <c r="N209" s="577">
        <v>0</v>
      </c>
      <c r="O209" s="577">
        <v>0</v>
      </c>
      <c r="P209" s="266"/>
      <c r="AJ209" s="2"/>
      <c r="AK209" s="252"/>
      <c r="AL209" s="2"/>
      <c r="AM209" s="2"/>
      <c r="AN209" s="241"/>
      <c r="AP209" s="2"/>
      <c r="AQ209" s="2"/>
      <c r="AR209" s="241"/>
      <c r="AS209" s="2"/>
      <c r="AT209" s="2"/>
      <c r="AU209" s="2"/>
      <c r="AV209" s="2"/>
      <c r="AW209" s="2"/>
      <c r="AX209" s="2"/>
      <c r="AY209" s="2"/>
      <c r="AZ209" s="2"/>
      <c r="BA209" s="2"/>
      <c r="BB209" s="2"/>
      <c r="BC209" s="2"/>
      <c r="BD209" s="2"/>
      <c r="BE209" s="2"/>
      <c r="BF209" s="2"/>
      <c r="BG209" s="2"/>
      <c r="BH209" s="2"/>
      <c r="BI209" s="2"/>
      <c r="BJ209" s="2"/>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row>
    <row r="210" spans="1:243" ht="15.5">
      <c r="A210" s="147">
        <f>A209+1</f>
        <v>102</v>
      </c>
      <c r="B210" s="227">
        <v>344</v>
      </c>
      <c r="C210" s="2"/>
      <c r="D210" s="577">
        <v>0</v>
      </c>
      <c r="E210" s="577">
        <v>0</v>
      </c>
      <c r="F210" s="577">
        <v>0</v>
      </c>
      <c r="G210" s="577">
        <v>0</v>
      </c>
      <c r="H210" s="577">
        <v>0</v>
      </c>
      <c r="I210" s="577">
        <v>0</v>
      </c>
      <c r="J210" s="577">
        <v>0</v>
      </c>
      <c r="K210" s="577">
        <v>0</v>
      </c>
      <c r="L210" s="577">
        <v>0</v>
      </c>
      <c r="M210" s="577">
        <v>0</v>
      </c>
      <c r="N210" s="577">
        <v>0</v>
      </c>
      <c r="O210" s="577">
        <v>0</v>
      </c>
      <c r="P210" s="266"/>
      <c r="AJ210" s="2"/>
      <c r="AK210" s="241"/>
      <c r="AL210" s="2"/>
      <c r="AM210" s="2"/>
      <c r="AN210" s="241"/>
      <c r="AP210" s="2"/>
      <c r="AQ210" s="2"/>
      <c r="AR210" s="241"/>
      <c r="AS210" s="2"/>
      <c r="AT210" s="2"/>
      <c r="AU210" s="2"/>
      <c r="AV210" s="2"/>
      <c r="AW210" s="2"/>
      <c r="AX210" s="2"/>
      <c r="AY210" s="2"/>
      <c r="AZ210" s="2"/>
      <c r="BA210" s="2"/>
      <c r="BB210" s="2"/>
      <c r="BC210" s="2"/>
      <c r="BD210" s="2"/>
      <c r="BE210" s="2"/>
      <c r="BF210" s="2"/>
      <c r="BG210" s="2"/>
      <c r="BH210" s="2"/>
      <c r="BI210" s="2"/>
      <c r="BJ210" s="2"/>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row>
    <row r="211" spans="1:243" ht="15.5">
      <c r="A211" s="147">
        <f>A210+1</f>
        <v>103</v>
      </c>
      <c r="B211" s="227">
        <v>345</v>
      </c>
      <c r="C211" s="2"/>
      <c r="D211" s="577">
        <v>0</v>
      </c>
      <c r="E211" s="577">
        <v>0</v>
      </c>
      <c r="F211" s="577">
        <v>0</v>
      </c>
      <c r="G211" s="577">
        <v>0</v>
      </c>
      <c r="H211" s="577">
        <v>0</v>
      </c>
      <c r="I211" s="577">
        <v>0</v>
      </c>
      <c r="J211" s="577">
        <v>0</v>
      </c>
      <c r="K211" s="577">
        <v>0</v>
      </c>
      <c r="L211" s="577">
        <v>0</v>
      </c>
      <c r="M211" s="577">
        <v>0</v>
      </c>
      <c r="N211" s="577">
        <v>0</v>
      </c>
      <c r="O211" s="577">
        <v>0</v>
      </c>
      <c r="P211" s="266"/>
      <c r="AJ211" s="2"/>
      <c r="AK211" s="241"/>
      <c r="AL211" s="2"/>
      <c r="AM211" s="2"/>
      <c r="AN211" s="241"/>
      <c r="AP211" s="2"/>
      <c r="AQ211" s="2"/>
      <c r="AR211" s="241"/>
      <c r="AS211" s="2"/>
      <c r="AT211" s="2"/>
      <c r="AU211" s="2"/>
      <c r="AV211" s="2"/>
      <c r="AW211" s="2"/>
      <c r="AX211" s="2"/>
      <c r="AY211" s="2"/>
      <c r="AZ211" s="2"/>
      <c r="BA211" s="2"/>
      <c r="BB211" s="2"/>
      <c r="BC211" s="2"/>
      <c r="BD211" s="2"/>
      <c r="BE211" s="2"/>
      <c r="BF211" s="2"/>
      <c r="BG211" s="2"/>
      <c r="BH211" s="2"/>
      <c r="BI211" s="2"/>
      <c r="BJ211" s="2"/>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row>
    <row r="212" spans="1:243" ht="15.5">
      <c r="A212" s="147" t="s">
        <v>3835</v>
      </c>
      <c r="B212" s="227">
        <v>345.1</v>
      </c>
      <c r="C212" s="2"/>
      <c r="D212" s="577">
        <v>0</v>
      </c>
      <c r="E212" s="577">
        <v>0</v>
      </c>
      <c r="F212" s="577">
        <v>0</v>
      </c>
      <c r="G212" s="577">
        <v>0</v>
      </c>
      <c r="H212" s="577">
        <v>0</v>
      </c>
      <c r="I212" s="577">
        <v>0</v>
      </c>
      <c r="J212" s="577">
        <v>0</v>
      </c>
      <c r="K212" s="577">
        <v>0</v>
      </c>
      <c r="L212" s="577">
        <v>0</v>
      </c>
      <c r="M212" s="577">
        <v>0</v>
      </c>
      <c r="N212" s="577">
        <v>0</v>
      </c>
      <c r="O212" s="577">
        <v>0</v>
      </c>
      <c r="P212" s="266"/>
      <c r="AJ212" s="2"/>
      <c r="AK212" s="241"/>
      <c r="AL212" s="2"/>
      <c r="AM212" s="2"/>
      <c r="AN212" s="241"/>
      <c r="AP212" s="2"/>
      <c r="AQ212" s="2"/>
      <c r="AR212" s="241"/>
      <c r="AS212" s="2"/>
      <c r="AT212" s="2"/>
      <c r="AU212" s="2"/>
      <c r="AV212" s="2"/>
      <c r="AW212" s="2"/>
      <c r="AX212" s="2"/>
      <c r="AY212" s="2"/>
      <c r="AZ212" s="2"/>
      <c r="BA212" s="2"/>
      <c r="BB212" s="2"/>
      <c r="BC212" s="2"/>
      <c r="BD212" s="2"/>
      <c r="BE212" s="2"/>
      <c r="BF212" s="2"/>
      <c r="BG212" s="2"/>
      <c r="BH212" s="2"/>
      <c r="BI212" s="2"/>
      <c r="BJ212" s="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row>
    <row r="213" spans="1:243" ht="15.5">
      <c r="A213" s="147" t="s">
        <v>3836</v>
      </c>
      <c r="B213" s="227">
        <v>345.2</v>
      </c>
      <c r="C213" s="2"/>
      <c r="D213" s="577">
        <v>0</v>
      </c>
      <c r="E213" s="577">
        <v>0</v>
      </c>
      <c r="F213" s="577">
        <v>0</v>
      </c>
      <c r="G213" s="577">
        <v>0</v>
      </c>
      <c r="H213" s="577">
        <v>0</v>
      </c>
      <c r="I213" s="577">
        <v>0</v>
      </c>
      <c r="J213" s="577">
        <v>0</v>
      </c>
      <c r="K213" s="577">
        <v>0</v>
      </c>
      <c r="L213" s="577">
        <v>0</v>
      </c>
      <c r="M213" s="577">
        <v>0</v>
      </c>
      <c r="N213" s="577">
        <v>0</v>
      </c>
      <c r="O213" s="577">
        <v>0</v>
      </c>
      <c r="P213" s="266"/>
      <c r="AJ213" s="2"/>
      <c r="AK213" s="241"/>
      <c r="AL213" s="2"/>
      <c r="AM213" s="2"/>
      <c r="AN213" s="241"/>
      <c r="AP213" s="2"/>
      <c r="AQ213" s="2"/>
      <c r="AR213" s="241"/>
      <c r="AS213" s="2"/>
      <c r="AT213" s="2"/>
      <c r="AU213" s="2"/>
      <c r="AV213" s="2"/>
      <c r="AW213" s="2"/>
      <c r="AX213" s="2"/>
      <c r="AY213" s="2"/>
      <c r="AZ213" s="2"/>
      <c r="BA213" s="2"/>
      <c r="BB213" s="2"/>
      <c r="BC213" s="2"/>
      <c r="BD213" s="2"/>
      <c r="BE213" s="2"/>
      <c r="BF213" s="2"/>
      <c r="BG213" s="2"/>
      <c r="BH213" s="2"/>
      <c r="BI213" s="2"/>
      <c r="BJ213" s="2"/>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row>
    <row r="214" spans="1:243" ht="15.5">
      <c r="A214" s="147" t="s">
        <v>3837</v>
      </c>
      <c r="B214" s="227">
        <v>345.3</v>
      </c>
      <c r="C214" s="2"/>
      <c r="D214" s="577">
        <v>0</v>
      </c>
      <c r="E214" s="577">
        <v>0</v>
      </c>
      <c r="F214" s="577">
        <v>0</v>
      </c>
      <c r="G214" s="577">
        <v>0</v>
      </c>
      <c r="H214" s="577">
        <v>0</v>
      </c>
      <c r="I214" s="577">
        <v>0</v>
      </c>
      <c r="J214" s="577">
        <v>0</v>
      </c>
      <c r="K214" s="577">
        <v>0</v>
      </c>
      <c r="L214" s="577">
        <v>0</v>
      </c>
      <c r="M214" s="577">
        <v>0</v>
      </c>
      <c r="N214" s="577">
        <v>0</v>
      </c>
      <c r="O214" s="577">
        <v>0</v>
      </c>
      <c r="P214" s="266"/>
      <c r="AJ214" s="2"/>
      <c r="AK214" s="241"/>
      <c r="AL214" s="2"/>
      <c r="AM214" s="2"/>
      <c r="AN214" s="241"/>
      <c r="AP214" s="2"/>
      <c r="AQ214" s="2"/>
      <c r="AR214" s="241"/>
      <c r="AS214" s="2"/>
      <c r="AT214" s="2"/>
      <c r="AU214" s="2"/>
      <c r="AV214" s="2"/>
      <c r="AW214" s="2"/>
      <c r="AX214" s="2"/>
      <c r="AY214" s="2"/>
      <c r="AZ214" s="2"/>
      <c r="BA214" s="2"/>
      <c r="BB214" s="2"/>
      <c r="BC214" s="2"/>
      <c r="BD214" s="2"/>
      <c r="BE214" s="2"/>
      <c r="BF214" s="2"/>
      <c r="BG214" s="2"/>
      <c r="BH214" s="2"/>
      <c r="BI214" s="2"/>
      <c r="BJ214" s="2"/>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row>
    <row r="215" spans="1:243" ht="15.5">
      <c r="A215" s="147">
        <f>A211+1</f>
        <v>104</v>
      </c>
      <c r="B215" s="227">
        <v>346</v>
      </c>
      <c r="C215" s="2"/>
      <c r="D215" s="577">
        <v>0</v>
      </c>
      <c r="E215" s="577">
        <v>0</v>
      </c>
      <c r="F215" s="577">
        <v>0</v>
      </c>
      <c r="G215" s="577">
        <v>0</v>
      </c>
      <c r="H215" s="577">
        <v>0</v>
      </c>
      <c r="I215" s="577">
        <v>0</v>
      </c>
      <c r="J215" s="577">
        <v>0</v>
      </c>
      <c r="K215" s="577">
        <v>0</v>
      </c>
      <c r="L215" s="577">
        <v>0</v>
      </c>
      <c r="M215" s="577">
        <v>0</v>
      </c>
      <c r="N215" s="577">
        <v>0</v>
      </c>
      <c r="O215" s="577">
        <v>0</v>
      </c>
      <c r="P215" s="266"/>
      <c r="AJ215" s="2"/>
      <c r="AK215" s="241"/>
      <c r="AL215" s="2"/>
      <c r="AM215" s="2"/>
      <c r="AN215" s="241"/>
      <c r="AP215" s="2"/>
      <c r="AQ215" s="2"/>
      <c r="AR215" s="241"/>
      <c r="AS215" s="2"/>
      <c r="AT215" s="2"/>
      <c r="AU215" s="2"/>
      <c r="AV215" s="2"/>
      <c r="AW215" s="2"/>
      <c r="AX215" s="2"/>
      <c r="AY215" s="2"/>
      <c r="AZ215" s="2"/>
      <c r="BA215" s="2"/>
      <c r="BB215" s="2"/>
      <c r="BC215" s="2"/>
      <c r="BD215" s="2"/>
      <c r="BE215" s="2"/>
      <c r="BF215" s="2"/>
      <c r="BG215" s="2"/>
      <c r="BH215" s="2"/>
      <c r="BI215" s="2"/>
      <c r="BJ215" s="2"/>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row>
    <row r="216" spans="1:243" ht="15.5">
      <c r="A216" s="96"/>
      <c r="B216" s="264"/>
      <c r="C216" s="2"/>
      <c r="D216" s="2"/>
      <c r="E216" s="2"/>
      <c r="F216" s="2"/>
      <c r="G216" s="2"/>
      <c r="H216" s="2"/>
      <c r="I216" s="2"/>
      <c r="J216" s="2"/>
      <c r="K216" s="96"/>
      <c r="L216" s="2"/>
      <c r="M216" s="2"/>
      <c r="N216" s="2"/>
      <c r="O216" s="2"/>
      <c r="P216" s="266"/>
      <c r="AJ216" s="2"/>
      <c r="AK216" s="241"/>
      <c r="AL216" s="2"/>
      <c r="AM216" s="2"/>
      <c r="AN216" s="241"/>
      <c r="AP216" s="2"/>
      <c r="AQ216" s="2"/>
      <c r="AR216" s="241"/>
      <c r="AS216" s="2"/>
      <c r="AT216" s="2"/>
      <c r="AU216" s="2"/>
      <c r="AV216" s="2"/>
      <c r="AW216" s="2"/>
      <c r="AX216" s="2"/>
      <c r="AY216" s="2"/>
      <c r="AZ216" s="2"/>
      <c r="BA216" s="2"/>
      <c r="BB216" s="2"/>
      <c r="BC216" s="2"/>
      <c r="BD216" s="2"/>
      <c r="BE216" s="2"/>
      <c r="BF216" s="2"/>
      <c r="BG216" s="2"/>
      <c r="BH216" s="2"/>
      <c r="BI216" s="2"/>
      <c r="BJ216" s="2"/>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row>
    <row r="217" spans="1:243" ht="18.5">
      <c r="A217" s="96"/>
      <c r="B217" s="96" t="s">
        <v>1068</v>
      </c>
      <c r="C217" s="96" t="s">
        <v>717</v>
      </c>
      <c r="D217" s="1283" t="s">
        <v>718</v>
      </c>
      <c r="E217" s="1284"/>
      <c r="F217" s="1284"/>
      <c r="G217" s="1284"/>
      <c r="H217" s="1284"/>
      <c r="I217" s="1284"/>
      <c r="J217" s="1284"/>
      <c r="K217" s="1284"/>
      <c r="L217" s="1284"/>
      <c r="M217" s="1284"/>
      <c r="N217" s="1284"/>
      <c r="O217" s="1284"/>
      <c r="P217" s="1284"/>
      <c r="AJ217" s="2"/>
      <c r="AK217" s="241"/>
      <c r="AL217" s="2"/>
      <c r="AM217" s="2"/>
      <c r="AN217" s="241"/>
      <c r="AP217" s="2"/>
      <c r="AQ217" s="2"/>
      <c r="AR217" s="241"/>
      <c r="AS217" s="2"/>
      <c r="AT217" s="2"/>
      <c r="AU217" s="2"/>
      <c r="AV217" s="2"/>
      <c r="AW217" s="2"/>
      <c r="AX217" s="2"/>
      <c r="AY217" s="2"/>
      <c r="AZ217" s="2"/>
      <c r="BA217" s="2"/>
      <c r="BB217" s="2"/>
      <c r="BC217" s="2"/>
      <c r="BD217" s="2"/>
      <c r="BE217" s="2"/>
      <c r="BF217" s="2"/>
      <c r="BG217" s="2"/>
      <c r="BH217" s="2"/>
      <c r="BI217" s="2"/>
      <c r="BJ217" s="2"/>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row>
    <row r="218" spans="1:243" ht="18.5">
      <c r="A218" s="97"/>
      <c r="B218" s="97" t="s">
        <v>918</v>
      </c>
      <c r="C218" s="97" t="s">
        <v>719</v>
      </c>
      <c r="D218" s="15" t="s">
        <v>706</v>
      </c>
      <c r="E218" s="15" t="s">
        <v>707</v>
      </c>
      <c r="F218" s="15" t="s">
        <v>708</v>
      </c>
      <c r="G218" s="15" t="s">
        <v>709</v>
      </c>
      <c r="H218" s="15" t="s">
        <v>710</v>
      </c>
      <c r="I218" s="15" t="s">
        <v>711</v>
      </c>
      <c r="J218" s="15" t="s">
        <v>712</v>
      </c>
      <c r="K218" s="15" t="s">
        <v>713</v>
      </c>
      <c r="L218" s="15" t="s">
        <v>714</v>
      </c>
      <c r="M218" s="15" t="s">
        <v>715</v>
      </c>
      <c r="N218" s="15" t="s">
        <v>716</v>
      </c>
      <c r="O218" s="15" t="s">
        <v>705</v>
      </c>
      <c r="P218" s="277" t="s">
        <v>464</v>
      </c>
      <c r="AJ218" s="2"/>
      <c r="AK218" s="241"/>
      <c r="AL218" s="2"/>
      <c r="AM218" s="2"/>
      <c r="AN218" s="241"/>
      <c r="AP218" s="2"/>
      <c r="AQ218" s="2"/>
      <c r="AR218" s="241"/>
      <c r="AS218" s="2"/>
      <c r="AT218" s="2"/>
      <c r="AU218" s="2"/>
      <c r="AV218" s="2"/>
      <c r="AW218" s="2"/>
      <c r="AX218" s="2"/>
      <c r="AY218" s="2"/>
      <c r="AZ218" s="2"/>
      <c r="BA218" s="2"/>
      <c r="BB218" s="2"/>
      <c r="BC218" s="2"/>
      <c r="BD218" s="2"/>
      <c r="BE218" s="2"/>
      <c r="BF218" s="2"/>
      <c r="BG218" s="2"/>
      <c r="BH218" s="2"/>
      <c r="BI218" s="2"/>
      <c r="BJ218" s="2"/>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row>
    <row r="219" spans="1:243" ht="15.5">
      <c r="A219" s="147">
        <f>A215+1</f>
        <v>105</v>
      </c>
      <c r="B219" s="227">
        <f>B195</f>
        <v>341</v>
      </c>
      <c r="C219" s="579"/>
      <c r="D219" s="422">
        <f>D208*$C219/100/12</f>
        <v>0</v>
      </c>
      <c r="E219" s="422">
        <f t="shared" ref="E219:O219" si="123">E208*$C219/100/12</f>
        <v>0</v>
      </c>
      <c r="F219" s="422">
        <f t="shared" si="123"/>
        <v>0</v>
      </c>
      <c r="G219" s="422">
        <f t="shared" si="123"/>
        <v>0</v>
      </c>
      <c r="H219" s="422">
        <f t="shared" si="123"/>
        <v>0</v>
      </c>
      <c r="I219" s="422">
        <f t="shared" si="123"/>
        <v>0</v>
      </c>
      <c r="J219" s="422">
        <f t="shared" si="123"/>
        <v>0</v>
      </c>
      <c r="K219" s="422">
        <f t="shared" si="123"/>
        <v>0</v>
      </c>
      <c r="L219" s="422">
        <f t="shared" si="123"/>
        <v>0</v>
      </c>
      <c r="M219" s="422">
        <f t="shared" si="123"/>
        <v>0</v>
      </c>
      <c r="N219" s="422">
        <f t="shared" si="123"/>
        <v>0</v>
      </c>
      <c r="O219" s="422">
        <f t="shared" si="123"/>
        <v>0</v>
      </c>
      <c r="P219" s="263">
        <f>SUM(D219:O219)</f>
        <v>0</v>
      </c>
      <c r="AJ219" s="2"/>
      <c r="AK219" s="241"/>
      <c r="AL219" s="2"/>
      <c r="AM219" s="2"/>
      <c r="AN219" s="241"/>
      <c r="AP219" s="2"/>
      <c r="AQ219" s="2"/>
      <c r="AR219" s="241"/>
      <c r="AS219" s="2"/>
      <c r="AT219" s="2"/>
      <c r="AU219" s="2"/>
      <c r="AV219" s="2"/>
      <c r="AW219" s="2"/>
      <c r="AX219" s="2"/>
      <c r="AY219" s="2"/>
      <c r="AZ219" s="2"/>
      <c r="BA219" s="2"/>
      <c r="BB219" s="2"/>
      <c r="BC219" s="2"/>
      <c r="BD219" s="2"/>
      <c r="BE219" s="2"/>
      <c r="BF219" s="2"/>
      <c r="BG219" s="2"/>
      <c r="BH219" s="2"/>
      <c r="BI219" s="2"/>
      <c r="BJ219" s="2"/>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row>
    <row r="220" spans="1:243" ht="15.5">
      <c r="A220" s="147">
        <f>A219+1</f>
        <v>106</v>
      </c>
      <c r="B220" s="227">
        <f>B196</f>
        <v>342</v>
      </c>
      <c r="C220" s="579"/>
      <c r="D220" s="422">
        <f>D209*$C220/100/12</f>
        <v>0</v>
      </c>
      <c r="E220" s="422">
        <f t="shared" ref="E220:O220" si="124">E209*$C220/100/12</f>
        <v>0</v>
      </c>
      <c r="F220" s="422">
        <f t="shared" si="124"/>
        <v>0</v>
      </c>
      <c r="G220" s="422">
        <f t="shared" si="124"/>
        <v>0</v>
      </c>
      <c r="H220" s="422">
        <f t="shared" si="124"/>
        <v>0</v>
      </c>
      <c r="I220" s="422">
        <f t="shared" si="124"/>
        <v>0</v>
      </c>
      <c r="J220" s="422">
        <f t="shared" si="124"/>
        <v>0</v>
      </c>
      <c r="K220" s="422">
        <f t="shared" si="124"/>
        <v>0</v>
      </c>
      <c r="L220" s="422">
        <f t="shared" si="124"/>
        <v>0</v>
      </c>
      <c r="M220" s="422">
        <f t="shared" si="124"/>
        <v>0</v>
      </c>
      <c r="N220" s="422">
        <f t="shared" si="124"/>
        <v>0</v>
      </c>
      <c r="O220" s="422">
        <f t="shared" si="124"/>
        <v>0</v>
      </c>
      <c r="P220" s="263">
        <f>SUM(D220:O220)</f>
        <v>0</v>
      </c>
      <c r="AJ220" s="2"/>
      <c r="AK220" s="241"/>
      <c r="AL220" s="2"/>
      <c r="AM220" s="2"/>
      <c r="AN220" s="241"/>
      <c r="AP220" s="2"/>
      <c r="AQ220" s="2"/>
      <c r="AR220" s="241"/>
      <c r="AS220" s="2"/>
      <c r="AT220" s="2"/>
      <c r="AU220" s="2"/>
      <c r="AV220" s="2"/>
      <c r="AW220" s="2"/>
      <c r="AX220" s="2"/>
      <c r="AY220" s="2"/>
      <c r="AZ220" s="2"/>
      <c r="BA220" s="2"/>
      <c r="BB220" s="2"/>
      <c r="BC220" s="2"/>
      <c r="BD220" s="2"/>
      <c r="BE220" s="2"/>
      <c r="BF220" s="2"/>
      <c r="BG220" s="2"/>
      <c r="BH220" s="2"/>
      <c r="BI220" s="2"/>
      <c r="BJ220" s="2"/>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row>
    <row r="221" spans="1:243" ht="15.5">
      <c r="A221" s="147">
        <f>A220+1</f>
        <v>107</v>
      </c>
      <c r="B221" s="227">
        <f>B197</f>
        <v>344</v>
      </c>
      <c r="C221" s="579"/>
      <c r="D221" s="422">
        <f>D210*$C221/100/12</f>
        <v>0</v>
      </c>
      <c r="E221" s="422">
        <f t="shared" ref="E221:O221" si="125">E210*$C221/100/12</f>
        <v>0</v>
      </c>
      <c r="F221" s="422">
        <f t="shared" si="125"/>
        <v>0</v>
      </c>
      <c r="G221" s="422">
        <f t="shared" si="125"/>
        <v>0</v>
      </c>
      <c r="H221" s="422">
        <f t="shared" si="125"/>
        <v>0</v>
      </c>
      <c r="I221" s="422">
        <f t="shared" si="125"/>
        <v>0</v>
      </c>
      <c r="J221" s="422">
        <f t="shared" si="125"/>
        <v>0</v>
      </c>
      <c r="K221" s="422">
        <f t="shared" si="125"/>
        <v>0</v>
      </c>
      <c r="L221" s="422">
        <f t="shared" si="125"/>
        <v>0</v>
      </c>
      <c r="M221" s="422">
        <f t="shared" si="125"/>
        <v>0</v>
      </c>
      <c r="N221" s="422">
        <f t="shared" si="125"/>
        <v>0</v>
      </c>
      <c r="O221" s="422">
        <f t="shared" si="125"/>
        <v>0</v>
      </c>
      <c r="P221" s="263">
        <f>SUM(D221:O221)</f>
        <v>0</v>
      </c>
      <c r="AJ221" s="2"/>
      <c r="AK221" s="241"/>
      <c r="AL221" s="2"/>
      <c r="AM221" s="2"/>
      <c r="AN221" s="241"/>
      <c r="AP221" s="2"/>
      <c r="AQ221" s="2"/>
      <c r="AR221" s="241"/>
      <c r="AS221" s="2"/>
      <c r="AT221" s="2"/>
      <c r="AU221" s="2"/>
      <c r="AV221" s="2"/>
      <c r="AW221" s="2"/>
      <c r="AX221" s="2"/>
      <c r="AY221" s="2"/>
      <c r="AZ221" s="2"/>
      <c r="BA221" s="2"/>
      <c r="BB221" s="2"/>
      <c r="BC221" s="2"/>
      <c r="BD221" s="2"/>
      <c r="BE221" s="2"/>
      <c r="BF221" s="2"/>
      <c r="BG221" s="2"/>
      <c r="BH221" s="2"/>
      <c r="BI221" s="2"/>
      <c r="BJ221" s="2"/>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row>
    <row r="222" spans="1:243" ht="15.5">
      <c r="A222" s="147">
        <f>A221+1</f>
        <v>108</v>
      </c>
      <c r="B222" s="227">
        <f>B198</f>
        <v>345</v>
      </c>
      <c r="C222" s="579"/>
      <c r="D222" s="422">
        <f>D211*$C222/100/12</f>
        <v>0</v>
      </c>
      <c r="E222" s="422">
        <f t="shared" ref="E222:O222" si="126">E211*$C222/100/12</f>
        <v>0</v>
      </c>
      <c r="F222" s="422">
        <f t="shared" si="126"/>
        <v>0</v>
      </c>
      <c r="G222" s="422">
        <f t="shared" si="126"/>
        <v>0</v>
      </c>
      <c r="H222" s="422">
        <f t="shared" si="126"/>
        <v>0</v>
      </c>
      <c r="I222" s="422">
        <f t="shared" si="126"/>
        <v>0</v>
      </c>
      <c r="J222" s="422">
        <f t="shared" si="126"/>
        <v>0</v>
      </c>
      <c r="K222" s="422">
        <f t="shared" si="126"/>
        <v>0</v>
      </c>
      <c r="L222" s="422">
        <f t="shared" si="126"/>
        <v>0</v>
      </c>
      <c r="M222" s="422">
        <f t="shared" si="126"/>
        <v>0</v>
      </c>
      <c r="N222" s="422">
        <f t="shared" si="126"/>
        <v>0</v>
      </c>
      <c r="O222" s="422">
        <f t="shared" si="126"/>
        <v>0</v>
      </c>
      <c r="P222" s="263">
        <f>SUM(D222:O222)</f>
        <v>0</v>
      </c>
      <c r="AJ222" s="2"/>
      <c r="AK222" s="241"/>
      <c r="AL222" s="2"/>
      <c r="AM222" s="2"/>
      <c r="AN222" s="241"/>
      <c r="AP222" s="2"/>
      <c r="AQ222" s="2"/>
      <c r="AR222" s="241"/>
      <c r="AS222" s="2"/>
      <c r="AT222" s="2"/>
      <c r="AU222" s="2"/>
      <c r="AV222" s="2"/>
      <c r="AW222" s="2"/>
      <c r="AX222" s="2"/>
      <c r="AY222" s="2"/>
      <c r="AZ222" s="2"/>
      <c r="BA222" s="2"/>
      <c r="BB222" s="2"/>
      <c r="BC222" s="2"/>
      <c r="BD222" s="2"/>
      <c r="BE222" s="2"/>
      <c r="BF222" s="2"/>
      <c r="BG222" s="2"/>
      <c r="BH222" s="2"/>
      <c r="BI222" s="2"/>
      <c r="BJ222" s="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row>
    <row r="223" spans="1:243" ht="15.5">
      <c r="A223" s="147" t="s">
        <v>3792</v>
      </c>
      <c r="B223" s="227">
        <v>345.1</v>
      </c>
      <c r="C223" s="579"/>
      <c r="D223" s="422">
        <f t="shared" ref="D223:O223" si="127">D212*$C223/100/12</f>
        <v>0</v>
      </c>
      <c r="E223" s="422">
        <f t="shared" si="127"/>
        <v>0</v>
      </c>
      <c r="F223" s="422">
        <f t="shared" si="127"/>
        <v>0</v>
      </c>
      <c r="G223" s="422">
        <f t="shared" si="127"/>
        <v>0</v>
      </c>
      <c r="H223" s="422">
        <f t="shared" si="127"/>
        <v>0</v>
      </c>
      <c r="I223" s="422">
        <f t="shared" si="127"/>
        <v>0</v>
      </c>
      <c r="J223" s="422">
        <f t="shared" si="127"/>
        <v>0</v>
      </c>
      <c r="K223" s="422">
        <f t="shared" si="127"/>
        <v>0</v>
      </c>
      <c r="L223" s="422">
        <f t="shared" si="127"/>
        <v>0</v>
      </c>
      <c r="M223" s="422">
        <f t="shared" si="127"/>
        <v>0</v>
      </c>
      <c r="N223" s="422">
        <f t="shared" si="127"/>
        <v>0</v>
      </c>
      <c r="O223" s="422">
        <f t="shared" si="127"/>
        <v>0</v>
      </c>
      <c r="P223" s="263">
        <f t="shared" ref="P223:P225" si="128">SUM(D223:O223)</f>
        <v>0</v>
      </c>
      <c r="AJ223" s="2"/>
      <c r="AK223" s="241"/>
      <c r="AL223" s="2"/>
      <c r="AM223" s="2"/>
      <c r="AN223" s="241"/>
      <c r="AP223" s="2"/>
      <c r="AQ223" s="2"/>
      <c r="AR223" s="241"/>
      <c r="AS223" s="2"/>
      <c r="AT223" s="2"/>
      <c r="AU223" s="2"/>
      <c r="AV223" s="2"/>
      <c r="AW223" s="2"/>
      <c r="AX223" s="2"/>
      <c r="AY223" s="2"/>
      <c r="AZ223" s="2"/>
      <c r="BA223" s="2"/>
      <c r="BB223" s="2"/>
      <c r="BC223" s="2"/>
      <c r="BD223" s="2"/>
      <c r="BE223" s="2"/>
      <c r="BF223" s="2"/>
      <c r="BG223" s="2"/>
      <c r="BH223" s="2"/>
      <c r="BI223" s="2"/>
      <c r="BJ223" s="2"/>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row>
    <row r="224" spans="1:243" ht="15.5">
      <c r="A224" s="147" t="s">
        <v>3838</v>
      </c>
      <c r="B224" s="227">
        <v>345.2</v>
      </c>
      <c r="C224" s="579"/>
      <c r="D224" s="422">
        <f t="shared" ref="D224:O224" si="129">D213*$C224/100/12</f>
        <v>0</v>
      </c>
      <c r="E224" s="422">
        <f t="shared" si="129"/>
        <v>0</v>
      </c>
      <c r="F224" s="422">
        <f t="shared" si="129"/>
        <v>0</v>
      </c>
      <c r="G224" s="422">
        <f t="shared" si="129"/>
        <v>0</v>
      </c>
      <c r="H224" s="422">
        <f t="shared" si="129"/>
        <v>0</v>
      </c>
      <c r="I224" s="422">
        <f t="shared" si="129"/>
        <v>0</v>
      </c>
      <c r="J224" s="422">
        <f t="shared" si="129"/>
        <v>0</v>
      </c>
      <c r="K224" s="422">
        <f t="shared" si="129"/>
        <v>0</v>
      </c>
      <c r="L224" s="422">
        <f t="shared" si="129"/>
        <v>0</v>
      </c>
      <c r="M224" s="422">
        <f t="shared" si="129"/>
        <v>0</v>
      </c>
      <c r="N224" s="422">
        <f t="shared" si="129"/>
        <v>0</v>
      </c>
      <c r="O224" s="422">
        <f t="shared" si="129"/>
        <v>0</v>
      </c>
      <c r="P224" s="263">
        <f t="shared" si="128"/>
        <v>0</v>
      </c>
      <c r="AJ224" s="2"/>
      <c r="AK224" s="241"/>
      <c r="AL224" s="2"/>
      <c r="AM224" s="2"/>
      <c r="AN224" s="241"/>
      <c r="AP224" s="2"/>
      <c r="AQ224" s="2"/>
      <c r="AR224" s="241"/>
      <c r="AS224" s="2"/>
      <c r="AT224" s="2"/>
      <c r="AU224" s="2"/>
      <c r="AV224" s="2"/>
      <c r="AW224" s="2"/>
      <c r="AX224" s="2"/>
      <c r="AY224" s="2"/>
      <c r="AZ224" s="2"/>
      <c r="BA224" s="2"/>
      <c r="BB224" s="2"/>
      <c r="BC224" s="2"/>
      <c r="BD224" s="2"/>
      <c r="BE224" s="2"/>
      <c r="BF224" s="2"/>
      <c r="BG224" s="2"/>
      <c r="BH224" s="2"/>
      <c r="BI224" s="2"/>
      <c r="BJ224" s="2"/>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row>
    <row r="225" spans="1:243" ht="15.5">
      <c r="A225" s="147" t="s">
        <v>3839</v>
      </c>
      <c r="B225" s="227">
        <v>345.3</v>
      </c>
      <c r="C225" s="579"/>
      <c r="D225" s="422">
        <f t="shared" ref="D225:O225" si="130">D214*$C225/100/12</f>
        <v>0</v>
      </c>
      <c r="E225" s="422">
        <f t="shared" si="130"/>
        <v>0</v>
      </c>
      <c r="F225" s="422">
        <f t="shared" si="130"/>
        <v>0</v>
      </c>
      <c r="G225" s="422">
        <f t="shared" si="130"/>
        <v>0</v>
      </c>
      <c r="H225" s="422">
        <f t="shared" si="130"/>
        <v>0</v>
      </c>
      <c r="I225" s="422">
        <f t="shared" si="130"/>
        <v>0</v>
      </c>
      <c r="J225" s="422">
        <f t="shared" si="130"/>
        <v>0</v>
      </c>
      <c r="K225" s="422">
        <f t="shared" si="130"/>
        <v>0</v>
      </c>
      <c r="L225" s="422">
        <f t="shared" si="130"/>
        <v>0</v>
      </c>
      <c r="M225" s="422">
        <f t="shared" si="130"/>
        <v>0</v>
      </c>
      <c r="N225" s="422">
        <f t="shared" si="130"/>
        <v>0</v>
      </c>
      <c r="O225" s="422">
        <f t="shared" si="130"/>
        <v>0</v>
      </c>
      <c r="P225" s="263">
        <f t="shared" si="128"/>
        <v>0</v>
      </c>
      <c r="AJ225" s="2"/>
      <c r="AK225" s="241"/>
      <c r="AL225" s="2"/>
      <c r="AM225" s="2"/>
      <c r="AN225" s="241"/>
      <c r="AP225" s="2"/>
      <c r="AQ225" s="2"/>
      <c r="AR225" s="241"/>
      <c r="AS225" s="2"/>
      <c r="AT225" s="2"/>
      <c r="AU225" s="2"/>
      <c r="AV225" s="2"/>
      <c r="AW225" s="2"/>
      <c r="AX225" s="2"/>
      <c r="AY225" s="2"/>
      <c r="AZ225" s="2"/>
      <c r="BA225" s="2"/>
      <c r="BB225" s="2"/>
      <c r="BC225" s="2"/>
      <c r="BD225" s="2"/>
      <c r="BE225" s="2"/>
      <c r="BF225" s="2"/>
      <c r="BG225" s="2"/>
      <c r="BH225" s="2"/>
      <c r="BI225" s="2"/>
      <c r="BJ225" s="2"/>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row>
    <row r="226" spans="1:243" ht="15.5">
      <c r="A226" s="147">
        <f>A222+1</f>
        <v>109</v>
      </c>
      <c r="B226" s="227">
        <f>B202</f>
        <v>346</v>
      </c>
      <c r="C226" s="579"/>
      <c r="D226" s="422">
        <f t="shared" ref="D226:O226" si="131">D215*$C226/100/12</f>
        <v>0</v>
      </c>
      <c r="E226" s="422">
        <f t="shared" si="131"/>
        <v>0</v>
      </c>
      <c r="F226" s="422">
        <f t="shared" si="131"/>
        <v>0</v>
      </c>
      <c r="G226" s="422">
        <f t="shared" si="131"/>
        <v>0</v>
      </c>
      <c r="H226" s="422">
        <f t="shared" si="131"/>
        <v>0</v>
      </c>
      <c r="I226" s="422">
        <f t="shared" si="131"/>
        <v>0</v>
      </c>
      <c r="J226" s="422">
        <f t="shared" si="131"/>
        <v>0</v>
      </c>
      <c r="K226" s="422">
        <f t="shared" si="131"/>
        <v>0</v>
      </c>
      <c r="L226" s="422">
        <f t="shared" si="131"/>
        <v>0</v>
      </c>
      <c r="M226" s="422">
        <f t="shared" si="131"/>
        <v>0</v>
      </c>
      <c r="N226" s="422">
        <f t="shared" si="131"/>
        <v>0</v>
      </c>
      <c r="O226" s="422">
        <f t="shared" si="131"/>
        <v>0</v>
      </c>
      <c r="P226" s="263">
        <f>SUM(D226:O226)</f>
        <v>0</v>
      </c>
      <c r="AJ226" s="2"/>
      <c r="AK226" s="241"/>
      <c r="AL226" s="2"/>
      <c r="AM226" s="2"/>
      <c r="AN226" s="241"/>
      <c r="AP226" s="2"/>
      <c r="AQ226" s="2"/>
      <c r="AR226" s="241"/>
      <c r="AS226" s="2"/>
      <c r="AT226" s="2"/>
      <c r="AU226" s="2"/>
      <c r="AV226" s="2"/>
      <c r="AW226" s="2"/>
      <c r="AX226" s="2"/>
      <c r="AY226" s="2"/>
      <c r="AZ226" s="2"/>
      <c r="BA226" s="2"/>
      <c r="BB226" s="2"/>
      <c r="BC226" s="2"/>
      <c r="BD226" s="2"/>
      <c r="BE226" s="2"/>
      <c r="BF226" s="2"/>
      <c r="BG226" s="2"/>
      <c r="BH226" s="2"/>
      <c r="BI226" s="2"/>
      <c r="BJ226" s="2"/>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row>
    <row r="227" spans="1:243" ht="15.5">
      <c r="A227" s="96"/>
      <c r="B227" s="2"/>
      <c r="C227" s="2"/>
      <c r="D227" s="2"/>
      <c r="E227" s="2"/>
      <c r="F227" s="2"/>
      <c r="G227" s="2"/>
      <c r="H227" s="2"/>
      <c r="I227" s="2"/>
      <c r="J227" s="2"/>
      <c r="K227" s="96"/>
      <c r="L227" s="2"/>
      <c r="M227" s="2"/>
      <c r="N227" s="2"/>
      <c r="O227" s="2"/>
      <c r="P227" s="266"/>
      <c r="AJ227" s="2"/>
      <c r="AK227" s="241"/>
      <c r="AL227" s="2"/>
      <c r="AM227" s="2"/>
      <c r="AN227" s="241"/>
      <c r="AP227" s="2"/>
      <c r="AQ227" s="2"/>
      <c r="AR227" s="241"/>
      <c r="AS227" s="2"/>
      <c r="AT227" s="2"/>
      <c r="AU227" s="2"/>
      <c r="AV227" s="2"/>
      <c r="AW227" s="2"/>
      <c r="AX227" s="2"/>
      <c r="AY227" s="2"/>
      <c r="AZ227" s="2"/>
      <c r="BA227" s="2"/>
      <c r="BB227" s="2"/>
      <c r="BC227" s="2"/>
      <c r="BD227" s="2"/>
      <c r="BE227" s="2"/>
      <c r="BF227" s="2"/>
      <c r="BG227" s="2"/>
      <c r="BH227" s="2"/>
      <c r="BI227" s="2"/>
      <c r="BJ227" s="2"/>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row>
    <row r="228" spans="1:243" ht="18.5">
      <c r="A228" s="96"/>
      <c r="B228" s="96" t="s">
        <v>1068</v>
      </c>
      <c r="C228" s="96" t="s">
        <v>720</v>
      </c>
      <c r="D228" s="1283" t="s">
        <v>721</v>
      </c>
      <c r="E228" s="1284"/>
      <c r="F228" s="1284"/>
      <c r="G228" s="1284"/>
      <c r="H228" s="1284"/>
      <c r="I228" s="1284"/>
      <c r="J228" s="1284"/>
      <c r="K228" s="1284"/>
      <c r="L228" s="1284"/>
      <c r="M228" s="1284"/>
      <c r="N228" s="1284"/>
      <c r="O228" s="1284"/>
      <c r="P228" s="1284"/>
      <c r="AJ228" s="2"/>
      <c r="AK228" s="241"/>
      <c r="AL228" s="2"/>
      <c r="AM228" s="2"/>
      <c r="AN228" s="241"/>
      <c r="AP228" s="2"/>
      <c r="AQ228" s="2"/>
      <c r="AR228" s="241"/>
      <c r="AS228" s="2"/>
      <c r="AT228" s="2"/>
      <c r="AU228" s="2"/>
      <c r="AV228" s="2"/>
      <c r="AW228" s="2"/>
      <c r="AX228" s="2"/>
      <c r="AY228" s="2"/>
      <c r="AZ228" s="2"/>
      <c r="BA228" s="2"/>
      <c r="BB228" s="2"/>
      <c r="BC228" s="2"/>
      <c r="BD228" s="2"/>
      <c r="BE228" s="2"/>
      <c r="BF228" s="2"/>
      <c r="BG228" s="2"/>
      <c r="BH228" s="2"/>
      <c r="BI228" s="2"/>
      <c r="BJ228" s="2"/>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row>
    <row r="229" spans="1:243" ht="18.5">
      <c r="A229" s="96"/>
      <c r="B229" s="97" t="s">
        <v>918</v>
      </c>
      <c r="C229" s="97" t="s">
        <v>722</v>
      </c>
      <c r="D229" s="15" t="s">
        <v>706</v>
      </c>
      <c r="E229" s="15" t="s">
        <v>707</v>
      </c>
      <c r="F229" s="15" t="s">
        <v>708</v>
      </c>
      <c r="G229" s="15" t="s">
        <v>709</v>
      </c>
      <c r="H229" s="15" t="s">
        <v>710</v>
      </c>
      <c r="I229" s="15" t="s">
        <v>711</v>
      </c>
      <c r="J229" s="15" t="s">
        <v>712</v>
      </c>
      <c r="K229" s="15" t="s">
        <v>713</v>
      </c>
      <c r="L229" s="15" t="s">
        <v>714</v>
      </c>
      <c r="M229" s="15" t="s">
        <v>715</v>
      </c>
      <c r="N229" s="15" t="s">
        <v>716</v>
      </c>
      <c r="O229" s="15" t="s">
        <v>705</v>
      </c>
      <c r="P229" s="277" t="s">
        <v>622</v>
      </c>
      <c r="AJ229" s="2"/>
      <c r="AK229" s="241"/>
      <c r="AL229" s="2"/>
      <c r="AM229" s="2"/>
      <c r="AN229" s="241"/>
      <c r="AP229" s="2"/>
      <c r="AQ229" s="2"/>
      <c r="AR229" s="241"/>
      <c r="AS229" s="2"/>
      <c r="AT229" s="2"/>
      <c r="AU229" s="2"/>
      <c r="AV229" s="2"/>
      <c r="AW229" s="2"/>
      <c r="AX229" s="2"/>
      <c r="AY229" s="2"/>
      <c r="AZ229" s="2"/>
      <c r="BA229" s="2"/>
      <c r="BB229" s="2"/>
      <c r="BC229" s="2"/>
      <c r="BD229" s="2"/>
      <c r="BE229" s="2"/>
      <c r="BF229" s="2"/>
      <c r="BG229" s="2"/>
      <c r="BH229" s="2"/>
      <c r="BI229" s="2"/>
      <c r="BJ229" s="2"/>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row>
    <row r="230" spans="1:243" ht="15.5">
      <c r="A230" s="147">
        <f>A226+1</f>
        <v>110</v>
      </c>
      <c r="B230" s="227">
        <f>B208</f>
        <v>341</v>
      </c>
      <c r="C230" s="577">
        <v>0</v>
      </c>
      <c r="D230" s="422">
        <f t="shared" ref="D230:O230" si="132">C230+D219</f>
        <v>0</v>
      </c>
      <c r="E230" s="422">
        <f t="shared" si="132"/>
        <v>0</v>
      </c>
      <c r="F230" s="422">
        <f t="shared" si="132"/>
        <v>0</v>
      </c>
      <c r="G230" s="422">
        <f t="shared" si="132"/>
        <v>0</v>
      </c>
      <c r="H230" s="422">
        <f t="shared" si="132"/>
        <v>0</v>
      </c>
      <c r="I230" s="422">
        <f t="shared" si="132"/>
        <v>0</v>
      </c>
      <c r="J230" s="422">
        <f t="shared" si="132"/>
        <v>0</v>
      </c>
      <c r="K230" s="422">
        <f t="shared" si="132"/>
        <v>0</v>
      </c>
      <c r="L230" s="422">
        <f t="shared" si="132"/>
        <v>0</v>
      </c>
      <c r="M230" s="422">
        <f t="shared" si="132"/>
        <v>0</v>
      </c>
      <c r="N230" s="422">
        <f t="shared" si="132"/>
        <v>0</v>
      </c>
      <c r="O230" s="422">
        <f t="shared" si="132"/>
        <v>0</v>
      </c>
      <c r="P230" s="263">
        <f>O230</f>
        <v>0</v>
      </c>
      <c r="AJ230" s="2"/>
      <c r="AK230" s="241"/>
      <c r="AL230" s="2"/>
      <c r="AM230" s="2"/>
      <c r="AN230" s="241"/>
      <c r="AP230" s="2"/>
      <c r="AQ230" s="2"/>
      <c r="AR230" s="241"/>
      <c r="AS230" s="2"/>
      <c r="AT230" s="2"/>
      <c r="AU230" s="2"/>
      <c r="AV230" s="2"/>
      <c r="AW230" s="2"/>
      <c r="AX230" s="2"/>
      <c r="AY230" s="2"/>
      <c r="AZ230" s="2"/>
      <c r="BA230" s="2"/>
      <c r="BB230" s="2"/>
      <c r="BC230" s="2"/>
      <c r="BD230" s="2"/>
      <c r="BE230" s="2"/>
      <c r="BF230" s="2"/>
      <c r="BG230" s="2"/>
      <c r="BH230" s="2"/>
      <c r="BI230" s="2"/>
      <c r="BJ230" s="2"/>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row>
    <row r="231" spans="1:243" ht="15.5">
      <c r="A231" s="147">
        <f>A230+1</f>
        <v>111</v>
      </c>
      <c r="B231" s="227">
        <f>B209</f>
        <v>342</v>
      </c>
      <c r="C231" s="577">
        <v>0</v>
      </c>
      <c r="D231" s="422">
        <f t="shared" ref="D231:O231" si="133">C231+D220</f>
        <v>0</v>
      </c>
      <c r="E231" s="422">
        <f t="shared" si="133"/>
        <v>0</v>
      </c>
      <c r="F231" s="422">
        <f t="shared" si="133"/>
        <v>0</v>
      </c>
      <c r="G231" s="422">
        <f t="shared" si="133"/>
        <v>0</v>
      </c>
      <c r="H231" s="422">
        <f t="shared" si="133"/>
        <v>0</v>
      </c>
      <c r="I231" s="422">
        <f t="shared" si="133"/>
        <v>0</v>
      </c>
      <c r="J231" s="422">
        <f t="shared" si="133"/>
        <v>0</v>
      </c>
      <c r="K231" s="422">
        <f t="shared" si="133"/>
        <v>0</v>
      </c>
      <c r="L231" s="422">
        <f t="shared" si="133"/>
        <v>0</v>
      </c>
      <c r="M231" s="422">
        <f t="shared" si="133"/>
        <v>0</v>
      </c>
      <c r="N231" s="422">
        <f t="shared" si="133"/>
        <v>0</v>
      </c>
      <c r="O231" s="422">
        <f t="shared" si="133"/>
        <v>0</v>
      </c>
      <c r="P231" s="263">
        <f>O231</f>
        <v>0</v>
      </c>
      <c r="AJ231" s="2"/>
      <c r="AK231" s="241"/>
      <c r="AL231" s="2"/>
      <c r="AM231" s="2"/>
      <c r="AN231" s="241"/>
      <c r="AP231" s="2"/>
      <c r="AQ231" s="2"/>
      <c r="AR231" s="241"/>
      <c r="AS231" s="2"/>
      <c r="AT231" s="2"/>
      <c r="AU231" s="2"/>
      <c r="AV231" s="2"/>
      <c r="AW231" s="2"/>
      <c r="AX231" s="2"/>
      <c r="AY231" s="2"/>
      <c r="AZ231" s="2"/>
      <c r="BA231" s="2"/>
      <c r="BB231" s="2"/>
      <c r="BC231" s="2"/>
      <c r="BD231" s="2"/>
      <c r="BE231" s="2"/>
      <c r="BF231" s="2"/>
      <c r="BG231" s="2"/>
      <c r="BH231" s="2"/>
      <c r="BI231" s="2"/>
      <c r="BJ231" s="2"/>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row>
    <row r="232" spans="1:243" ht="15.5">
      <c r="A232" s="147">
        <f>A231+1</f>
        <v>112</v>
      </c>
      <c r="B232" s="227">
        <f>B210</f>
        <v>344</v>
      </c>
      <c r="C232" s="577">
        <v>0</v>
      </c>
      <c r="D232" s="422">
        <f t="shared" ref="D232:O232" si="134">C232+D221</f>
        <v>0</v>
      </c>
      <c r="E232" s="422">
        <f t="shared" si="134"/>
        <v>0</v>
      </c>
      <c r="F232" s="422">
        <f t="shared" si="134"/>
        <v>0</v>
      </c>
      <c r="G232" s="422">
        <f t="shared" si="134"/>
        <v>0</v>
      </c>
      <c r="H232" s="422">
        <f t="shared" si="134"/>
        <v>0</v>
      </c>
      <c r="I232" s="422">
        <f t="shared" si="134"/>
        <v>0</v>
      </c>
      <c r="J232" s="422">
        <f t="shared" si="134"/>
        <v>0</v>
      </c>
      <c r="K232" s="422">
        <f t="shared" si="134"/>
        <v>0</v>
      </c>
      <c r="L232" s="422">
        <f t="shared" si="134"/>
        <v>0</v>
      </c>
      <c r="M232" s="422">
        <f t="shared" si="134"/>
        <v>0</v>
      </c>
      <c r="N232" s="422">
        <f t="shared" si="134"/>
        <v>0</v>
      </c>
      <c r="O232" s="422">
        <f t="shared" si="134"/>
        <v>0</v>
      </c>
      <c r="P232" s="263">
        <f>O232</f>
        <v>0</v>
      </c>
      <c r="AJ232" s="2"/>
      <c r="AK232" s="241"/>
      <c r="AL232" s="2"/>
      <c r="AM232" s="2"/>
      <c r="AN232" s="241"/>
      <c r="AP232" s="2"/>
      <c r="AQ232" s="2"/>
      <c r="AR232" s="241"/>
      <c r="AS232" s="2"/>
      <c r="AT232" s="2"/>
      <c r="AU232" s="2"/>
      <c r="AV232" s="2"/>
      <c r="AW232" s="2"/>
      <c r="AX232" s="2"/>
      <c r="AY232" s="2"/>
      <c r="AZ232" s="2"/>
      <c r="BA232" s="2"/>
      <c r="BB232" s="2"/>
      <c r="BC232" s="2"/>
      <c r="BD232" s="2"/>
      <c r="BE232" s="2"/>
      <c r="BF232" s="2"/>
      <c r="BG232" s="2"/>
      <c r="BH232" s="2"/>
      <c r="BI232" s="2"/>
      <c r="BJ232" s="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row>
    <row r="233" spans="1:243" ht="15.5">
      <c r="A233" s="147">
        <f>A232+1</f>
        <v>113</v>
      </c>
      <c r="B233" s="227">
        <f>B211</f>
        <v>345</v>
      </c>
      <c r="C233" s="577">
        <v>0</v>
      </c>
      <c r="D233" s="422">
        <f t="shared" ref="D233:O233" si="135">C233+D222</f>
        <v>0</v>
      </c>
      <c r="E233" s="422">
        <f t="shared" si="135"/>
        <v>0</v>
      </c>
      <c r="F233" s="422">
        <f t="shared" si="135"/>
        <v>0</v>
      </c>
      <c r="G233" s="422">
        <f t="shared" si="135"/>
        <v>0</v>
      </c>
      <c r="H233" s="422">
        <f t="shared" si="135"/>
        <v>0</v>
      </c>
      <c r="I233" s="422">
        <f t="shared" si="135"/>
        <v>0</v>
      </c>
      <c r="J233" s="422">
        <f t="shared" si="135"/>
        <v>0</v>
      </c>
      <c r="K233" s="422">
        <f t="shared" si="135"/>
        <v>0</v>
      </c>
      <c r="L233" s="422">
        <f t="shared" si="135"/>
        <v>0</v>
      </c>
      <c r="M233" s="422">
        <f t="shared" si="135"/>
        <v>0</v>
      </c>
      <c r="N233" s="422">
        <f t="shared" si="135"/>
        <v>0</v>
      </c>
      <c r="O233" s="422">
        <f t="shared" si="135"/>
        <v>0</v>
      </c>
      <c r="P233" s="263">
        <f>O233</f>
        <v>0</v>
      </c>
      <c r="AJ233" s="2"/>
      <c r="AK233" s="241"/>
      <c r="AL233" s="2"/>
      <c r="AM233" s="2"/>
      <c r="AN233" s="241"/>
      <c r="AP233" s="2"/>
      <c r="AQ233" s="2"/>
      <c r="AR233" s="241"/>
      <c r="AS233" s="2"/>
      <c r="AT233" s="2"/>
      <c r="AU233" s="2"/>
      <c r="AV233" s="2"/>
      <c r="AW233" s="2"/>
      <c r="AX233" s="2"/>
      <c r="AY233" s="2"/>
      <c r="AZ233" s="2"/>
      <c r="BA233" s="2"/>
      <c r="BB233" s="2"/>
      <c r="BC233" s="2"/>
      <c r="BD233" s="2"/>
      <c r="BE233" s="2"/>
      <c r="BF233" s="2"/>
      <c r="BG233" s="2"/>
      <c r="BH233" s="2"/>
      <c r="BI233" s="2"/>
      <c r="BJ233" s="2"/>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row>
    <row r="234" spans="1:243" ht="15.5">
      <c r="A234" s="147" t="s">
        <v>3840</v>
      </c>
      <c r="B234" s="227">
        <v>345.1</v>
      </c>
      <c r="C234" s="577">
        <v>0</v>
      </c>
      <c r="D234" s="422">
        <f t="shared" ref="D234:O234" si="136">C234+D223</f>
        <v>0</v>
      </c>
      <c r="E234" s="422">
        <f t="shared" si="136"/>
        <v>0</v>
      </c>
      <c r="F234" s="422">
        <f t="shared" si="136"/>
        <v>0</v>
      </c>
      <c r="G234" s="422">
        <f t="shared" si="136"/>
        <v>0</v>
      </c>
      <c r="H234" s="422">
        <f t="shared" si="136"/>
        <v>0</v>
      </c>
      <c r="I234" s="422">
        <f t="shared" si="136"/>
        <v>0</v>
      </c>
      <c r="J234" s="422">
        <f t="shared" si="136"/>
        <v>0</v>
      </c>
      <c r="K234" s="422">
        <f t="shared" si="136"/>
        <v>0</v>
      </c>
      <c r="L234" s="422">
        <f t="shared" si="136"/>
        <v>0</v>
      </c>
      <c r="M234" s="422">
        <f t="shared" si="136"/>
        <v>0</v>
      </c>
      <c r="N234" s="422">
        <f t="shared" si="136"/>
        <v>0</v>
      </c>
      <c r="O234" s="422">
        <f t="shared" si="136"/>
        <v>0</v>
      </c>
      <c r="P234" s="263">
        <f t="shared" ref="P234:P236" si="137">O234</f>
        <v>0</v>
      </c>
      <c r="AJ234" s="2"/>
      <c r="AK234" s="241"/>
      <c r="AL234" s="2"/>
      <c r="AM234" s="2"/>
      <c r="AN234" s="241"/>
      <c r="AP234" s="2"/>
      <c r="AQ234" s="2"/>
      <c r="AR234" s="241"/>
      <c r="AS234" s="2"/>
      <c r="AT234" s="2"/>
      <c r="AU234" s="2"/>
      <c r="AV234" s="2"/>
      <c r="AW234" s="2"/>
      <c r="AX234" s="2"/>
      <c r="AY234" s="2"/>
      <c r="AZ234" s="2"/>
      <c r="BA234" s="2"/>
      <c r="BB234" s="2"/>
      <c r="BC234" s="2"/>
      <c r="BD234" s="2"/>
      <c r="BE234" s="2"/>
      <c r="BF234" s="2"/>
      <c r="BG234" s="2"/>
      <c r="BH234" s="2"/>
      <c r="BI234" s="2"/>
      <c r="BJ234" s="2"/>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row>
    <row r="235" spans="1:243" ht="15.5">
      <c r="A235" s="147" t="s">
        <v>3841</v>
      </c>
      <c r="B235" s="227">
        <v>345.2</v>
      </c>
      <c r="C235" s="577">
        <v>0</v>
      </c>
      <c r="D235" s="422">
        <f t="shared" ref="D235:O235" si="138">C235+D224</f>
        <v>0</v>
      </c>
      <c r="E235" s="422">
        <f t="shared" si="138"/>
        <v>0</v>
      </c>
      <c r="F235" s="422">
        <f t="shared" si="138"/>
        <v>0</v>
      </c>
      <c r="G235" s="422">
        <f t="shared" si="138"/>
        <v>0</v>
      </c>
      <c r="H235" s="422">
        <f t="shared" si="138"/>
        <v>0</v>
      </c>
      <c r="I235" s="422">
        <f t="shared" si="138"/>
        <v>0</v>
      </c>
      <c r="J235" s="422">
        <f t="shared" si="138"/>
        <v>0</v>
      </c>
      <c r="K235" s="422">
        <f t="shared" si="138"/>
        <v>0</v>
      </c>
      <c r="L235" s="422">
        <f t="shared" si="138"/>
        <v>0</v>
      </c>
      <c r="M235" s="422">
        <f t="shared" si="138"/>
        <v>0</v>
      </c>
      <c r="N235" s="422">
        <f t="shared" si="138"/>
        <v>0</v>
      </c>
      <c r="O235" s="422">
        <f t="shared" si="138"/>
        <v>0</v>
      </c>
      <c r="P235" s="263">
        <f t="shared" si="137"/>
        <v>0</v>
      </c>
      <c r="AJ235" s="2"/>
      <c r="AK235" s="241"/>
      <c r="AL235" s="2"/>
      <c r="AM235" s="2"/>
      <c r="AN235" s="241"/>
      <c r="AP235" s="2"/>
      <c r="AQ235" s="2"/>
      <c r="AR235" s="241"/>
      <c r="AS235" s="2"/>
      <c r="AT235" s="2"/>
      <c r="AU235" s="2"/>
      <c r="AV235" s="2"/>
      <c r="AW235" s="2"/>
      <c r="AX235" s="2"/>
      <c r="AY235" s="2"/>
      <c r="AZ235" s="2"/>
      <c r="BA235" s="2"/>
      <c r="BB235" s="2"/>
      <c r="BC235" s="2"/>
      <c r="BD235" s="2"/>
      <c r="BE235" s="2"/>
      <c r="BF235" s="2"/>
      <c r="BG235" s="2"/>
      <c r="BH235" s="2"/>
      <c r="BI235" s="2"/>
      <c r="BJ235" s="2"/>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row>
    <row r="236" spans="1:243" ht="15.5">
      <c r="A236" s="147" t="s">
        <v>3842</v>
      </c>
      <c r="B236" s="227">
        <v>345.3</v>
      </c>
      <c r="C236" s="577">
        <v>0</v>
      </c>
      <c r="D236" s="422">
        <f t="shared" ref="D236:O236" si="139">C236+D225</f>
        <v>0</v>
      </c>
      <c r="E236" s="422">
        <f t="shared" si="139"/>
        <v>0</v>
      </c>
      <c r="F236" s="422">
        <f t="shared" si="139"/>
        <v>0</v>
      </c>
      <c r="G236" s="422">
        <f t="shared" si="139"/>
        <v>0</v>
      </c>
      <c r="H236" s="422">
        <f t="shared" si="139"/>
        <v>0</v>
      </c>
      <c r="I236" s="422">
        <f t="shared" si="139"/>
        <v>0</v>
      </c>
      <c r="J236" s="422">
        <f t="shared" si="139"/>
        <v>0</v>
      </c>
      <c r="K236" s="422">
        <f t="shared" si="139"/>
        <v>0</v>
      </c>
      <c r="L236" s="422">
        <f t="shared" si="139"/>
        <v>0</v>
      </c>
      <c r="M236" s="422">
        <f t="shared" si="139"/>
        <v>0</v>
      </c>
      <c r="N236" s="422">
        <f t="shared" si="139"/>
        <v>0</v>
      </c>
      <c r="O236" s="422">
        <f t="shared" si="139"/>
        <v>0</v>
      </c>
      <c r="P236" s="263">
        <f t="shared" si="137"/>
        <v>0</v>
      </c>
      <c r="AJ236" s="2"/>
      <c r="AK236" s="241"/>
      <c r="AL236" s="2"/>
      <c r="AM236" s="2"/>
      <c r="AN236" s="241"/>
      <c r="AP236" s="2"/>
      <c r="AQ236" s="2"/>
      <c r="AR236" s="241"/>
      <c r="AS236" s="2"/>
      <c r="AT236" s="2"/>
      <c r="AU236" s="2"/>
      <c r="AV236" s="2"/>
      <c r="AW236" s="2"/>
      <c r="AX236" s="2"/>
      <c r="AY236" s="2"/>
      <c r="AZ236" s="2"/>
      <c r="BA236" s="2"/>
      <c r="BB236" s="2"/>
      <c r="BC236" s="2"/>
      <c r="BD236" s="2"/>
      <c r="BE236" s="2"/>
      <c r="BF236" s="2"/>
      <c r="BG236" s="2"/>
      <c r="BH236" s="2"/>
      <c r="BI236" s="2"/>
      <c r="BJ236" s="2"/>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row>
    <row r="237" spans="1:243" ht="15.5">
      <c r="A237" s="147">
        <f>A233+1</f>
        <v>114</v>
      </c>
      <c r="B237" s="227">
        <f>B215</f>
        <v>346</v>
      </c>
      <c r="C237" s="577">
        <v>0</v>
      </c>
      <c r="D237" s="422">
        <f>C237+D226</f>
        <v>0</v>
      </c>
      <c r="E237" s="422">
        <f t="shared" ref="E237:O237" si="140">D237+E226</f>
        <v>0</v>
      </c>
      <c r="F237" s="422">
        <f t="shared" si="140"/>
        <v>0</v>
      </c>
      <c r="G237" s="422">
        <f t="shared" si="140"/>
        <v>0</v>
      </c>
      <c r="H237" s="422">
        <f t="shared" si="140"/>
        <v>0</v>
      </c>
      <c r="I237" s="422">
        <f t="shared" si="140"/>
        <v>0</v>
      </c>
      <c r="J237" s="422">
        <f t="shared" si="140"/>
        <v>0</v>
      </c>
      <c r="K237" s="422">
        <f t="shared" si="140"/>
        <v>0</v>
      </c>
      <c r="L237" s="422">
        <f t="shared" si="140"/>
        <v>0</v>
      </c>
      <c r="M237" s="422">
        <f t="shared" si="140"/>
        <v>0</v>
      </c>
      <c r="N237" s="422">
        <f t="shared" si="140"/>
        <v>0</v>
      </c>
      <c r="O237" s="422">
        <f t="shared" si="140"/>
        <v>0</v>
      </c>
      <c r="P237" s="263">
        <f>O237</f>
        <v>0</v>
      </c>
      <c r="AJ237" s="2"/>
      <c r="AK237" s="241"/>
      <c r="AL237" s="2"/>
      <c r="AM237" s="2"/>
      <c r="AN237" s="241"/>
      <c r="AP237" s="2"/>
      <c r="AQ237" s="2"/>
      <c r="AR237" s="241"/>
      <c r="AS237" s="2"/>
      <c r="AT237" s="2"/>
      <c r="AU237" s="2"/>
      <c r="AV237" s="2"/>
      <c r="AW237" s="2"/>
      <c r="AX237" s="2"/>
      <c r="AY237" s="2"/>
      <c r="AZ237" s="2"/>
      <c r="BA237" s="2"/>
      <c r="BB237" s="2"/>
      <c r="BC237" s="2"/>
      <c r="BD237" s="2"/>
      <c r="BE237" s="2"/>
      <c r="BF237" s="2"/>
      <c r="BG237" s="2"/>
      <c r="BH237" s="2"/>
      <c r="BI237" s="2"/>
      <c r="BJ237" s="2"/>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row>
    <row r="238" spans="1:243" ht="15.5">
      <c r="A238" s="147"/>
      <c r="B238" s="227"/>
      <c r="C238" s="226"/>
      <c r="D238" s="226"/>
      <c r="E238" s="226"/>
      <c r="F238" s="226"/>
      <c r="G238" s="226"/>
      <c r="H238" s="226"/>
      <c r="I238" s="226"/>
      <c r="J238" s="226"/>
      <c r="K238" s="226"/>
      <c r="L238" s="226"/>
      <c r="M238" s="226"/>
      <c r="N238" s="226"/>
      <c r="O238" s="226"/>
      <c r="P238" s="263"/>
      <c r="AJ238" s="2"/>
      <c r="AK238" s="241"/>
      <c r="AL238" s="2"/>
      <c r="AM238" s="2"/>
      <c r="AN238" s="241"/>
      <c r="AP238" s="2"/>
      <c r="AQ238" s="2"/>
      <c r="AR238" s="241"/>
      <c r="AS238" s="2"/>
      <c r="AT238" s="2"/>
      <c r="AU238" s="2"/>
      <c r="AV238" s="2"/>
      <c r="AW238" s="2"/>
      <c r="AX238" s="2"/>
      <c r="AY238" s="2"/>
      <c r="AZ238" s="2"/>
      <c r="BA238" s="2"/>
      <c r="BB238" s="2"/>
      <c r="BC238" s="2"/>
      <c r="BD238" s="2"/>
      <c r="BE238" s="2"/>
      <c r="BF238" s="2"/>
      <c r="BG238" s="2"/>
      <c r="BH238" s="2"/>
      <c r="BI238" s="2"/>
      <c r="BJ238" s="2"/>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row>
    <row r="239" spans="1:243" ht="15.5">
      <c r="A239" s="264" t="s">
        <v>703</v>
      </c>
      <c r="C239" s="268" t="s">
        <v>472</v>
      </c>
      <c r="D239" s="2"/>
      <c r="E239" s="2"/>
      <c r="F239" s="2"/>
      <c r="G239" s="2"/>
      <c r="H239" s="2"/>
      <c r="I239" s="2"/>
      <c r="J239" s="2"/>
      <c r="K239" s="96"/>
      <c r="L239" s="2"/>
      <c r="M239" s="2"/>
      <c r="N239" s="2"/>
      <c r="O239" s="2"/>
      <c r="P239" s="266"/>
      <c r="AJ239" s="2"/>
      <c r="AK239" s="241"/>
      <c r="AL239" s="2"/>
      <c r="AM239" s="2"/>
      <c r="AN239" s="241"/>
      <c r="AP239" s="2"/>
      <c r="AQ239" s="2"/>
      <c r="AR239" s="241"/>
      <c r="AS239" s="2"/>
      <c r="AT239" s="2"/>
      <c r="AU239" s="2"/>
      <c r="AV239" s="2"/>
      <c r="AW239" s="2"/>
      <c r="AX239" s="2"/>
      <c r="AY239" s="2"/>
      <c r="AZ239" s="2"/>
      <c r="BA239" s="2"/>
      <c r="BB239" s="2"/>
      <c r="BC239" s="2"/>
      <c r="BD239" s="2"/>
      <c r="BE239" s="2"/>
      <c r="BF239" s="2"/>
      <c r="BG239" s="2"/>
      <c r="BH239" s="2"/>
      <c r="BI239" s="2"/>
      <c r="BJ239" s="2"/>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row>
    <row r="240" spans="1:243" ht="15.5">
      <c r="A240" s="96"/>
      <c r="B240" s="105"/>
      <c r="C240" s="2"/>
      <c r="D240" s="2"/>
      <c r="E240" s="2"/>
      <c r="F240" s="2"/>
      <c r="G240" s="2"/>
      <c r="H240" s="2"/>
      <c r="I240" s="2"/>
      <c r="J240" s="2"/>
      <c r="K240" s="96"/>
      <c r="L240" s="2"/>
      <c r="M240" s="2"/>
      <c r="N240" s="2"/>
      <c r="O240" s="2"/>
      <c r="P240" s="266"/>
      <c r="AJ240" s="2"/>
      <c r="AK240" s="241"/>
      <c r="AL240" s="2"/>
      <c r="AM240" s="2"/>
      <c r="AN240" s="241"/>
      <c r="AP240" s="2"/>
      <c r="AQ240" s="2"/>
      <c r="AR240" s="241"/>
      <c r="AS240" s="2"/>
      <c r="AT240" s="2"/>
      <c r="AU240" s="2"/>
      <c r="AV240" s="2"/>
      <c r="AW240" s="2"/>
      <c r="AX240" s="2"/>
      <c r="AY240" s="2"/>
      <c r="AZ240" s="2"/>
      <c r="BA240" s="2"/>
      <c r="BB240" s="2"/>
      <c r="BC240" s="2"/>
      <c r="BD240" s="2"/>
      <c r="BE240" s="2"/>
      <c r="BF240" s="2"/>
      <c r="BG240" s="2"/>
      <c r="BH240" s="2"/>
      <c r="BI240" s="2"/>
      <c r="BJ240" s="2"/>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row>
    <row r="241" spans="1:243" ht="18.5">
      <c r="A241" s="96" t="s">
        <v>490</v>
      </c>
      <c r="B241" s="96" t="s">
        <v>1068</v>
      </c>
      <c r="C241" s="96"/>
      <c r="D241" s="1283" t="s">
        <v>704</v>
      </c>
      <c r="E241" s="1284"/>
      <c r="F241" s="1284"/>
      <c r="G241" s="1284"/>
      <c r="H241" s="1284"/>
      <c r="I241" s="1284"/>
      <c r="J241" s="1284"/>
      <c r="K241" s="1284"/>
      <c r="L241" s="1284"/>
      <c r="M241" s="1284"/>
      <c r="N241" s="1284"/>
      <c r="O241" s="1284"/>
      <c r="P241" s="1198"/>
      <c r="AJ241" s="2"/>
      <c r="AK241" s="241"/>
      <c r="AL241" s="2"/>
      <c r="AM241" s="2"/>
      <c r="AN241" s="241"/>
      <c r="AP241" s="2"/>
      <c r="AQ241" s="2"/>
      <c r="AR241" s="241"/>
      <c r="AS241" s="2"/>
      <c r="AT241" s="2"/>
      <c r="AU241" s="2"/>
      <c r="AV241" s="2"/>
      <c r="AW241" s="2"/>
      <c r="AX241" s="2"/>
      <c r="AY241" s="2"/>
      <c r="AZ241" s="2"/>
      <c r="BA241" s="2"/>
      <c r="BB241" s="2"/>
      <c r="BC241" s="2"/>
      <c r="BD241" s="2"/>
      <c r="BE241" s="2"/>
      <c r="BF241" s="2"/>
      <c r="BG241" s="2"/>
      <c r="BH241" s="2"/>
      <c r="BI241" s="2"/>
      <c r="BJ241" s="2"/>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row>
    <row r="242" spans="1:243" ht="15.5">
      <c r="A242" s="97" t="s">
        <v>918</v>
      </c>
      <c r="B242" s="97" t="s">
        <v>918</v>
      </c>
      <c r="C242" s="97"/>
      <c r="D242" s="15" t="s">
        <v>705</v>
      </c>
      <c r="E242" s="15" t="s">
        <v>706</v>
      </c>
      <c r="F242" s="15" t="s">
        <v>707</v>
      </c>
      <c r="G242" s="15" t="s">
        <v>708</v>
      </c>
      <c r="H242" s="15" t="s">
        <v>709</v>
      </c>
      <c r="I242" s="15" t="s">
        <v>710</v>
      </c>
      <c r="J242" s="15" t="s">
        <v>711</v>
      </c>
      <c r="K242" s="15" t="s">
        <v>712</v>
      </c>
      <c r="L242" s="15" t="s">
        <v>713</v>
      </c>
      <c r="M242" s="15" t="s">
        <v>714</v>
      </c>
      <c r="N242" s="15" t="s">
        <v>715</v>
      </c>
      <c r="O242" s="15" t="s">
        <v>716</v>
      </c>
      <c r="P242" s="276"/>
      <c r="AJ242" s="2"/>
      <c r="AK242" s="241"/>
      <c r="AL242" s="2"/>
      <c r="AM242" s="2"/>
      <c r="AN242" s="241"/>
      <c r="AP242" s="2"/>
      <c r="AQ242" s="2"/>
      <c r="AR242" s="241"/>
      <c r="AS242" s="2"/>
      <c r="AT242" s="2"/>
      <c r="AU242" s="2"/>
      <c r="AV242" s="2"/>
      <c r="AW242" s="2"/>
      <c r="AX242" s="2"/>
      <c r="AY242" s="2"/>
      <c r="AZ242" s="2"/>
      <c r="BA242" s="2"/>
      <c r="BB242" s="2"/>
      <c r="BC242" s="2"/>
      <c r="BD242" s="2"/>
      <c r="BE242" s="2"/>
      <c r="BF242" s="2"/>
      <c r="BG242" s="2"/>
      <c r="BH242" s="2"/>
      <c r="BI242" s="2"/>
      <c r="BJ242" s="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row>
    <row r="243" spans="1:243" ht="15.5">
      <c r="A243" s="147">
        <f>A237+1</f>
        <v>115</v>
      </c>
      <c r="B243" s="227">
        <v>341</v>
      </c>
      <c r="C243" s="2"/>
      <c r="D243" s="577">
        <v>0</v>
      </c>
      <c r="E243" s="577">
        <v>0</v>
      </c>
      <c r="F243" s="577">
        <v>0</v>
      </c>
      <c r="G243" s="577">
        <v>0</v>
      </c>
      <c r="H243" s="577">
        <v>0</v>
      </c>
      <c r="I243" s="577">
        <v>0</v>
      </c>
      <c r="J243" s="577">
        <v>0</v>
      </c>
      <c r="K243" s="577">
        <v>0</v>
      </c>
      <c r="L243" s="577">
        <v>0</v>
      </c>
      <c r="M243" s="577">
        <v>0</v>
      </c>
      <c r="N243" s="577">
        <v>0</v>
      </c>
      <c r="O243" s="577">
        <v>0</v>
      </c>
      <c r="P243" s="266"/>
      <c r="AJ243" s="2"/>
      <c r="AK243" s="241"/>
      <c r="AL243" s="2"/>
      <c r="AM243" s="2"/>
      <c r="AN243" s="241"/>
      <c r="AP243" s="2"/>
      <c r="AQ243" s="2"/>
      <c r="AR243" s="241"/>
      <c r="AS243" s="2"/>
      <c r="AT243" s="2"/>
      <c r="AU243" s="2"/>
      <c r="AV243" s="2"/>
      <c r="AW243" s="2"/>
      <c r="AX243" s="2"/>
      <c r="AY243" s="2"/>
      <c r="AZ243" s="2"/>
      <c r="BA243" s="2"/>
      <c r="BB243" s="2"/>
      <c r="BC243" s="2"/>
      <c r="BD243" s="2"/>
      <c r="BE243" s="2"/>
      <c r="BF243" s="2"/>
      <c r="BG243" s="2"/>
      <c r="BH243" s="2"/>
      <c r="BI243" s="2"/>
      <c r="BJ243" s="2"/>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row>
    <row r="244" spans="1:243" ht="15.5">
      <c r="A244" s="147">
        <f>A243+1</f>
        <v>116</v>
      </c>
      <c r="B244" s="227">
        <v>342</v>
      </c>
      <c r="C244" s="2"/>
      <c r="D244" s="577">
        <v>0</v>
      </c>
      <c r="E244" s="577">
        <v>0</v>
      </c>
      <c r="F244" s="577">
        <v>0</v>
      </c>
      <c r="G244" s="577">
        <v>0</v>
      </c>
      <c r="H244" s="577">
        <v>0</v>
      </c>
      <c r="I244" s="577">
        <v>0</v>
      </c>
      <c r="J244" s="577">
        <v>0</v>
      </c>
      <c r="K244" s="577">
        <v>0</v>
      </c>
      <c r="L244" s="577">
        <v>0</v>
      </c>
      <c r="M244" s="577">
        <v>0</v>
      </c>
      <c r="N244" s="577">
        <v>0</v>
      </c>
      <c r="O244" s="577">
        <v>0</v>
      </c>
      <c r="P244" s="266"/>
      <c r="AJ244" s="2"/>
      <c r="AK244" s="241"/>
      <c r="AL244" s="2"/>
      <c r="AM244" s="2"/>
      <c r="AN244" s="241"/>
      <c r="AP244" s="2"/>
      <c r="AQ244" s="2"/>
      <c r="AR244" s="241"/>
      <c r="AS244" s="2"/>
      <c r="AT244" s="2"/>
      <c r="AU244" s="2"/>
      <c r="AV244" s="2"/>
      <c r="AW244" s="2"/>
      <c r="AX244" s="2"/>
      <c r="AY244" s="2"/>
      <c r="AZ244" s="2"/>
      <c r="BA244" s="2"/>
      <c r="BB244" s="2"/>
      <c r="BC244" s="2"/>
      <c r="BD244" s="2"/>
      <c r="BE244" s="2"/>
      <c r="BF244" s="2"/>
      <c r="BG244" s="2"/>
      <c r="BH244" s="2"/>
      <c r="BI244" s="2"/>
      <c r="BJ244" s="2"/>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row>
    <row r="245" spans="1:243" ht="15.5">
      <c r="A245" s="147">
        <f>A244+1</f>
        <v>117</v>
      </c>
      <c r="B245" s="227">
        <v>344</v>
      </c>
      <c r="C245" s="2"/>
      <c r="D245" s="577">
        <v>0</v>
      </c>
      <c r="E245" s="577">
        <v>0</v>
      </c>
      <c r="F245" s="577">
        <v>0</v>
      </c>
      <c r="G245" s="577">
        <v>0</v>
      </c>
      <c r="H245" s="577">
        <v>0</v>
      </c>
      <c r="I245" s="577">
        <v>0</v>
      </c>
      <c r="J245" s="577">
        <v>0</v>
      </c>
      <c r="K245" s="577">
        <v>0</v>
      </c>
      <c r="L245" s="577">
        <v>0</v>
      </c>
      <c r="M245" s="577">
        <v>0</v>
      </c>
      <c r="N245" s="577">
        <v>0</v>
      </c>
      <c r="O245" s="577">
        <v>0</v>
      </c>
      <c r="P245" s="266"/>
      <c r="AJ245" s="2"/>
      <c r="AK245" s="241"/>
      <c r="AL245" s="2"/>
      <c r="AM245" s="2"/>
      <c r="AN245" s="241"/>
      <c r="AP245" s="2"/>
      <c r="AQ245" s="2"/>
      <c r="AR245" s="241"/>
      <c r="AS245" s="2"/>
      <c r="AT245" s="2"/>
      <c r="AU245" s="2"/>
      <c r="AV245" s="2"/>
      <c r="AW245" s="2"/>
      <c r="AX245" s="2"/>
      <c r="AY245" s="2"/>
      <c r="AZ245" s="2"/>
      <c r="BA245" s="2"/>
      <c r="BB245" s="2"/>
      <c r="BC245" s="2"/>
      <c r="BD245" s="2"/>
      <c r="BE245" s="2"/>
      <c r="BF245" s="2"/>
      <c r="BG245" s="2"/>
      <c r="BH245" s="2"/>
      <c r="BI245" s="2"/>
      <c r="BJ245" s="2"/>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row>
    <row r="246" spans="1:243" ht="15.5">
      <c r="A246" s="147">
        <f>A245+1</f>
        <v>118</v>
      </c>
      <c r="B246" s="227">
        <v>345</v>
      </c>
      <c r="C246" s="2"/>
      <c r="D246" s="577">
        <v>0</v>
      </c>
      <c r="E246" s="577">
        <v>0</v>
      </c>
      <c r="F246" s="577">
        <v>0</v>
      </c>
      <c r="G246" s="577">
        <v>0</v>
      </c>
      <c r="H246" s="577">
        <v>0</v>
      </c>
      <c r="I246" s="577">
        <v>0</v>
      </c>
      <c r="J246" s="577">
        <v>0</v>
      </c>
      <c r="K246" s="577">
        <v>0</v>
      </c>
      <c r="L246" s="577">
        <v>0</v>
      </c>
      <c r="M246" s="577">
        <v>0</v>
      </c>
      <c r="N246" s="577">
        <v>0</v>
      </c>
      <c r="O246" s="577">
        <v>0</v>
      </c>
      <c r="P246" s="266"/>
      <c r="AJ246" s="2"/>
      <c r="AK246" s="241"/>
      <c r="AL246" s="2"/>
      <c r="AM246" s="2"/>
      <c r="AN246" s="241"/>
      <c r="AP246" s="2"/>
      <c r="AQ246" s="2"/>
      <c r="AR246" s="241"/>
      <c r="AS246" s="2"/>
      <c r="AT246" s="2"/>
      <c r="AU246" s="2"/>
      <c r="AV246" s="2"/>
      <c r="AW246" s="2"/>
      <c r="AX246" s="2"/>
      <c r="AY246" s="2"/>
      <c r="AZ246" s="2"/>
      <c r="BA246" s="2"/>
      <c r="BB246" s="2"/>
      <c r="BC246" s="2"/>
      <c r="BD246" s="2"/>
      <c r="BE246" s="2"/>
      <c r="BF246" s="2"/>
      <c r="BG246" s="2"/>
      <c r="BH246" s="2"/>
      <c r="BI246" s="2"/>
      <c r="BJ246" s="2"/>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row>
    <row r="247" spans="1:243" ht="15.5">
      <c r="A247" s="147" t="s">
        <v>3843</v>
      </c>
      <c r="B247" s="227">
        <v>345.1</v>
      </c>
      <c r="C247" s="2"/>
      <c r="D247" s="577">
        <v>0</v>
      </c>
      <c r="E247" s="577">
        <v>0</v>
      </c>
      <c r="F247" s="577">
        <v>0</v>
      </c>
      <c r="G247" s="577">
        <v>0</v>
      </c>
      <c r="H247" s="577">
        <v>0</v>
      </c>
      <c r="I247" s="577">
        <v>0</v>
      </c>
      <c r="J247" s="577">
        <v>0</v>
      </c>
      <c r="K247" s="577">
        <v>0</v>
      </c>
      <c r="L247" s="577">
        <v>0</v>
      </c>
      <c r="M247" s="577">
        <v>0</v>
      </c>
      <c r="N247" s="577">
        <v>0</v>
      </c>
      <c r="O247" s="577">
        <v>0</v>
      </c>
      <c r="P247" s="266"/>
      <c r="AJ247" s="2"/>
      <c r="AK247" s="241"/>
      <c r="AL247" s="2"/>
      <c r="AM247" s="2"/>
      <c r="AN247" s="241"/>
      <c r="AP247" s="2"/>
      <c r="AQ247" s="2"/>
      <c r="AR247" s="241"/>
      <c r="AS247" s="2"/>
      <c r="AT247" s="2"/>
      <c r="AU247" s="2"/>
      <c r="AV247" s="2"/>
      <c r="AW247" s="2"/>
      <c r="AX247" s="2"/>
      <c r="AY247" s="2"/>
      <c r="AZ247" s="2"/>
      <c r="BA247" s="2"/>
      <c r="BB247" s="2"/>
      <c r="BC247" s="2"/>
      <c r="BD247" s="2"/>
      <c r="BE247" s="2"/>
      <c r="BF247" s="2"/>
      <c r="BG247" s="2"/>
      <c r="BH247" s="2"/>
      <c r="BI247" s="2"/>
      <c r="BJ247" s="2"/>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row>
    <row r="248" spans="1:243" ht="15.5">
      <c r="A248" s="147" t="s">
        <v>3844</v>
      </c>
      <c r="B248" s="227">
        <v>345.2</v>
      </c>
      <c r="C248" s="2"/>
      <c r="D248" s="577">
        <v>0</v>
      </c>
      <c r="E248" s="577">
        <v>0</v>
      </c>
      <c r="F248" s="577">
        <v>0</v>
      </c>
      <c r="G248" s="577">
        <v>0</v>
      </c>
      <c r="H248" s="577">
        <v>0</v>
      </c>
      <c r="I248" s="577">
        <v>0</v>
      </c>
      <c r="J248" s="577">
        <v>0</v>
      </c>
      <c r="K248" s="577">
        <v>0</v>
      </c>
      <c r="L248" s="577">
        <v>0</v>
      </c>
      <c r="M248" s="577">
        <v>0</v>
      </c>
      <c r="N248" s="577">
        <v>0</v>
      </c>
      <c r="O248" s="577">
        <v>0</v>
      </c>
      <c r="P248" s="266"/>
      <c r="AJ248" s="2"/>
      <c r="AK248" s="241"/>
      <c r="AL248" s="2"/>
      <c r="AM248" s="2"/>
      <c r="AN248" s="241"/>
      <c r="AP248" s="2"/>
      <c r="AQ248" s="2"/>
      <c r="AR248" s="241"/>
      <c r="AS248" s="2"/>
      <c r="AT248" s="2"/>
      <c r="AU248" s="2"/>
      <c r="AV248" s="2"/>
      <c r="AW248" s="2"/>
      <c r="AX248" s="2"/>
      <c r="AY248" s="2"/>
      <c r="AZ248" s="2"/>
      <c r="BA248" s="2"/>
      <c r="BB248" s="2"/>
      <c r="BC248" s="2"/>
      <c r="BD248" s="2"/>
      <c r="BE248" s="2"/>
      <c r="BF248" s="2"/>
      <c r="BG248" s="2"/>
      <c r="BH248" s="2"/>
      <c r="BI248" s="2"/>
      <c r="BJ248" s="2"/>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row>
    <row r="249" spans="1:243" ht="15.5">
      <c r="A249" s="147" t="s">
        <v>3845</v>
      </c>
      <c r="B249" s="227">
        <v>345.3</v>
      </c>
      <c r="C249" s="2"/>
      <c r="D249" s="577">
        <v>0</v>
      </c>
      <c r="E249" s="577">
        <v>0</v>
      </c>
      <c r="F249" s="577">
        <v>0</v>
      </c>
      <c r="G249" s="577">
        <v>0</v>
      </c>
      <c r="H249" s="577">
        <v>0</v>
      </c>
      <c r="I249" s="577">
        <v>0</v>
      </c>
      <c r="J249" s="577">
        <v>0</v>
      </c>
      <c r="K249" s="577">
        <v>0</v>
      </c>
      <c r="L249" s="577">
        <v>0</v>
      </c>
      <c r="M249" s="577">
        <v>0</v>
      </c>
      <c r="N249" s="577">
        <v>0</v>
      </c>
      <c r="O249" s="577">
        <v>0</v>
      </c>
      <c r="P249" s="266"/>
      <c r="AJ249" s="2"/>
      <c r="AK249" s="241"/>
      <c r="AL249" s="2"/>
      <c r="AM249" s="2"/>
      <c r="AN249" s="241"/>
      <c r="AP249" s="2"/>
      <c r="AQ249" s="2"/>
      <c r="AR249" s="241"/>
      <c r="AS249" s="2"/>
      <c r="AT249" s="2"/>
      <c r="AU249" s="2"/>
      <c r="AV249" s="2"/>
      <c r="AW249" s="2"/>
      <c r="AX249" s="2"/>
      <c r="AY249" s="2"/>
      <c r="AZ249" s="2"/>
      <c r="BA249" s="2"/>
      <c r="BB249" s="2"/>
      <c r="BC249" s="2"/>
      <c r="BD249" s="2"/>
      <c r="BE249" s="2"/>
      <c r="BF249" s="2"/>
      <c r="BG249" s="2"/>
      <c r="BH249" s="2"/>
      <c r="BI249" s="2"/>
      <c r="BJ249" s="2"/>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row>
    <row r="250" spans="1:243" ht="15.5">
      <c r="A250" s="147">
        <f>A246+1</f>
        <v>119</v>
      </c>
      <c r="B250" s="227">
        <v>346</v>
      </c>
      <c r="C250" s="2"/>
      <c r="D250" s="577">
        <v>0</v>
      </c>
      <c r="E250" s="577">
        <v>0</v>
      </c>
      <c r="F250" s="577">
        <v>0</v>
      </c>
      <c r="G250" s="577">
        <v>0</v>
      </c>
      <c r="H250" s="577">
        <v>0</v>
      </c>
      <c r="I250" s="577">
        <v>0</v>
      </c>
      <c r="J250" s="577">
        <v>0</v>
      </c>
      <c r="K250" s="577">
        <v>0</v>
      </c>
      <c r="L250" s="577">
        <v>0</v>
      </c>
      <c r="M250" s="577">
        <v>0</v>
      </c>
      <c r="N250" s="577">
        <v>0</v>
      </c>
      <c r="O250" s="577">
        <v>0</v>
      </c>
      <c r="P250" s="266"/>
      <c r="AJ250" s="2"/>
      <c r="AK250" s="241"/>
      <c r="AL250" s="2"/>
      <c r="AM250" s="2"/>
      <c r="AN250" s="241"/>
      <c r="AP250" s="2"/>
      <c r="AQ250" s="2"/>
      <c r="AR250" s="241"/>
      <c r="AS250" s="2"/>
      <c r="AT250" s="2"/>
      <c r="AU250" s="2"/>
      <c r="AV250" s="2"/>
      <c r="AW250" s="2"/>
      <c r="AX250" s="2"/>
      <c r="AY250" s="2"/>
      <c r="AZ250" s="2"/>
      <c r="BA250" s="2"/>
      <c r="BB250" s="2"/>
      <c r="BC250" s="2"/>
      <c r="BD250" s="2"/>
      <c r="BE250" s="2"/>
      <c r="BF250" s="2"/>
      <c r="BG250" s="2"/>
      <c r="BH250" s="2"/>
      <c r="BI250" s="2"/>
      <c r="BJ250" s="2"/>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row>
    <row r="251" spans="1:243" ht="15.5">
      <c r="A251" s="96"/>
      <c r="B251" s="264"/>
      <c r="C251" s="2"/>
      <c r="D251" s="2"/>
      <c r="E251" s="2"/>
      <c r="F251" s="2"/>
      <c r="G251" s="2"/>
      <c r="H251" s="2"/>
      <c r="I251" s="2"/>
      <c r="J251" s="2"/>
      <c r="K251" s="96"/>
      <c r="L251" s="2"/>
      <c r="M251" s="2"/>
      <c r="N251" s="2"/>
      <c r="O251" s="2"/>
      <c r="P251" s="266"/>
      <c r="AJ251" s="2"/>
      <c r="AK251" s="241"/>
      <c r="AL251" s="2"/>
      <c r="AM251" s="2"/>
      <c r="AN251" s="241"/>
      <c r="AP251" s="2"/>
      <c r="AQ251" s="2"/>
      <c r="AR251" s="241"/>
      <c r="AS251" s="2"/>
      <c r="AT251" s="2"/>
      <c r="AU251" s="2"/>
      <c r="AV251" s="2"/>
      <c r="AW251" s="2"/>
      <c r="AX251" s="2"/>
      <c r="AY251" s="2"/>
      <c r="AZ251" s="2"/>
      <c r="BA251" s="2"/>
      <c r="BB251" s="2"/>
      <c r="BC251" s="2"/>
      <c r="BD251" s="2"/>
      <c r="BE251" s="2"/>
      <c r="BF251" s="2"/>
      <c r="BG251" s="2"/>
      <c r="BH251" s="2"/>
      <c r="BI251" s="2"/>
      <c r="BJ251" s="2"/>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row>
    <row r="252" spans="1:243" ht="18.5">
      <c r="A252" s="96"/>
      <c r="B252" s="96" t="s">
        <v>1068</v>
      </c>
      <c r="C252" s="96" t="s">
        <v>717</v>
      </c>
      <c r="D252" s="1283" t="s">
        <v>718</v>
      </c>
      <c r="E252" s="1284"/>
      <c r="F252" s="1284"/>
      <c r="G252" s="1284"/>
      <c r="H252" s="1284"/>
      <c r="I252" s="1284"/>
      <c r="J252" s="1284"/>
      <c r="K252" s="1284"/>
      <c r="L252" s="1284"/>
      <c r="M252" s="1284"/>
      <c r="N252" s="1284"/>
      <c r="O252" s="1284"/>
      <c r="P252" s="1284"/>
      <c r="AJ252" s="2"/>
      <c r="AK252" s="241"/>
      <c r="AL252" s="2"/>
      <c r="AM252" s="2"/>
      <c r="AN252" s="241"/>
      <c r="AP252" s="2"/>
      <c r="AQ252" s="2"/>
      <c r="AR252" s="241"/>
      <c r="AS252" s="2"/>
      <c r="AT252" s="2"/>
      <c r="AU252" s="2"/>
      <c r="AV252" s="2"/>
      <c r="AW252" s="2"/>
      <c r="AX252" s="2"/>
      <c r="AY252" s="2"/>
      <c r="AZ252" s="2"/>
      <c r="BA252" s="2"/>
      <c r="BB252" s="2"/>
      <c r="BC252" s="2"/>
      <c r="BD252" s="2"/>
      <c r="BE252" s="2"/>
      <c r="BF252" s="2"/>
      <c r="BG252" s="2"/>
      <c r="BH252" s="2"/>
      <c r="BI252" s="2"/>
      <c r="BJ252" s="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row>
    <row r="253" spans="1:243" ht="18.5">
      <c r="A253" s="97"/>
      <c r="B253" s="97" t="s">
        <v>918</v>
      </c>
      <c r="C253" s="97" t="s">
        <v>719</v>
      </c>
      <c r="D253" s="15" t="s">
        <v>706</v>
      </c>
      <c r="E253" s="15" t="s">
        <v>707</v>
      </c>
      <c r="F253" s="15" t="s">
        <v>708</v>
      </c>
      <c r="G253" s="15" t="s">
        <v>709</v>
      </c>
      <c r="H253" s="15" t="s">
        <v>710</v>
      </c>
      <c r="I253" s="15" t="s">
        <v>711</v>
      </c>
      <c r="J253" s="15" t="s">
        <v>712</v>
      </c>
      <c r="K253" s="15" t="s">
        <v>713</v>
      </c>
      <c r="L253" s="15" t="s">
        <v>714</v>
      </c>
      <c r="M253" s="15" t="s">
        <v>715</v>
      </c>
      <c r="N253" s="15" t="s">
        <v>716</v>
      </c>
      <c r="O253" s="15" t="s">
        <v>705</v>
      </c>
      <c r="P253" s="277" t="s">
        <v>464</v>
      </c>
      <c r="AJ253" s="2"/>
      <c r="AK253" s="241"/>
      <c r="AL253" s="2"/>
      <c r="AM253" s="2"/>
      <c r="AN253" s="241"/>
      <c r="AP253" s="2"/>
      <c r="AQ253" s="2"/>
      <c r="AR253" s="241"/>
      <c r="AS253" s="2"/>
      <c r="AT253" s="2"/>
      <c r="AU253" s="2"/>
      <c r="AV253" s="2"/>
      <c r="AW253" s="2"/>
      <c r="AX253" s="2"/>
      <c r="AY253" s="2"/>
      <c r="AZ253" s="2"/>
      <c r="BA253" s="2"/>
      <c r="BB253" s="2"/>
      <c r="BC253" s="2"/>
      <c r="BD253" s="2"/>
      <c r="BE253" s="2"/>
      <c r="BF253" s="2"/>
      <c r="BG253" s="2"/>
      <c r="BH253" s="2"/>
      <c r="BI253" s="2"/>
      <c r="BJ253" s="2"/>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row>
    <row r="254" spans="1:243" ht="15.5">
      <c r="A254" s="147">
        <f>A250+1</f>
        <v>120</v>
      </c>
      <c r="B254" s="227">
        <f>B243</f>
        <v>341</v>
      </c>
      <c r="C254" s="579"/>
      <c r="D254" s="422">
        <f>D243*$C254/100/12</f>
        <v>0</v>
      </c>
      <c r="E254" s="422">
        <f t="shared" ref="E254:O254" si="141">E243*$C254/100/12</f>
        <v>0</v>
      </c>
      <c r="F254" s="422">
        <f t="shared" si="141"/>
        <v>0</v>
      </c>
      <c r="G254" s="422">
        <f t="shared" si="141"/>
        <v>0</v>
      </c>
      <c r="H254" s="422">
        <f t="shared" si="141"/>
        <v>0</v>
      </c>
      <c r="I254" s="422">
        <f t="shared" si="141"/>
        <v>0</v>
      </c>
      <c r="J254" s="422">
        <f t="shared" si="141"/>
        <v>0</v>
      </c>
      <c r="K254" s="422">
        <f t="shared" si="141"/>
        <v>0</v>
      </c>
      <c r="L254" s="422">
        <f t="shared" si="141"/>
        <v>0</v>
      </c>
      <c r="M254" s="422">
        <f t="shared" si="141"/>
        <v>0</v>
      </c>
      <c r="N254" s="422">
        <f t="shared" si="141"/>
        <v>0</v>
      </c>
      <c r="O254" s="422">
        <f t="shared" si="141"/>
        <v>0</v>
      </c>
      <c r="P254" s="263">
        <f>SUM(D254:O254)</f>
        <v>0</v>
      </c>
      <c r="AJ254" s="2"/>
      <c r="AK254" s="241"/>
      <c r="AL254" s="2"/>
      <c r="AM254" s="2"/>
      <c r="AN254" s="241"/>
      <c r="AP254" s="2"/>
      <c r="AQ254" s="2"/>
      <c r="AR254" s="241"/>
      <c r="AS254" s="2"/>
      <c r="AT254" s="2"/>
      <c r="AU254" s="2"/>
      <c r="AV254" s="2"/>
      <c r="AW254" s="2"/>
      <c r="AX254" s="2"/>
      <c r="AY254" s="2"/>
      <c r="AZ254" s="2"/>
      <c r="BA254" s="2"/>
      <c r="BB254" s="2"/>
      <c r="BC254" s="2"/>
      <c r="BD254" s="2"/>
      <c r="BE254" s="2"/>
      <c r="BF254" s="2"/>
      <c r="BG254" s="2"/>
      <c r="BH254" s="2"/>
      <c r="BI254" s="2"/>
      <c r="BJ254" s="2"/>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row>
    <row r="255" spans="1:243" ht="15.5">
      <c r="A255" s="147">
        <f>A254+1</f>
        <v>121</v>
      </c>
      <c r="B255" s="227">
        <f>B244</f>
        <v>342</v>
      </c>
      <c r="C255" s="579"/>
      <c r="D255" s="422">
        <f>D244*$C255/100/12</f>
        <v>0</v>
      </c>
      <c r="E255" s="422">
        <f t="shared" ref="E255:O255" si="142">E244*$C255/100/12</f>
        <v>0</v>
      </c>
      <c r="F255" s="422">
        <f t="shared" si="142"/>
        <v>0</v>
      </c>
      <c r="G255" s="422">
        <f t="shared" si="142"/>
        <v>0</v>
      </c>
      <c r="H255" s="422">
        <f t="shared" si="142"/>
        <v>0</v>
      </c>
      <c r="I255" s="422">
        <f t="shared" si="142"/>
        <v>0</v>
      </c>
      <c r="J255" s="422">
        <f t="shared" si="142"/>
        <v>0</v>
      </c>
      <c r="K255" s="422">
        <f t="shared" si="142"/>
        <v>0</v>
      </c>
      <c r="L255" s="422">
        <f t="shared" si="142"/>
        <v>0</v>
      </c>
      <c r="M255" s="422">
        <f t="shared" si="142"/>
        <v>0</v>
      </c>
      <c r="N255" s="422">
        <f t="shared" si="142"/>
        <v>0</v>
      </c>
      <c r="O255" s="422">
        <f t="shared" si="142"/>
        <v>0</v>
      </c>
      <c r="P255" s="263">
        <f>SUM(D255:O255)</f>
        <v>0</v>
      </c>
      <c r="AJ255" s="2"/>
      <c r="AK255" s="241"/>
      <c r="AL255" s="2"/>
      <c r="AM255" s="2"/>
      <c r="AN255" s="241"/>
      <c r="AP255" s="2"/>
      <c r="AQ255" s="2"/>
      <c r="AR255" s="241"/>
      <c r="AS255" s="2"/>
      <c r="AT255" s="2"/>
      <c r="AU255" s="2"/>
      <c r="AV255" s="2"/>
      <c r="AW255" s="2"/>
      <c r="AX255" s="2"/>
      <c r="AY255" s="2"/>
      <c r="AZ255" s="2"/>
      <c r="BA255" s="2"/>
      <c r="BB255" s="2"/>
      <c r="BC255" s="2"/>
      <c r="BD255" s="2"/>
      <c r="BE255" s="2"/>
      <c r="BF255" s="2"/>
      <c r="BG255" s="2"/>
      <c r="BH255" s="2"/>
      <c r="BI255" s="2"/>
      <c r="BJ255" s="2"/>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row>
    <row r="256" spans="1:243" ht="15.5">
      <c r="A256" s="147">
        <f>A255+1</f>
        <v>122</v>
      </c>
      <c r="B256" s="227">
        <f>B245</f>
        <v>344</v>
      </c>
      <c r="C256" s="579"/>
      <c r="D256" s="422">
        <f>D245*$C256/100/12</f>
        <v>0</v>
      </c>
      <c r="E256" s="422">
        <f t="shared" ref="E256:O256" si="143">E245*$C256/100/12</f>
        <v>0</v>
      </c>
      <c r="F256" s="422">
        <f t="shared" si="143"/>
        <v>0</v>
      </c>
      <c r="G256" s="422">
        <f t="shared" si="143"/>
        <v>0</v>
      </c>
      <c r="H256" s="422">
        <f t="shared" si="143"/>
        <v>0</v>
      </c>
      <c r="I256" s="422">
        <f t="shared" si="143"/>
        <v>0</v>
      </c>
      <c r="J256" s="422">
        <f t="shared" si="143"/>
        <v>0</v>
      </c>
      <c r="K256" s="422">
        <f t="shared" si="143"/>
        <v>0</v>
      </c>
      <c r="L256" s="422">
        <f t="shared" si="143"/>
        <v>0</v>
      </c>
      <c r="M256" s="422">
        <f t="shared" si="143"/>
        <v>0</v>
      </c>
      <c r="N256" s="422">
        <f t="shared" si="143"/>
        <v>0</v>
      </c>
      <c r="O256" s="422">
        <f t="shared" si="143"/>
        <v>0</v>
      </c>
      <c r="P256" s="263">
        <f>SUM(D256:O256)</f>
        <v>0</v>
      </c>
      <c r="AJ256" s="2"/>
      <c r="AK256" s="241"/>
      <c r="AL256" s="2"/>
      <c r="AM256" s="2"/>
      <c r="AN256" s="241"/>
      <c r="AP256" s="2"/>
      <c r="AQ256" s="2"/>
      <c r="AR256" s="241"/>
      <c r="AS256" s="2"/>
      <c r="AT256" s="2"/>
      <c r="AU256" s="2"/>
      <c r="AV256" s="2"/>
      <c r="AW256" s="2"/>
      <c r="AX256" s="2"/>
      <c r="AY256" s="2"/>
      <c r="AZ256" s="2"/>
      <c r="BA256" s="2"/>
      <c r="BB256" s="2"/>
      <c r="BC256" s="2"/>
      <c r="BD256" s="2"/>
      <c r="BE256" s="2"/>
      <c r="BF256" s="2"/>
      <c r="BG256" s="2"/>
      <c r="BH256" s="2"/>
      <c r="BI256" s="2"/>
      <c r="BJ256" s="2"/>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row>
    <row r="257" spans="1:243" ht="15.5">
      <c r="A257" s="147">
        <f>A256+1</f>
        <v>123</v>
      </c>
      <c r="B257" s="227">
        <f>B246</f>
        <v>345</v>
      </c>
      <c r="C257" s="579"/>
      <c r="D257" s="422">
        <f>D246*$C257/100/12</f>
        <v>0</v>
      </c>
      <c r="E257" s="422">
        <f t="shared" ref="E257:O257" si="144">E246*$C257/100/12</f>
        <v>0</v>
      </c>
      <c r="F257" s="422">
        <f t="shared" si="144"/>
        <v>0</v>
      </c>
      <c r="G257" s="422">
        <f t="shared" si="144"/>
        <v>0</v>
      </c>
      <c r="H257" s="422">
        <f t="shared" si="144"/>
        <v>0</v>
      </c>
      <c r="I257" s="422">
        <f t="shared" si="144"/>
        <v>0</v>
      </c>
      <c r="J257" s="422">
        <f t="shared" si="144"/>
        <v>0</v>
      </c>
      <c r="K257" s="422">
        <f t="shared" si="144"/>
        <v>0</v>
      </c>
      <c r="L257" s="422">
        <f t="shared" si="144"/>
        <v>0</v>
      </c>
      <c r="M257" s="422">
        <f t="shared" si="144"/>
        <v>0</v>
      </c>
      <c r="N257" s="422">
        <f t="shared" si="144"/>
        <v>0</v>
      </c>
      <c r="O257" s="422">
        <f t="shared" si="144"/>
        <v>0</v>
      </c>
      <c r="P257" s="263">
        <f>SUM(D257:O257)</f>
        <v>0</v>
      </c>
      <c r="AJ257" s="2"/>
      <c r="AK257" s="241"/>
      <c r="AL257" s="2"/>
      <c r="AM257" s="2"/>
      <c r="AN257" s="241"/>
      <c r="AP257" s="2"/>
      <c r="AQ257" s="2"/>
      <c r="AR257" s="241"/>
      <c r="AS257" s="2"/>
      <c r="AT257" s="2"/>
      <c r="AU257" s="2"/>
      <c r="AV257" s="2"/>
      <c r="AW257" s="2"/>
      <c r="AX257" s="2"/>
      <c r="AY257" s="2"/>
      <c r="AZ257" s="2"/>
      <c r="BA257" s="2"/>
      <c r="BB257" s="2"/>
      <c r="BC257" s="2"/>
      <c r="BD257" s="2"/>
      <c r="BE257" s="2"/>
      <c r="BF257" s="2"/>
      <c r="BG257" s="2"/>
      <c r="BH257" s="2"/>
      <c r="BI257" s="2"/>
      <c r="BJ257" s="2"/>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row>
    <row r="258" spans="1:243" ht="15.5">
      <c r="A258" s="147" t="s">
        <v>3846</v>
      </c>
      <c r="B258" s="227">
        <v>345.1</v>
      </c>
      <c r="C258" s="579"/>
      <c r="D258" s="422">
        <f t="shared" ref="D258:O258" si="145">D247*$C258/100/12</f>
        <v>0</v>
      </c>
      <c r="E258" s="422">
        <f t="shared" si="145"/>
        <v>0</v>
      </c>
      <c r="F258" s="422">
        <f t="shared" si="145"/>
        <v>0</v>
      </c>
      <c r="G258" s="422">
        <f t="shared" si="145"/>
        <v>0</v>
      </c>
      <c r="H258" s="422">
        <f t="shared" si="145"/>
        <v>0</v>
      </c>
      <c r="I258" s="422">
        <f t="shared" si="145"/>
        <v>0</v>
      </c>
      <c r="J258" s="422">
        <f t="shared" si="145"/>
        <v>0</v>
      </c>
      <c r="K258" s="422">
        <f t="shared" si="145"/>
        <v>0</v>
      </c>
      <c r="L258" s="422">
        <f t="shared" si="145"/>
        <v>0</v>
      </c>
      <c r="M258" s="422">
        <f t="shared" si="145"/>
        <v>0</v>
      </c>
      <c r="N258" s="422">
        <f t="shared" si="145"/>
        <v>0</v>
      </c>
      <c r="O258" s="422">
        <f t="shared" si="145"/>
        <v>0</v>
      </c>
      <c r="P258" s="263">
        <f t="shared" ref="P258:P260" si="146">SUM(D258:O258)</f>
        <v>0</v>
      </c>
      <c r="AJ258" s="2"/>
      <c r="AK258" s="241"/>
      <c r="AL258" s="2"/>
      <c r="AM258" s="2"/>
      <c r="AN258" s="241"/>
      <c r="AP258" s="2"/>
      <c r="AQ258" s="2"/>
      <c r="AR258" s="241"/>
      <c r="AS258" s="2"/>
      <c r="AT258" s="2"/>
      <c r="AU258" s="2"/>
      <c r="AV258" s="2"/>
      <c r="AW258" s="2"/>
      <c r="AX258" s="2"/>
      <c r="AY258" s="2"/>
      <c r="AZ258" s="2"/>
      <c r="BA258" s="2"/>
      <c r="BB258" s="2"/>
      <c r="BC258" s="2"/>
      <c r="BD258" s="2"/>
      <c r="BE258" s="2"/>
      <c r="BF258" s="2"/>
      <c r="BG258" s="2"/>
      <c r="BH258" s="2"/>
      <c r="BI258" s="2"/>
      <c r="BJ258" s="2"/>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row>
    <row r="259" spans="1:243" ht="15.5">
      <c r="A259" s="147" t="s">
        <v>3847</v>
      </c>
      <c r="B259" s="227">
        <v>345.2</v>
      </c>
      <c r="C259" s="579"/>
      <c r="D259" s="422">
        <f t="shared" ref="D259:O259" si="147">D248*$C259/100/12</f>
        <v>0</v>
      </c>
      <c r="E259" s="422">
        <f t="shared" si="147"/>
        <v>0</v>
      </c>
      <c r="F259" s="422">
        <f t="shared" si="147"/>
        <v>0</v>
      </c>
      <c r="G259" s="422">
        <f t="shared" si="147"/>
        <v>0</v>
      </c>
      <c r="H259" s="422">
        <f t="shared" si="147"/>
        <v>0</v>
      </c>
      <c r="I259" s="422">
        <f t="shared" si="147"/>
        <v>0</v>
      </c>
      <c r="J259" s="422">
        <f t="shared" si="147"/>
        <v>0</v>
      </c>
      <c r="K259" s="422">
        <f t="shared" si="147"/>
        <v>0</v>
      </c>
      <c r="L259" s="422">
        <f t="shared" si="147"/>
        <v>0</v>
      </c>
      <c r="M259" s="422">
        <f t="shared" si="147"/>
        <v>0</v>
      </c>
      <c r="N259" s="422">
        <f t="shared" si="147"/>
        <v>0</v>
      </c>
      <c r="O259" s="422">
        <f t="shared" si="147"/>
        <v>0</v>
      </c>
      <c r="P259" s="263">
        <f t="shared" si="146"/>
        <v>0</v>
      </c>
      <c r="AJ259" s="2"/>
      <c r="AK259" s="241"/>
      <c r="AL259" s="2"/>
      <c r="AM259" s="2"/>
      <c r="AN259" s="241"/>
      <c r="AP259" s="2"/>
      <c r="AQ259" s="2"/>
      <c r="AR259" s="241"/>
      <c r="AS259" s="2"/>
      <c r="AT259" s="2"/>
      <c r="AU259" s="2"/>
      <c r="AV259" s="2"/>
      <c r="AW259" s="2"/>
      <c r="AX259" s="2"/>
      <c r="AY259" s="2"/>
      <c r="AZ259" s="2"/>
      <c r="BA259" s="2"/>
      <c r="BB259" s="2"/>
      <c r="BC259" s="2"/>
      <c r="BD259" s="2"/>
      <c r="BE259" s="2"/>
      <c r="BF259" s="2"/>
      <c r="BG259" s="2"/>
      <c r="BH259" s="2"/>
      <c r="BI259" s="2"/>
      <c r="BJ259" s="2"/>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row>
    <row r="260" spans="1:243" ht="15.5">
      <c r="A260" s="147" t="s">
        <v>3848</v>
      </c>
      <c r="B260" s="227">
        <v>345.3</v>
      </c>
      <c r="C260" s="579"/>
      <c r="D260" s="422">
        <f t="shared" ref="D260:O260" si="148">D249*$C260/100/12</f>
        <v>0</v>
      </c>
      <c r="E260" s="422">
        <f t="shared" si="148"/>
        <v>0</v>
      </c>
      <c r="F260" s="422">
        <f t="shared" si="148"/>
        <v>0</v>
      </c>
      <c r="G260" s="422">
        <f t="shared" si="148"/>
        <v>0</v>
      </c>
      <c r="H260" s="422">
        <f t="shared" si="148"/>
        <v>0</v>
      </c>
      <c r="I260" s="422">
        <f t="shared" si="148"/>
        <v>0</v>
      </c>
      <c r="J260" s="422">
        <f t="shared" si="148"/>
        <v>0</v>
      </c>
      <c r="K260" s="422">
        <f t="shared" si="148"/>
        <v>0</v>
      </c>
      <c r="L260" s="422">
        <f t="shared" si="148"/>
        <v>0</v>
      </c>
      <c r="M260" s="422">
        <f t="shared" si="148"/>
        <v>0</v>
      </c>
      <c r="N260" s="422">
        <f t="shared" si="148"/>
        <v>0</v>
      </c>
      <c r="O260" s="422">
        <f t="shared" si="148"/>
        <v>0</v>
      </c>
      <c r="P260" s="263">
        <f t="shared" si="146"/>
        <v>0</v>
      </c>
      <c r="AJ260" s="2"/>
      <c r="AK260" s="241"/>
      <c r="AL260" s="2"/>
      <c r="AM260" s="2"/>
      <c r="AN260" s="241"/>
      <c r="AP260" s="2"/>
      <c r="AQ260" s="2"/>
      <c r="AR260" s="241"/>
      <c r="AS260" s="2"/>
      <c r="AT260" s="2"/>
      <c r="AU260" s="2"/>
      <c r="AV260" s="2"/>
      <c r="AW260" s="2"/>
      <c r="AX260" s="2"/>
      <c r="AY260" s="2"/>
      <c r="AZ260" s="2"/>
      <c r="BA260" s="2"/>
      <c r="BB260" s="2"/>
      <c r="BC260" s="2"/>
      <c r="BD260" s="2"/>
      <c r="BE260" s="2"/>
      <c r="BF260" s="2"/>
      <c r="BG260" s="2"/>
      <c r="BH260" s="2"/>
      <c r="BI260" s="2"/>
      <c r="BJ260" s="2"/>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row>
    <row r="261" spans="1:243" ht="15.5">
      <c r="A261" s="147">
        <f>A257+1</f>
        <v>124</v>
      </c>
      <c r="B261" s="227">
        <f>B250</f>
        <v>346</v>
      </c>
      <c r="C261" s="579"/>
      <c r="D261" s="422">
        <f t="shared" ref="D261:O261" si="149">D250*$C261/100/12</f>
        <v>0</v>
      </c>
      <c r="E261" s="422">
        <f t="shared" si="149"/>
        <v>0</v>
      </c>
      <c r="F261" s="422">
        <f t="shared" si="149"/>
        <v>0</v>
      </c>
      <c r="G261" s="422">
        <f t="shared" si="149"/>
        <v>0</v>
      </c>
      <c r="H261" s="422">
        <f t="shared" si="149"/>
        <v>0</v>
      </c>
      <c r="I261" s="422">
        <f t="shared" si="149"/>
        <v>0</v>
      </c>
      <c r="J261" s="422">
        <f t="shared" si="149"/>
        <v>0</v>
      </c>
      <c r="K261" s="422">
        <f t="shared" si="149"/>
        <v>0</v>
      </c>
      <c r="L261" s="422">
        <f t="shared" si="149"/>
        <v>0</v>
      </c>
      <c r="M261" s="422">
        <f t="shared" si="149"/>
        <v>0</v>
      </c>
      <c r="N261" s="422">
        <f t="shared" si="149"/>
        <v>0</v>
      </c>
      <c r="O261" s="422">
        <f t="shared" si="149"/>
        <v>0</v>
      </c>
      <c r="P261" s="263">
        <f>SUM(D261:O261)</f>
        <v>0</v>
      </c>
      <c r="AJ261" s="2"/>
      <c r="AK261" s="241"/>
      <c r="AL261" s="2"/>
      <c r="AM261" s="2"/>
      <c r="AN261" s="241"/>
      <c r="AP261" s="2"/>
      <c r="AQ261" s="2"/>
      <c r="AR261" s="241"/>
      <c r="AS261" s="2"/>
      <c r="AT261" s="2"/>
      <c r="AU261" s="2"/>
      <c r="AV261" s="2"/>
      <c r="AW261" s="2"/>
      <c r="AX261" s="2"/>
      <c r="AY261" s="2"/>
      <c r="AZ261" s="2"/>
      <c r="BA261" s="2"/>
      <c r="BB261" s="2"/>
      <c r="BC261" s="2"/>
      <c r="BD261" s="2"/>
      <c r="BE261" s="2"/>
      <c r="BF261" s="2"/>
      <c r="BG261" s="2"/>
      <c r="BH261" s="2"/>
      <c r="BI261" s="2"/>
      <c r="BJ261" s="2"/>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row>
    <row r="262" spans="1:243" ht="15.5">
      <c r="A262" s="96"/>
      <c r="B262" s="2"/>
      <c r="C262" s="2"/>
      <c r="D262" s="2"/>
      <c r="E262" s="2"/>
      <c r="F262" s="2"/>
      <c r="G262" s="2"/>
      <c r="H262" s="2"/>
      <c r="I262" s="2"/>
      <c r="J262" s="2"/>
      <c r="K262" s="96"/>
      <c r="L262" s="2"/>
      <c r="M262" s="2"/>
      <c r="N262" s="2"/>
      <c r="O262" s="2"/>
      <c r="P262" s="266"/>
      <c r="AJ262" s="2"/>
      <c r="AK262" s="241"/>
      <c r="AL262" s="2"/>
      <c r="AM262" s="2"/>
      <c r="AN262" s="241"/>
      <c r="AP262" s="2"/>
      <c r="AQ262" s="2"/>
      <c r="AR262" s="241"/>
      <c r="AS262" s="2"/>
      <c r="AT262" s="2"/>
      <c r="AU262" s="2"/>
      <c r="AV262" s="2"/>
      <c r="AW262" s="2"/>
      <c r="AX262" s="2"/>
      <c r="AY262" s="2"/>
      <c r="AZ262" s="2"/>
      <c r="BA262" s="2"/>
      <c r="BB262" s="2"/>
      <c r="BC262" s="2"/>
      <c r="BD262" s="2"/>
      <c r="BE262" s="2"/>
      <c r="BF262" s="2"/>
      <c r="BG262" s="2"/>
      <c r="BH262" s="2"/>
      <c r="BI262" s="2"/>
      <c r="BJ262" s="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row>
    <row r="263" spans="1:243" ht="18.5">
      <c r="A263" s="96"/>
      <c r="B263" s="96" t="s">
        <v>1068</v>
      </c>
      <c r="C263" s="96" t="s">
        <v>720</v>
      </c>
      <c r="D263" s="1283" t="s">
        <v>721</v>
      </c>
      <c r="E263" s="1284"/>
      <c r="F263" s="1284"/>
      <c r="G263" s="1284"/>
      <c r="H263" s="1284"/>
      <c r="I263" s="1284"/>
      <c r="J263" s="1284"/>
      <c r="K263" s="1284"/>
      <c r="L263" s="1284"/>
      <c r="M263" s="1284"/>
      <c r="N263" s="1284"/>
      <c r="O263" s="1284"/>
      <c r="P263" s="1284"/>
      <c r="AJ263" s="2"/>
      <c r="AK263" s="241"/>
      <c r="AL263" s="2"/>
      <c r="AM263" s="2"/>
      <c r="AN263" s="241"/>
      <c r="AP263" s="2"/>
      <c r="AQ263" s="2"/>
      <c r="AR263" s="241"/>
      <c r="AS263" s="2"/>
      <c r="AT263" s="2"/>
      <c r="AU263" s="2"/>
      <c r="AV263" s="2"/>
      <c r="AW263" s="2"/>
      <c r="AX263" s="2"/>
      <c r="AY263" s="2"/>
      <c r="AZ263" s="2"/>
      <c r="BA263" s="2"/>
      <c r="BB263" s="2"/>
      <c r="BC263" s="2"/>
      <c r="BD263" s="2"/>
      <c r="BE263" s="2"/>
      <c r="BF263" s="2"/>
      <c r="BG263" s="2"/>
      <c r="BH263" s="2"/>
      <c r="BI263" s="2"/>
      <c r="BJ263" s="2"/>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row>
    <row r="264" spans="1:243" ht="18.5">
      <c r="A264" s="96"/>
      <c r="B264" s="97" t="s">
        <v>918</v>
      </c>
      <c r="C264" s="97" t="s">
        <v>722</v>
      </c>
      <c r="D264" s="15" t="s">
        <v>706</v>
      </c>
      <c r="E264" s="15" t="s">
        <v>707</v>
      </c>
      <c r="F264" s="15" t="s">
        <v>708</v>
      </c>
      <c r="G264" s="15" t="s">
        <v>709</v>
      </c>
      <c r="H264" s="15" t="s">
        <v>710</v>
      </c>
      <c r="I264" s="15" t="s">
        <v>711</v>
      </c>
      <c r="J264" s="15" t="s">
        <v>712</v>
      </c>
      <c r="K264" s="15" t="s">
        <v>713</v>
      </c>
      <c r="L264" s="15" t="s">
        <v>714</v>
      </c>
      <c r="M264" s="15" t="s">
        <v>715</v>
      </c>
      <c r="N264" s="15" t="s">
        <v>716</v>
      </c>
      <c r="O264" s="15" t="s">
        <v>705</v>
      </c>
      <c r="P264" s="277" t="s">
        <v>622</v>
      </c>
      <c r="AJ264" s="2"/>
      <c r="AK264" s="241"/>
      <c r="AL264" s="2"/>
      <c r="AM264" s="2"/>
      <c r="AN264" s="241"/>
      <c r="AP264" s="2"/>
      <c r="AQ264" s="2"/>
      <c r="AR264" s="241"/>
      <c r="AS264" s="2"/>
      <c r="AT264" s="2"/>
      <c r="AU264" s="2"/>
      <c r="AV264" s="2"/>
      <c r="AW264" s="2"/>
      <c r="AX264" s="2"/>
      <c r="AY264" s="2"/>
      <c r="AZ264" s="2"/>
      <c r="BA264" s="2"/>
      <c r="BB264" s="2"/>
      <c r="BC264" s="2"/>
      <c r="BD264" s="2"/>
      <c r="BE264" s="2"/>
      <c r="BF264" s="2"/>
      <c r="BG264" s="2"/>
      <c r="BH264" s="2"/>
      <c r="BI264" s="2"/>
      <c r="BJ264" s="2"/>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row>
    <row r="265" spans="1:243" ht="15.5">
      <c r="A265" s="147">
        <f>A261+1</f>
        <v>125</v>
      </c>
      <c r="B265" s="227">
        <f>B243</f>
        <v>341</v>
      </c>
      <c r="C265" s="577">
        <v>0</v>
      </c>
      <c r="D265" s="422">
        <f>C265+D254</f>
        <v>0</v>
      </c>
      <c r="E265" s="422">
        <f t="shared" ref="E265:O265" si="150">D265+E254</f>
        <v>0</v>
      </c>
      <c r="F265" s="422">
        <f t="shared" si="150"/>
        <v>0</v>
      </c>
      <c r="G265" s="422">
        <f t="shared" si="150"/>
        <v>0</v>
      </c>
      <c r="H265" s="422">
        <f t="shared" si="150"/>
        <v>0</v>
      </c>
      <c r="I265" s="422">
        <f t="shared" si="150"/>
        <v>0</v>
      </c>
      <c r="J265" s="422">
        <f t="shared" si="150"/>
        <v>0</v>
      </c>
      <c r="K265" s="422">
        <f t="shared" si="150"/>
        <v>0</v>
      </c>
      <c r="L265" s="422">
        <f t="shared" si="150"/>
        <v>0</v>
      </c>
      <c r="M265" s="422">
        <f t="shared" si="150"/>
        <v>0</v>
      </c>
      <c r="N265" s="422">
        <f t="shared" si="150"/>
        <v>0</v>
      </c>
      <c r="O265" s="422">
        <f t="shared" si="150"/>
        <v>0</v>
      </c>
      <c r="P265" s="263">
        <f>O265</f>
        <v>0</v>
      </c>
      <c r="AJ265" s="2"/>
      <c r="AK265" s="241"/>
      <c r="AL265" s="2"/>
      <c r="AM265" s="2"/>
      <c r="AN265" s="241"/>
      <c r="AP265" s="2"/>
      <c r="AQ265" s="2"/>
      <c r="AR265" s="241"/>
      <c r="AS265" s="2"/>
      <c r="AT265" s="2"/>
      <c r="AU265" s="2"/>
      <c r="AV265" s="2"/>
      <c r="AW265" s="2"/>
      <c r="AX265" s="2"/>
      <c r="AY265" s="2"/>
      <c r="AZ265" s="2"/>
      <c r="BA265" s="2"/>
      <c r="BB265" s="2"/>
      <c r="BC265" s="2"/>
      <c r="BD265" s="2"/>
      <c r="BE265" s="2"/>
      <c r="BF265" s="2"/>
      <c r="BG265" s="2"/>
      <c r="BH265" s="2"/>
      <c r="BI265" s="2"/>
      <c r="BJ265" s="2"/>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row>
    <row r="266" spans="1:243" ht="15.5">
      <c r="A266" s="147">
        <f>A265+1</f>
        <v>126</v>
      </c>
      <c r="B266" s="227">
        <f>B244</f>
        <v>342</v>
      </c>
      <c r="C266" s="577">
        <v>0</v>
      </c>
      <c r="D266" s="422">
        <f>C266+D255</f>
        <v>0</v>
      </c>
      <c r="E266" s="422">
        <f t="shared" ref="E266:O266" si="151">D266+E255</f>
        <v>0</v>
      </c>
      <c r="F266" s="422">
        <f t="shared" si="151"/>
        <v>0</v>
      </c>
      <c r="G266" s="422">
        <f t="shared" si="151"/>
        <v>0</v>
      </c>
      <c r="H266" s="422">
        <f t="shared" si="151"/>
        <v>0</v>
      </c>
      <c r="I266" s="422">
        <f t="shared" si="151"/>
        <v>0</v>
      </c>
      <c r="J266" s="422">
        <f t="shared" si="151"/>
        <v>0</v>
      </c>
      <c r="K266" s="422">
        <f t="shared" si="151"/>
        <v>0</v>
      </c>
      <c r="L266" s="422">
        <f t="shared" si="151"/>
        <v>0</v>
      </c>
      <c r="M266" s="422">
        <f t="shared" si="151"/>
        <v>0</v>
      </c>
      <c r="N266" s="422">
        <f t="shared" si="151"/>
        <v>0</v>
      </c>
      <c r="O266" s="422">
        <f t="shared" si="151"/>
        <v>0</v>
      </c>
      <c r="P266" s="263">
        <f>O266</f>
        <v>0</v>
      </c>
      <c r="AJ266" s="2"/>
      <c r="AK266" s="241"/>
      <c r="AL266" s="2"/>
      <c r="AM266" s="2"/>
      <c r="AN266" s="241"/>
      <c r="AP266" s="2"/>
      <c r="AQ266" s="2"/>
      <c r="AR266" s="241"/>
      <c r="AS266" s="2"/>
      <c r="AT266" s="2"/>
      <c r="AU266" s="2"/>
      <c r="AV266" s="2"/>
      <c r="AW266" s="2"/>
      <c r="AX266" s="2"/>
      <c r="AY266" s="2"/>
      <c r="AZ266" s="2"/>
      <c r="BA266" s="2"/>
      <c r="BB266" s="2"/>
      <c r="BC266" s="2"/>
      <c r="BD266" s="2"/>
      <c r="BE266" s="2"/>
      <c r="BF266" s="2"/>
      <c r="BG266" s="2"/>
      <c r="BH266" s="2"/>
      <c r="BI266" s="2"/>
      <c r="BJ266" s="2"/>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row>
    <row r="267" spans="1:243" ht="15.5">
      <c r="A267" s="147">
        <f>A266+1</f>
        <v>127</v>
      </c>
      <c r="B267" s="227">
        <f>B245</f>
        <v>344</v>
      </c>
      <c r="C267" s="577">
        <v>0</v>
      </c>
      <c r="D267" s="422">
        <f>C267+D256</f>
        <v>0</v>
      </c>
      <c r="E267" s="422">
        <f t="shared" ref="E267:O267" si="152">D267+E256</f>
        <v>0</v>
      </c>
      <c r="F267" s="422">
        <f t="shared" si="152"/>
        <v>0</v>
      </c>
      <c r="G267" s="422">
        <f t="shared" si="152"/>
        <v>0</v>
      </c>
      <c r="H267" s="422">
        <f t="shared" si="152"/>
        <v>0</v>
      </c>
      <c r="I267" s="422">
        <f t="shared" si="152"/>
        <v>0</v>
      </c>
      <c r="J267" s="422">
        <f t="shared" si="152"/>
        <v>0</v>
      </c>
      <c r="K267" s="422">
        <f t="shared" si="152"/>
        <v>0</v>
      </c>
      <c r="L267" s="422">
        <f t="shared" si="152"/>
        <v>0</v>
      </c>
      <c r="M267" s="422">
        <f t="shared" si="152"/>
        <v>0</v>
      </c>
      <c r="N267" s="422">
        <f t="shared" si="152"/>
        <v>0</v>
      </c>
      <c r="O267" s="422">
        <f t="shared" si="152"/>
        <v>0</v>
      </c>
      <c r="P267" s="263">
        <f>O267</f>
        <v>0</v>
      </c>
      <c r="AJ267" s="2"/>
      <c r="AK267" s="241"/>
      <c r="AL267" s="2"/>
      <c r="AM267" s="2"/>
      <c r="AN267" s="241"/>
      <c r="AP267" s="2"/>
      <c r="AQ267" s="2"/>
      <c r="AR267" s="241"/>
      <c r="AS267" s="2"/>
      <c r="AT267" s="2"/>
      <c r="AU267" s="2"/>
      <c r="AV267" s="2"/>
      <c r="AW267" s="2"/>
      <c r="AX267" s="2"/>
      <c r="AY267" s="2"/>
      <c r="AZ267" s="2"/>
      <c r="BA267" s="2"/>
      <c r="BB267" s="2"/>
      <c r="BC267" s="2"/>
      <c r="BD267" s="2"/>
      <c r="BE267" s="2"/>
      <c r="BF267" s="2"/>
      <c r="BG267" s="2"/>
      <c r="BH267" s="2"/>
      <c r="BI267" s="2"/>
      <c r="BJ267" s="2"/>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row>
    <row r="268" spans="1:243" ht="15.5">
      <c r="A268" s="147">
        <f>A267+1</f>
        <v>128</v>
      </c>
      <c r="B268" s="227">
        <f>B246</f>
        <v>345</v>
      </c>
      <c r="C268" s="577">
        <v>0</v>
      </c>
      <c r="D268" s="422">
        <f>C268+D257</f>
        <v>0</v>
      </c>
      <c r="E268" s="422">
        <f t="shared" ref="E268:O268" si="153">D268+E257</f>
        <v>0</v>
      </c>
      <c r="F268" s="422">
        <f t="shared" si="153"/>
        <v>0</v>
      </c>
      <c r="G268" s="422">
        <f t="shared" si="153"/>
        <v>0</v>
      </c>
      <c r="H268" s="422">
        <f t="shared" si="153"/>
        <v>0</v>
      </c>
      <c r="I268" s="422">
        <f t="shared" si="153"/>
        <v>0</v>
      </c>
      <c r="J268" s="422">
        <f t="shared" si="153"/>
        <v>0</v>
      </c>
      <c r="K268" s="422">
        <f t="shared" si="153"/>
        <v>0</v>
      </c>
      <c r="L268" s="422">
        <f t="shared" si="153"/>
        <v>0</v>
      </c>
      <c r="M268" s="422">
        <f t="shared" si="153"/>
        <v>0</v>
      </c>
      <c r="N268" s="422">
        <f t="shared" si="153"/>
        <v>0</v>
      </c>
      <c r="O268" s="422">
        <f t="shared" si="153"/>
        <v>0</v>
      </c>
      <c r="P268" s="263">
        <f>O268</f>
        <v>0</v>
      </c>
      <c r="AJ268" s="2"/>
      <c r="AK268" s="241"/>
      <c r="AL268" s="2"/>
      <c r="AM268" s="2"/>
      <c r="AN268" s="241"/>
      <c r="AP268" s="2"/>
      <c r="AQ268" s="2"/>
      <c r="AR268" s="241"/>
      <c r="AS268" s="2"/>
      <c r="AT268" s="2"/>
      <c r="AU268" s="2"/>
      <c r="AV268" s="2"/>
      <c r="AW268" s="2"/>
      <c r="AX268" s="2"/>
      <c r="AY268" s="2"/>
      <c r="AZ268" s="2"/>
      <c r="BA268" s="2"/>
      <c r="BB268" s="2"/>
      <c r="BC268" s="2"/>
      <c r="BD268" s="2"/>
      <c r="BE268" s="2"/>
      <c r="BF268" s="2"/>
      <c r="BG268" s="2"/>
      <c r="BH268" s="2"/>
      <c r="BI268" s="2"/>
      <c r="BJ268" s="2"/>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row>
    <row r="269" spans="1:243" ht="15.5">
      <c r="A269" s="147" t="s">
        <v>3849</v>
      </c>
      <c r="B269" s="227">
        <v>345.1</v>
      </c>
      <c r="C269" s="577">
        <v>0</v>
      </c>
      <c r="D269" s="422">
        <f t="shared" ref="D269:O269" si="154">C269+D258</f>
        <v>0</v>
      </c>
      <c r="E269" s="422">
        <f t="shared" si="154"/>
        <v>0</v>
      </c>
      <c r="F269" s="422">
        <f t="shared" si="154"/>
        <v>0</v>
      </c>
      <c r="G269" s="422">
        <f t="shared" si="154"/>
        <v>0</v>
      </c>
      <c r="H269" s="422">
        <f t="shared" si="154"/>
        <v>0</v>
      </c>
      <c r="I269" s="422">
        <f t="shared" si="154"/>
        <v>0</v>
      </c>
      <c r="J269" s="422">
        <f t="shared" si="154"/>
        <v>0</v>
      </c>
      <c r="K269" s="422">
        <f t="shared" si="154"/>
        <v>0</v>
      </c>
      <c r="L269" s="422">
        <f t="shared" si="154"/>
        <v>0</v>
      </c>
      <c r="M269" s="422">
        <f t="shared" si="154"/>
        <v>0</v>
      </c>
      <c r="N269" s="422">
        <f t="shared" si="154"/>
        <v>0</v>
      </c>
      <c r="O269" s="422">
        <f t="shared" si="154"/>
        <v>0</v>
      </c>
      <c r="P269" s="263">
        <f t="shared" ref="P269:P271" si="155">O269</f>
        <v>0</v>
      </c>
      <c r="AJ269" s="2"/>
      <c r="AK269" s="241"/>
      <c r="AL269" s="2"/>
      <c r="AM269" s="2"/>
      <c r="AN269" s="241"/>
      <c r="AP269" s="2"/>
      <c r="AQ269" s="2"/>
      <c r="AR269" s="241"/>
      <c r="AS269" s="2"/>
      <c r="AT269" s="2"/>
      <c r="AU269" s="2"/>
      <c r="AV269" s="2"/>
      <c r="AW269" s="2"/>
      <c r="AX269" s="2"/>
      <c r="AY269" s="2"/>
      <c r="AZ269" s="2"/>
      <c r="BA269" s="2"/>
      <c r="BB269" s="2"/>
      <c r="BC269" s="2"/>
      <c r="BD269" s="2"/>
      <c r="BE269" s="2"/>
      <c r="BF269" s="2"/>
      <c r="BG269" s="2"/>
      <c r="BH269" s="2"/>
      <c r="BI269" s="2"/>
      <c r="BJ269" s="2"/>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row>
    <row r="270" spans="1:243" ht="15.5">
      <c r="A270" s="147" t="s">
        <v>3850</v>
      </c>
      <c r="B270" s="227">
        <v>345.2</v>
      </c>
      <c r="C270" s="577">
        <v>0</v>
      </c>
      <c r="D270" s="422">
        <f t="shared" ref="D270:O270" si="156">C270+D259</f>
        <v>0</v>
      </c>
      <c r="E270" s="422">
        <f t="shared" si="156"/>
        <v>0</v>
      </c>
      <c r="F270" s="422">
        <f t="shared" si="156"/>
        <v>0</v>
      </c>
      <c r="G270" s="422">
        <f t="shared" si="156"/>
        <v>0</v>
      </c>
      <c r="H270" s="422">
        <f t="shared" si="156"/>
        <v>0</v>
      </c>
      <c r="I270" s="422">
        <f t="shared" si="156"/>
        <v>0</v>
      </c>
      <c r="J270" s="422">
        <f t="shared" si="156"/>
        <v>0</v>
      </c>
      <c r="K270" s="422">
        <f t="shared" si="156"/>
        <v>0</v>
      </c>
      <c r="L270" s="422">
        <f t="shared" si="156"/>
        <v>0</v>
      </c>
      <c r="M270" s="422">
        <f t="shared" si="156"/>
        <v>0</v>
      </c>
      <c r="N270" s="422">
        <f t="shared" si="156"/>
        <v>0</v>
      </c>
      <c r="O270" s="422">
        <f t="shared" si="156"/>
        <v>0</v>
      </c>
      <c r="P270" s="263">
        <f t="shared" si="155"/>
        <v>0</v>
      </c>
      <c r="AJ270" s="2"/>
      <c r="AK270" s="241"/>
      <c r="AL270" s="2"/>
      <c r="AM270" s="2"/>
      <c r="AN270" s="241"/>
      <c r="AP270" s="2"/>
      <c r="AQ270" s="2"/>
      <c r="AR270" s="241"/>
      <c r="AS270" s="2"/>
      <c r="AT270" s="2"/>
      <c r="AU270" s="2"/>
      <c r="AV270" s="2"/>
      <c r="AW270" s="2"/>
      <c r="AX270" s="2"/>
      <c r="AY270" s="2"/>
      <c r="AZ270" s="2"/>
      <c r="BA270" s="2"/>
      <c r="BB270" s="2"/>
      <c r="BC270" s="2"/>
      <c r="BD270" s="2"/>
      <c r="BE270" s="2"/>
      <c r="BF270" s="2"/>
      <c r="BG270" s="2"/>
      <c r="BH270" s="2"/>
      <c r="BI270" s="2"/>
      <c r="BJ270" s="2"/>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row>
    <row r="271" spans="1:243" ht="15.5">
      <c r="A271" s="147" t="s">
        <v>3851</v>
      </c>
      <c r="B271" s="227">
        <v>345.3</v>
      </c>
      <c r="C271" s="577">
        <v>0</v>
      </c>
      <c r="D271" s="422">
        <f t="shared" ref="D271:O271" si="157">C271+D260</f>
        <v>0</v>
      </c>
      <c r="E271" s="422">
        <f t="shared" si="157"/>
        <v>0</v>
      </c>
      <c r="F271" s="422">
        <f t="shared" si="157"/>
        <v>0</v>
      </c>
      <c r="G271" s="422">
        <f t="shared" si="157"/>
        <v>0</v>
      </c>
      <c r="H271" s="422">
        <f t="shared" si="157"/>
        <v>0</v>
      </c>
      <c r="I271" s="422">
        <f t="shared" si="157"/>
        <v>0</v>
      </c>
      <c r="J271" s="422">
        <f t="shared" si="157"/>
        <v>0</v>
      </c>
      <c r="K271" s="422">
        <f t="shared" si="157"/>
        <v>0</v>
      </c>
      <c r="L271" s="422">
        <f t="shared" si="157"/>
        <v>0</v>
      </c>
      <c r="M271" s="422">
        <f t="shared" si="157"/>
        <v>0</v>
      </c>
      <c r="N271" s="422">
        <f t="shared" si="157"/>
        <v>0</v>
      </c>
      <c r="O271" s="422">
        <f t="shared" si="157"/>
        <v>0</v>
      </c>
      <c r="P271" s="263">
        <f t="shared" si="155"/>
        <v>0</v>
      </c>
      <c r="AJ271" s="2"/>
      <c r="AK271" s="241"/>
      <c r="AL271" s="2"/>
      <c r="AM271" s="2"/>
      <c r="AN271" s="241"/>
      <c r="AP271" s="2"/>
      <c r="AQ271" s="2"/>
      <c r="AR271" s="241"/>
      <c r="AS271" s="2"/>
      <c r="AT271" s="2"/>
      <c r="AU271" s="2"/>
      <c r="AV271" s="2"/>
      <c r="AW271" s="2"/>
      <c r="AX271" s="2"/>
      <c r="AY271" s="2"/>
      <c r="AZ271" s="2"/>
      <c r="BA271" s="2"/>
      <c r="BB271" s="2"/>
      <c r="BC271" s="2"/>
      <c r="BD271" s="2"/>
      <c r="BE271" s="2"/>
      <c r="BF271" s="2"/>
      <c r="BG271" s="2"/>
      <c r="BH271" s="2"/>
      <c r="BI271" s="2"/>
      <c r="BJ271" s="2"/>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row>
    <row r="272" spans="1:243" ht="15.5">
      <c r="A272" s="147">
        <f>A268+1</f>
        <v>129</v>
      </c>
      <c r="B272" s="227">
        <f>B250</f>
        <v>346</v>
      </c>
      <c r="C272" s="577">
        <v>0</v>
      </c>
      <c r="D272" s="422">
        <f t="shared" ref="D272:O272" si="158">C272+D261</f>
        <v>0</v>
      </c>
      <c r="E272" s="422">
        <f t="shared" si="158"/>
        <v>0</v>
      </c>
      <c r="F272" s="422">
        <f t="shared" si="158"/>
        <v>0</v>
      </c>
      <c r="G272" s="422">
        <f t="shared" si="158"/>
        <v>0</v>
      </c>
      <c r="H272" s="422">
        <f t="shared" si="158"/>
        <v>0</v>
      </c>
      <c r="I272" s="422">
        <f t="shared" si="158"/>
        <v>0</v>
      </c>
      <c r="J272" s="422">
        <f t="shared" si="158"/>
        <v>0</v>
      </c>
      <c r="K272" s="422">
        <f t="shared" si="158"/>
        <v>0</v>
      </c>
      <c r="L272" s="422">
        <f t="shared" si="158"/>
        <v>0</v>
      </c>
      <c r="M272" s="422">
        <f t="shared" si="158"/>
        <v>0</v>
      </c>
      <c r="N272" s="422">
        <f t="shared" si="158"/>
        <v>0</v>
      </c>
      <c r="O272" s="422">
        <f t="shared" si="158"/>
        <v>0</v>
      </c>
      <c r="P272" s="263">
        <f>O272</f>
        <v>0</v>
      </c>
      <c r="AJ272" s="2"/>
      <c r="AK272" s="241"/>
      <c r="AL272" s="2"/>
      <c r="AM272" s="2"/>
      <c r="AN272" s="241"/>
      <c r="AP272" s="2"/>
      <c r="AQ272" s="2"/>
      <c r="AR272" s="241"/>
      <c r="AS272" s="2"/>
      <c r="AT272" s="2"/>
      <c r="AU272" s="2"/>
      <c r="AV272" s="2"/>
      <c r="AW272" s="2"/>
      <c r="AX272" s="2"/>
      <c r="AY272" s="2"/>
      <c r="AZ272" s="2"/>
      <c r="BA272" s="2"/>
      <c r="BB272" s="2"/>
      <c r="BC272" s="2"/>
      <c r="BD272" s="2"/>
      <c r="BE272" s="2"/>
      <c r="BF272" s="2"/>
      <c r="BG272" s="2"/>
      <c r="BH272" s="2"/>
      <c r="BI272" s="2"/>
      <c r="BJ272" s="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row>
    <row r="273" spans="1:243" ht="15.5">
      <c r="A273" s="96"/>
      <c r="B273" s="264"/>
      <c r="C273" s="2"/>
      <c r="D273" s="2"/>
      <c r="E273" s="2"/>
      <c r="F273" s="2"/>
      <c r="G273" s="2"/>
      <c r="H273" s="2"/>
      <c r="I273" s="2"/>
      <c r="J273" s="2"/>
      <c r="K273" s="96"/>
      <c r="L273" s="2"/>
      <c r="M273" s="2"/>
      <c r="N273" s="2"/>
      <c r="O273" s="2"/>
      <c r="P273" s="266"/>
      <c r="AJ273" s="2"/>
      <c r="AK273" s="241"/>
      <c r="AL273" s="2"/>
      <c r="AM273" s="2"/>
      <c r="AN273" s="241"/>
      <c r="AP273" s="2"/>
      <c r="AQ273" s="2"/>
      <c r="AR273" s="241"/>
      <c r="AS273" s="2"/>
      <c r="AT273" s="2"/>
      <c r="AU273" s="2"/>
      <c r="AV273" s="2"/>
      <c r="AW273" s="2"/>
      <c r="AX273" s="2"/>
      <c r="AY273" s="2"/>
      <c r="AZ273" s="2"/>
      <c r="BA273" s="2"/>
      <c r="BB273" s="2"/>
      <c r="BC273" s="2"/>
      <c r="BD273" s="2"/>
      <c r="BE273" s="2"/>
      <c r="BF273" s="2"/>
      <c r="BG273" s="2"/>
      <c r="BH273" s="2"/>
      <c r="BI273" s="2"/>
      <c r="BJ273" s="2"/>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row>
    <row r="274" spans="1:243" ht="15.5">
      <c r="A274" s="264" t="s">
        <v>703</v>
      </c>
      <c r="C274" s="268" t="s">
        <v>472</v>
      </c>
      <c r="D274" s="2"/>
      <c r="E274" s="2"/>
      <c r="F274" s="2"/>
      <c r="G274" s="2"/>
      <c r="H274" s="2"/>
      <c r="I274" s="2"/>
      <c r="J274" s="2"/>
      <c r="K274" s="96"/>
      <c r="L274" s="2"/>
      <c r="M274" s="2"/>
      <c r="N274" s="2"/>
      <c r="O274" s="2"/>
      <c r="P274" s="266"/>
      <c r="AJ274" s="2"/>
      <c r="AK274" s="241"/>
      <c r="AL274" s="2"/>
      <c r="AM274" s="2"/>
      <c r="AN274" s="241"/>
      <c r="AP274" s="2"/>
      <c r="AQ274" s="2"/>
      <c r="AR274" s="241"/>
      <c r="AS274" s="2"/>
      <c r="AT274" s="2"/>
      <c r="AU274" s="2"/>
      <c r="AV274" s="2"/>
      <c r="AW274" s="2"/>
      <c r="AX274" s="2"/>
      <c r="AY274" s="2"/>
      <c r="AZ274" s="2"/>
      <c r="BA274" s="2"/>
      <c r="BB274" s="2"/>
      <c r="BC274" s="2"/>
      <c r="BD274" s="2"/>
      <c r="BE274" s="2"/>
      <c r="BF274" s="2"/>
      <c r="BG274" s="2"/>
      <c r="BH274" s="2"/>
      <c r="BI274" s="2"/>
      <c r="BJ274" s="2"/>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row>
    <row r="275" spans="1:243" ht="15.5">
      <c r="A275" s="96"/>
      <c r="B275" s="105"/>
      <c r="C275" s="2"/>
      <c r="D275" s="2"/>
      <c r="E275" s="2"/>
      <c r="F275" s="2"/>
      <c r="G275" s="2"/>
      <c r="H275" s="2"/>
      <c r="I275" s="2"/>
      <c r="J275" s="2"/>
      <c r="K275" s="96"/>
      <c r="L275" s="2"/>
      <c r="M275" s="2"/>
      <c r="N275" s="2"/>
      <c r="O275" s="2"/>
      <c r="P275" s="266"/>
      <c r="AJ275" s="2"/>
      <c r="AK275" s="241"/>
      <c r="AL275" s="2"/>
      <c r="AM275" s="2"/>
      <c r="AN275" s="241"/>
      <c r="AP275" s="2"/>
      <c r="AQ275" s="2"/>
      <c r="AR275" s="241"/>
      <c r="AS275" s="2"/>
      <c r="AT275" s="2"/>
      <c r="AU275" s="2"/>
      <c r="AV275" s="2"/>
      <c r="AW275" s="2"/>
      <c r="AX275" s="2"/>
      <c r="AY275" s="2"/>
      <c r="AZ275" s="2"/>
      <c r="BA275" s="2"/>
      <c r="BB275" s="2"/>
      <c r="BC275" s="2"/>
      <c r="BD275" s="2"/>
      <c r="BE275" s="2"/>
      <c r="BF275" s="2"/>
      <c r="BG275" s="2"/>
      <c r="BH275" s="2"/>
      <c r="BI275" s="2"/>
      <c r="BJ275" s="2"/>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row>
    <row r="276" spans="1:243" ht="18.5">
      <c r="A276" s="96" t="s">
        <v>490</v>
      </c>
      <c r="B276" s="96" t="s">
        <v>1068</v>
      </c>
      <c r="C276" s="96"/>
      <c r="D276" s="1283" t="s">
        <v>704</v>
      </c>
      <c r="E276" s="1284"/>
      <c r="F276" s="1284"/>
      <c r="G276" s="1284"/>
      <c r="H276" s="1284"/>
      <c r="I276" s="1284"/>
      <c r="J276" s="1284"/>
      <c r="K276" s="1284"/>
      <c r="L276" s="1284"/>
      <c r="M276" s="1284"/>
      <c r="N276" s="1284"/>
      <c r="O276" s="1284"/>
      <c r="P276" s="1198"/>
      <c r="AJ276" s="2"/>
      <c r="AK276" s="241"/>
      <c r="AL276" s="2"/>
      <c r="AM276" s="2"/>
      <c r="AN276" s="241"/>
      <c r="AP276" s="2"/>
      <c r="AQ276" s="2"/>
      <c r="AR276" s="241"/>
      <c r="AS276" s="2"/>
      <c r="AT276" s="2"/>
      <c r="AU276" s="2"/>
      <c r="AV276" s="2"/>
      <c r="AW276" s="2"/>
      <c r="AX276" s="2"/>
      <c r="AY276" s="2"/>
      <c r="AZ276" s="2"/>
      <c r="BA276" s="2"/>
      <c r="BB276" s="2"/>
      <c r="BC276" s="2"/>
      <c r="BD276" s="2"/>
      <c r="BE276" s="2"/>
      <c r="BF276" s="2"/>
      <c r="BG276" s="2"/>
      <c r="BH276" s="2"/>
      <c r="BI276" s="2"/>
      <c r="BJ276" s="2"/>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row>
    <row r="277" spans="1:243" ht="15.5">
      <c r="A277" s="97" t="s">
        <v>918</v>
      </c>
      <c r="B277" s="97" t="s">
        <v>918</v>
      </c>
      <c r="C277" s="97"/>
      <c r="D277" s="15" t="s">
        <v>705</v>
      </c>
      <c r="E277" s="15" t="s">
        <v>706</v>
      </c>
      <c r="F277" s="15" t="s">
        <v>707</v>
      </c>
      <c r="G277" s="15" t="s">
        <v>708</v>
      </c>
      <c r="H277" s="15" t="s">
        <v>709</v>
      </c>
      <c r="I277" s="15" t="s">
        <v>710</v>
      </c>
      <c r="J277" s="15" t="s">
        <v>711</v>
      </c>
      <c r="K277" s="15" t="s">
        <v>712</v>
      </c>
      <c r="L277" s="15" t="s">
        <v>713</v>
      </c>
      <c r="M277" s="15" t="s">
        <v>714</v>
      </c>
      <c r="N277" s="15" t="s">
        <v>715</v>
      </c>
      <c r="O277" s="15" t="s">
        <v>716</v>
      </c>
      <c r="P277" s="276"/>
      <c r="AJ277" s="2"/>
      <c r="AK277" s="241"/>
      <c r="AL277" s="2"/>
      <c r="AM277" s="2"/>
      <c r="AN277" s="241"/>
      <c r="AP277" s="2"/>
      <c r="AQ277" s="2"/>
      <c r="AR277" s="241"/>
      <c r="AS277" s="2"/>
      <c r="AT277" s="2"/>
      <c r="AU277" s="2"/>
      <c r="AV277" s="2"/>
      <c r="AW277" s="2"/>
      <c r="AX277" s="2"/>
      <c r="AY277" s="2"/>
      <c r="AZ277" s="2"/>
      <c r="BA277" s="2"/>
      <c r="BB277" s="2"/>
      <c r="BC277" s="2"/>
      <c r="BD277" s="2"/>
      <c r="BE277" s="2"/>
      <c r="BF277" s="2"/>
      <c r="BG277" s="2"/>
      <c r="BH277" s="2"/>
      <c r="BI277" s="2"/>
      <c r="BJ277" s="2"/>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row>
    <row r="278" spans="1:243" ht="15.5">
      <c r="A278" s="147">
        <f>A272+1</f>
        <v>130</v>
      </c>
      <c r="B278" s="227">
        <v>341</v>
      </c>
      <c r="C278" s="2"/>
      <c r="D278" s="577">
        <v>0</v>
      </c>
      <c r="E278" s="577">
        <v>0</v>
      </c>
      <c r="F278" s="577">
        <v>0</v>
      </c>
      <c r="G278" s="577">
        <v>0</v>
      </c>
      <c r="H278" s="577">
        <v>0</v>
      </c>
      <c r="I278" s="577">
        <v>0</v>
      </c>
      <c r="J278" s="577">
        <v>0</v>
      </c>
      <c r="K278" s="577">
        <v>0</v>
      </c>
      <c r="L278" s="577">
        <v>0</v>
      </c>
      <c r="M278" s="577">
        <v>0</v>
      </c>
      <c r="N278" s="577">
        <v>0</v>
      </c>
      <c r="O278" s="577">
        <v>0</v>
      </c>
      <c r="P278" s="266"/>
      <c r="AJ278" s="2"/>
      <c r="AK278" s="241"/>
      <c r="AL278" s="2"/>
      <c r="AM278" s="2"/>
      <c r="AN278" s="241"/>
      <c r="AP278" s="2"/>
      <c r="AQ278" s="2"/>
      <c r="AR278" s="241"/>
      <c r="AS278" s="2"/>
      <c r="AT278" s="2"/>
      <c r="AU278" s="2"/>
      <c r="AV278" s="2"/>
      <c r="AW278" s="2"/>
      <c r="AX278" s="2"/>
      <c r="AY278" s="2"/>
      <c r="AZ278" s="2"/>
      <c r="BA278" s="2"/>
      <c r="BB278" s="2"/>
      <c r="BC278" s="2"/>
      <c r="BD278" s="2"/>
      <c r="BE278" s="2"/>
      <c r="BF278" s="2"/>
      <c r="BG278" s="2"/>
      <c r="BH278" s="2"/>
      <c r="BI278" s="2"/>
      <c r="BJ278" s="2"/>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row>
    <row r="279" spans="1:243" ht="15.5">
      <c r="A279" s="147">
        <f>A278+1</f>
        <v>131</v>
      </c>
      <c r="B279" s="227">
        <v>342</v>
      </c>
      <c r="C279" s="2"/>
      <c r="D279" s="577">
        <v>0</v>
      </c>
      <c r="E279" s="577">
        <v>0</v>
      </c>
      <c r="F279" s="577">
        <v>0</v>
      </c>
      <c r="G279" s="577">
        <v>0</v>
      </c>
      <c r="H279" s="577">
        <v>0</v>
      </c>
      <c r="I279" s="577">
        <v>0</v>
      </c>
      <c r="J279" s="577">
        <v>0</v>
      </c>
      <c r="K279" s="577">
        <v>0</v>
      </c>
      <c r="L279" s="577">
        <v>0</v>
      </c>
      <c r="M279" s="577">
        <v>0</v>
      </c>
      <c r="N279" s="577">
        <v>0</v>
      </c>
      <c r="O279" s="577">
        <v>0</v>
      </c>
      <c r="P279" s="266"/>
      <c r="AJ279" s="2"/>
      <c r="AK279" s="241"/>
      <c r="AL279" s="2"/>
      <c r="AM279" s="2"/>
      <c r="AN279" s="241"/>
      <c r="AP279" s="2"/>
      <c r="AQ279" s="2"/>
      <c r="AR279" s="241"/>
      <c r="AS279" s="2"/>
      <c r="AT279" s="2"/>
      <c r="AU279" s="2"/>
      <c r="AV279" s="2"/>
      <c r="AW279" s="2"/>
      <c r="AX279" s="2"/>
      <c r="AY279" s="2"/>
      <c r="AZ279" s="2"/>
      <c r="BA279" s="2"/>
      <c r="BB279" s="2"/>
      <c r="BC279" s="2"/>
      <c r="BD279" s="2"/>
      <c r="BE279" s="2"/>
      <c r="BF279" s="2"/>
      <c r="BG279" s="2"/>
      <c r="BH279" s="2"/>
      <c r="BI279" s="2"/>
      <c r="BJ279" s="2"/>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row>
    <row r="280" spans="1:243" ht="15.5">
      <c r="A280" s="147">
        <f>A279+1</f>
        <v>132</v>
      </c>
      <c r="B280" s="227">
        <v>344</v>
      </c>
      <c r="C280" s="2"/>
      <c r="D280" s="577">
        <v>0</v>
      </c>
      <c r="E280" s="577">
        <v>0</v>
      </c>
      <c r="F280" s="577">
        <v>0</v>
      </c>
      <c r="G280" s="577">
        <v>0</v>
      </c>
      <c r="H280" s="577">
        <v>0</v>
      </c>
      <c r="I280" s="577">
        <v>0</v>
      </c>
      <c r="J280" s="577">
        <v>0</v>
      </c>
      <c r="K280" s="577">
        <v>0</v>
      </c>
      <c r="L280" s="577">
        <v>0</v>
      </c>
      <c r="M280" s="577">
        <v>0</v>
      </c>
      <c r="N280" s="577">
        <v>0</v>
      </c>
      <c r="O280" s="577">
        <v>0</v>
      </c>
      <c r="P280" s="266"/>
      <c r="AJ280" s="2"/>
      <c r="AK280" s="241"/>
      <c r="AL280" s="2"/>
      <c r="AM280" s="2"/>
      <c r="AN280" s="241"/>
      <c r="AP280" s="2"/>
      <c r="AQ280" s="2"/>
      <c r="AR280" s="241"/>
      <c r="AS280" s="2"/>
      <c r="AT280" s="2"/>
      <c r="AU280" s="2"/>
      <c r="AV280" s="2"/>
      <c r="AW280" s="2"/>
      <c r="AX280" s="2"/>
      <c r="AY280" s="2"/>
      <c r="AZ280" s="2"/>
      <c r="BA280" s="2"/>
      <c r="BB280" s="2"/>
      <c r="BC280" s="2"/>
      <c r="BD280" s="2"/>
      <c r="BE280" s="2"/>
      <c r="BF280" s="2"/>
      <c r="BG280" s="2"/>
      <c r="BH280" s="2"/>
      <c r="BI280" s="2"/>
      <c r="BJ280" s="2"/>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row>
    <row r="281" spans="1:243" ht="15.5">
      <c r="A281" s="147">
        <f>A280+1</f>
        <v>133</v>
      </c>
      <c r="B281" s="227">
        <v>345</v>
      </c>
      <c r="C281" s="2"/>
      <c r="D281" s="577">
        <v>0</v>
      </c>
      <c r="E281" s="577">
        <v>0</v>
      </c>
      <c r="F281" s="577">
        <v>0</v>
      </c>
      <c r="G281" s="577">
        <v>0</v>
      </c>
      <c r="H281" s="577">
        <v>0</v>
      </c>
      <c r="I281" s="577">
        <v>0</v>
      </c>
      <c r="J281" s="577">
        <v>0</v>
      </c>
      <c r="K281" s="577">
        <v>0</v>
      </c>
      <c r="L281" s="577">
        <v>0</v>
      </c>
      <c r="M281" s="577">
        <v>0</v>
      </c>
      <c r="N281" s="577">
        <v>0</v>
      </c>
      <c r="O281" s="577">
        <v>0</v>
      </c>
      <c r="P281" s="266"/>
      <c r="AJ281" s="2"/>
      <c r="AK281" s="241"/>
      <c r="AL281" s="2"/>
      <c r="AM281" s="2"/>
      <c r="AN281" s="241"/>
      <c r="AP281" s="2"/>
      <c r="AQ281" s="2"/>
      <c r="AR281" s="241"/>
      <c r="AS281" s="2"/>
      <c r="AT281" s="2"/>
      <c r="AU281" s="2"/>
      <c r="AV281" s="2"/>
      <c r="AW281" s="2"/>
      <c r="AX281" s="2"/>
      <c r="AY281" s="2"/>
      <c r="AZ281" s="2"/>
      <c r="BA281" s="2"/>
      <c r="BB281" s="2"/>
      <c r="BC281" s="2"/>
      <c r="BD281" s="2"/>
      <c r="BE281" s="2"/>
      <c r="BF281" s="2"/>
      <c r="BG281" s="2"/>
      <c r="BH281" s="2"/>
      <c r="BI281" s="2"/>
      <c r="BJ281" s="2"/>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row>
    <row r="282" spans="1:243" ht="15.5">
      <c r="A282" s="147" t="s">
        <v>3852</v>
      </c>
      <c r="B282" s="227">
        <v>345.1</v>
      </c>
      <c r="C282" s="2"/>
      <c r="D282" s="577">
        <v>0</v>
      </c>
      <c r="E282" s="577">
        <v>0</v>
      </c>
      <c r="F282" s="577">
        <v>0</v>
      </c>
      <c r="G282" s="577">
        <v>0</v>
      </c>
      <c r="H282" s="577">
        <v>0</v>
      </c>
      <c r="I282" s="577">
        <v>0</v>
      </c>
      <c r="J282" s="577">
        <v>0</v>
      </c>
      <c r="K282" s="577">
        <v>0</v>
      </c>
      <c r="L282" s="577">
        <v>0</v>
      </c>
      <c r="M282" s="577">
        <v>0</v>
      </c>
      <c r="N282" s="577">
        <v>0</v>
      </c>
      <c r="O282" s="577">
        <v>0</v>
      </c>
      <c r="P282" s="266"/>
      <c r="AJ282" s="2"/>
      <c r="AK282" s="241"/>
      <c r="AL282" s="2"/>
      <c r="AM282" s="2"/>
      <c r="AN282" s="241"/>
      <c r="AP282" s="2"/>
      <c r="AQ282" s="2"/>
      <c r="AR282" s="241"/>
      <c r="AS282" s="2"/>
      <c r="AT282" s="2"/>
      <c r="AU282" s="2"/>
      <c r="AV282" s="2"/>
      <c r="AW282" s="2"/>
      <c r="AX282" s="2"/>
      <c r="AY282" s="2"/>
      <c r="AZ282" s="2"/>
      <c r="BA282" s="2"/>
      <c r="BB282" s="2"/>
      <c r="BC282" s="2"/>
      <c r="BD282" s="2"/>
      <c r="BE282" s="2"/>
      <c r="BF282" s="2"/>
      <c r="BG282" s="2"/>
      <c r="BH282" s="2"/>
      <c r="BI282" s="2"/>
      <c r="BJ282" s="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row>
    <row r="283" spans="1:243" ht="15.5">
      <c r="A283" s="147" t="s">
        <v>3853</v>
      </c>
      <c r="B283" s="227">
        <v>345.2</v>
      </c>
      <c r="C283" s="2"/>
      <c r="D283" s="577">
        <v>0</v>
      </c>
      <c r="E283" s="577">
        <v>0</v>
      </c>
      <c r="F283" s="577">
        <v>0</v>
      </c>
      <c r="G283" s="577">
        <v>0</v>
      </c>
      <c r="H283" s="577">
        <v>0</v>
      </c>
      <c r="I283" s="577">
        <v>0</v>
      </c>
      <c r="J283" s="577">
        <v>0</v>
      </c>
      <c r="K283" s="577">
        <v>0</v>
      </c>
      <c r="L283" s="577">
        <v>0</v>
      </c>
      <c r="M283" s="577">
        <v>0</v>
      </c>
      <c r="N283" s="577">
        <v>0</v>
      </c>
      <c r="O283" s="577">
        <v>0</v>
      </c>
      <c r="P283" s="266"/>
      <c r="AJ283" s="2"/>
      <c r="AK283" s="241"/>
      <c r="AL283" s="2"/>
      <c r="AM283" s="2"/>
      <c r="AN283" s="241"/>
      <c r="AP283" s="2"/>
      <c r="AQ283" s="2"/>
      <c r="AR283" s="241"/>
      <c r="AS283" s="2"/>
      <c r="AT283" s="2"/>
      <c r="AU283" s="2"/>
      <c r="AV283" s="2"/>
      <c r="AW283" s="2"/>
      <c r="AX283" s="2"/>
      <c r="AY283" s="2"/>
      <c r="AZ283" s="2"/>
      <c r="BA283" s="2"/>
      <c r="BB283" s="2"/>
      <c r="BC283" s="2"/>
      <c r="BD283" s="2"/>
      <c r="BE283" s="2"/>
      <c r="BF283" s="2"/>
      <c r="BG283" s="2"/>
      <c r="BH283" s="2"/>
      <c r="BI283" s="2"/>
      <c r="BJ283" s="2"/>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row>
    <row r="284" spans="1:243" ht="15.5">
      <c r="A284" s="147" t="s">
        <v>3854</v>
      </c>
      <c r="B284" s="227">
        <v>345.3</v>
      </c>
      <c r="C284" s="2"/>
      <c r="D284" s="577">
        <v>0</v>
      </c>
      <c r="E284" s="577">
        <v>0</v>
      </c>
      <c r="F284" s="577">
        <v>0</v>
      </c>
      <c r="G284" s="577">
        <v>0</v>
      </c>
      <c r="H284" s="577">
        <v>0</v>
      </c>
      <c r="I284" s="577">
        <v>0</v>
      </c>
      <c r="J284" s="577">
        <v>0</v>
      </c>
      <c r="K284" s="577">
        <v>0</v>
      </c>
      <c r="L284" s="577">
        <v>0</v>
      </c>
      <c r="M284" s="577">
        <v>0</v>
      </c>
      <c r="N284" s="577">
        <v>0</v>
      </c>
      <c r="O284" s="577">
        <v>0</v>
      </c>
      <c r="P284" s="266"/>
      <c r="AJ284" s="2"/>
      <c r="AK284" s="241"/>
      <c r="AL284" s="2"/>
      <c r="AM284" s="2"/>
      <c r="AN284" s="241"/>
      <c r="AP284" s="2"/>
      <c r="AQ284" s="2"/>
      <c r="AR284" s="241"/>
      <c r="AS284" s="2"/>
      <c r="AT284" s="2"/>
      <c r="AU284" s="2"/>
      <c r="AV284" s="2"/>
      <c r="AW284" s="2"/>
      <c r="AX284" s="2"/>
      <c r="AY284" s="2"/>
      <c r="AZ284" s="2"/>
      <c r="BA284" s="2"/>
      <c r="BB284" s="2"/>
      <c r="BC284" s="2"/>
      <c r="BD284" s="2"/>
      <c r="BE284" s="2"/>
      <c r="BF284" s="2"/>
      <c r="BG284" s="2"/>
      <c r="BH284" s="2"/>
      <c r="BI284" s="2"/>
      <c r="BJ284" s="2"/>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row>
    <row r="285" spans="1:243" ht="15.5">
      <c r="A285" s="147">
        <f>A281+1</f>
        <v>134</v>
      </c>
      <c r="B285" s="227">
        <v>346</v>
      </c>
      <c r="C285" s="2"/>
      <c r="D285" s="577">
        <v>0</v>
      </c>
      <c r="E285" s="577">
        <v>0</v>
      </c>
      <c r="F285" s="577">
        <v>0</v>
      </c>
      <c r="G285" s="577">
        <v>0</v>
      </c>
      <c r="H285" s="577">
        <v>0</v>
      </c>
      <c r="I285" s="577">
        <v>0</v>
      </c>
      <c r="J285" s="577">
        <v>0</v>
      </c>
      <c r="K285" s="577">
        <v>0</v>
      </c>
      <c r="L285" s="577">
        <v>0</v>
      </c>
      <c r="M285" s="577">
        <v>0</v>
      </c>
      <c r="N285" s="577">
        <v>0</v>
      </c>
      <c r="O285" s="577">
        <v>0</v>
      </c>
      <c r="P285" s="266"/>
      <c r="AJ285" s="2"/>
      <c r="AK285" s="241"/>
      <c r="AL285" s="2"/>
      <c r="AM285" s="2"/>
      <c r="AN285" s="241"/>
      <c r="AP285" s="2"/>
      <c r="AQ285" s="2"/>
      <c r="AR285" s="241"/>
      <c r="AS285" s="2"/>
      <c r="AT285" s="2"/>
      <c r="AU285" s="2"/>
      <c r="AV285" s="2"/>
      <c r="AW285" s="2"/>
      <c r="AX285" s="2"/>
      <c r="AY285" s="2"/>
      <c r="AZ285" s="2"/>
      <c r="BA285" s="2"/>
      <c r="BB285" s="2"/>
      <c r="BC285" s="2"/>
      <c r="BD285" s="2"/>
      <c r="BE285" s="2"/>
      <c r="BF285" s="2"/>
      <c r="BG285" s="2"/>
      <c r="BH285" s="2"/>
      <c r="BI285" s="2"/>
      <c r="BJ285" s="2"/>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row>
    <row r="286" spans="1:243" ht="15.5">
      <c r="A286" s="96"/>
      <c r="B286" s="264"/>
      <c r="C286" s="2"/>
      <c r="D286" s="2"/>
      <c r="E286" s="2"/>
      <c r="F286" s="2"/>
      <c r="G286" s="2"/>
      <c r="H286" s="2"/>
      <c r="I286" s="2"/>
      <c r="J286" s="2"/>
      <c r="K286" s="96"/>
      <c r="L286" s="2"/>
      <c r="M286" s="2"/>
      <c r="N286" s="2"/>
      <c r="O286" s="2"/>
      <c r="P286" s="266"/>
      <c r="AJ286" s="2"/>
      <c r="AK286" s="241"/>
      <c r="AL286" s="2"/>
      <c r="AM286" s="2"/>
      <c r="AN286" s="241"/>
      <c r="AP286" s="2"/>
      <c r="AQ286" s="2"/>
      <c r="AR286" s="241"/>
      <c r="AS286" s="2"/>
      <c r="AT286" s="2"/>
      <c r="AU286" s="2"/>
      <c r="AV286" s="2"/>
      <c r="AW286" s="2"/>
      <c r="AX286" s="2"/>
      <c r="AY286" s="2"/>
      <c r="AZ286" s="2"/>
      <c r="BA286" s="2"/>
      <c r="BB286" s="2"/>
      <c r="BC286" s="2"/>
      <c r="BD286" s="2"/>
      <c r="BE286" s="2"/>
      <c r="BF286" s="2"/>
      <c r="BG286" s="2"/>
      <c r="BH286" s="2"/>
      <c r="BI286" s="2"/>
      <c r="BJ286" s="2"/>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row>
    <row r="287" spans="1:243" ht="18.5">
      <c r="A287" s="96"/>
      <c r="B287" s="96" t="s">
        <v>1068</v>
      </c>
      <c r="C287" s="96" t="s">
        <v>717</v>
      </c>
      <c r="D287" s="1283" t="s">
        <v>718</v>
      </c>
      <c r="E287" s="1284"/>
      <c r="F287" s="1284"/>
      <c r="G287" s="1284"/>
      <c r="H287" s="1284"/>
      <c r="I287" s="1284"/>
      <c r="J287" s="1284"/>
      <c r="K287" s="1284"/>
      <c r="L287" s="1284"/>
      <c r="M287" s="1284"/>
      <c r="N287" s="1284"/>
      <c r="O287" s="1284"/>
      <c r="P287" s="1284"/>
      <c r="AJ287" s="2"/>
      <c r="AK287" s="241"/>
      <c r="AL287" s="2"/>
      <c r="AM287" s="2"/>
      <c r="AN287" s="241"/>
      <c r="AP287" s="2"/>
      <c r="AQ287" s="2"/>
      <c r="AR287" s="241"/>
      <c r="AS287" s="2"/>
      <c r="AT287" s="2"/>
      <c r="AU287" s="2"/>
      <c r="AV287" s="2"/>
      <c r="AW287" s="2"/>
      <c r="AX287" s="2"/>
      <c r="AY287" s="2"/>
      <c r="AZ287" s="2"/>
      <c r="BA287" s="2"/>
      <c r="BB287" s="2"/>
      <c r="BC287" s="2"/>
      <c r="BD287" s="2"/>
      <c r="BE287" s="2"/>
      <c r="BF287" s="2"/>
      <c r="BG287" s="2"/>
      <c r="BH287" s="2"/>
      <c r="BI287" s="2"/>
      <c r="BJ287" s="2"/>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row>
    <row r="288" spans="1:243" ht="18.5">
      <c r="A288" s="97"/>
      <c r="B288" s="97" t="s">
        <v>918</v>
      </c>
      <c r="C288" s="97" t="s">
        <v>719</v>
      </c>
      <c r="D288" s="15" t="s">
        <v>706</v>
      </c>
      <c r="E288" s="15" t="s">
        <v>707</v>
      </c>
      <c r="F288" s="15" t="s">
        <v>708</v>
      </c>
      <c r="G288" s="15" t="s">
        <v>709</v>
      </c>
      <c r="H288" s="15" t="s">
        <v>710</v>
      </c>
      <c r="I288" s="15" t="s">
        <v>711</v>
      </c>
      <c r="J288" s="15" t="s">
        <v>712</v>
      </c>
      <c r="K288" s="15" t="s">
        <v>713</v>
      </c>
      <c r="L288" s="15" t="s">
        <v>714</v>
      </c>
      <c r="M288" s="15" t="s">
        <v>715</v>
      </c>
      <c r="N288" s="15" t="s">
        <v>716</v>
      </c>
      <c r="O288" s="15" t="s">
        <v>705</v>
      </c>
      <c r="P288" s="277" t="s">
        <v>464</v>
      </c>
      <c r="AJ288" s="2"/>
      <c r="AK288" s="241"/>
      <c r="AL288" s="2"/>
      <c r="AM288" s="2"/>
      <c r="AN288" s="241"/>
      <c r="AP288" s="2"/>
      <c r="AQ288" s="2"/>
      <c r="AR288" s="241"/>
      <c r="AS288" s="2"/>
      <c r="AT288" s="2"/>
      <c r="AU288" s="2"/>
      <c r="AV288" s="2"/>
      <c r="AW288" s="2"/>
      <c r="AX288" s="2"/>
      <c r="AY288" s="2"/>
      <c r="AZ288" s="2"/>
      <c r="BA288" s="2"/>
      <c r="BB288" s="2"/>
      <c r="BC288" s="2"/>
      <c r="BD288" s="2"/>
      <c r="BE288" s="2"/>
      <c r="BF288" s="2"/>
      <c r="BG288" s="2"/>
      <c r="BH288" s="2"/>
      <c r="BI288" s="2"/>
      <c r="BJ288" s="2"/>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row>
    <row r="289" spans="1:243" ht="15.5">
      <c r="A289" s="147">
        <f>A285+1</f>
        <v>135</v>
      </c>
      <c r="B289" s="227">
        <f>B278</f>
        <v>341</v>
      </c>
      <c r="C289" s="579"/>
      <c r="D289" s="422">
        <f t="shared" ref="D289:O289" si="159">D278*$C289/100/12</f>
        <v>0</v>
      </c>
      <c r="E289" s="422">
        <f t="shared" si="159"/>
        <v>0</v>
      </c>
      <c r="F289" s="422">
        <f t="shared" si="159"/>
        <v>0</v>
      </c>
      <c r="G289" s="422">
        <f t="shared" si="159"/>
        <v>0</v>
      </c>
      <c r="H289" s="422">
        <f t="shared" si="159"/>
        <v>0</v>
      </c>
      <c r="I289" s="422">
        <f t="shared" si="159"/>
        <v>0</v>
      </c>
      <c r="J289" s="422">
        <f t="shared" si="159"/>
        <v>0</v>
      </c>
      <c r="K289" s="422">
        <f t="shared" si="159"/>
        <v>0</v>
      </c>
      <c r="L289" s="422">
        <f t="shared" si="159"/>
        <v>0</v>
      </c>
      <c r="M289" s="422">
        <f t="shared" si="159"/>
        <v>0</v>
      </c>
      <c r="N289" s="422">
        <f t="shared" si="159"/>
        <v>0</v>
      </c>
      <c r="O289" s="422">
        <f t="shared" si="159"/>
        <v>0</v>
      </c>
      <c r="P289" s="263">
        <f>SUM(D289:O289)</f>
        <v>0</v>
      </c>
      <c r="AJ289" s="2"/>
      <c r="AK289" s="241"/>
      <c r="AL289" s="2"/>
      <c r="AM289" s="2"/>
      <c r="AN289" s="241"/>
      <c r="AP289" s="2"/>
      <c r="AQ289" s="2"/>
      <c r="AR289" s="241"/>
      <c r="AS289" s="2"/>
      <c r="AT289" s="2"/>
      <c r="AU289" s="2"/>
      <c r="AV289" s="2"/>
      <c r="AW289" s="2"/>
      <c r="AX289" s="2"/>
      <c r="AY289" s="2"/>
      <c r="AZ289" s="2"/>
      <c r="BA289" s="2"/>
      <c r="BB289" s="2"/>
      <c r="BC289" s="2"/>
      <c r="BD289" s="2"/>
      <c r="BE289" s="2"/>
      <c r="BF289" s="2"/>
      <c r="BG289" s="2"/>
      <c r="BH289" s="2"/>
      <c r="BI289" s="2"/>
      <c r="BJ289" s="2"/>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row>
    <row r="290" spans="1:243" ht="15.5">
      <c r="A290" s="147">
        <f>A289+1</f>
        <v>136</v>
      </c>
      <c r="B290" s="227">
        <f>B279</f>
        <v>342</v>
      </c>
      <c r="C290" s="579"/>
      <c r="D290" s="422">
        <f t="shared" ref="D290:O290" si="160">D279*$C290/100/12</f>
        <v>0</v>
      </c>
      <c r="E290" s="422">
        <f t="shared" si="160"/>
        <v>0</v>
      </c>
      <c r="F290" s="422">
        <f t="shared" si="160"/>
        <v>0</v>
      </c>
      <c r="G290" s="422">
        <f t="shared" si="160"/>
        <v>0</v>
      </c>
      <c r="H290" s="422">
        <f t="shared" si="160"/>
        <v>0</v>
      </c>
      <c r="I290" s="422">
        <f t="shared" si="160"/>
        <v>0</v>
      </c>
      <c r="J290" s="422">
        <f t="shared" si="160"/>
        <v>0</v>
      </c>
      <c r="K290" s="422">
        <f t="shared" si="160"/>
        <v>0</v>
      </c>
      <c r="L290" s="422">
        <f t="shared" si="160"/>
        <v>0</v>
      </c>
      <c r="M290" s="422">
        <f t="shared" si="160"/>
        <v>0</v>
      </c>
      <c r="N290" s="422">
        <f t="shared" si="160"/>
        <v>0</v>
      </c>
      <c r="O290" s="422">
        <f t="shared" si="160"/>
        <v>0</v>
      </c>
      <c r="P290" s="263">
        <f>SUM(D290:O290)</f>
        <v>0</v>
      </c>
      <c r="AJ290" s="2"/>
      <c r="AK290" s="241"/>
      <c r="AL290" s="2"/>
      <c r="AM290" s="2"/>
      <c r="AN290" s="241"/>
      <c r="AP290" s="2"/>
      <c r="AQ290" s="2"/>
      <c r="AR290" s="241"/>
      <c r="AS290" s="2"/>
      <c r="AT290" s="2"/>
      <c r="AU290" s="2"/>
      <c r="AV290" s="2"/>
      <c r="AW290" s="2"/>
      <c r="AX290" s="2"/>
      <c r="AY290" s="2"/>
      <c r="AZ290" s="2"/>
      <c r="BA290" s="2"/>
      <c r="BB290" s="2"/>
      <c r="BC290" s="2"/>
      <c r="BD290" s="2"/>
      <c r="BE290" s="2"/>
      <c r="BF290" s="2"/>
      <c r="BG290" s="2"/>
      <c r="BH290" s="2"/>
      <c r="BI290" s="2"/>
      <c r="BJ290" s="2"/>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row>
    <row r="291" spans="1:243" ht="15.5">
      <c r="A291" s="147">
        <f>A290+1</f>
        <v>137</v>
      </c>
      <c r="B291" s="227">
        <f>B280</f>
        <v>344</v>
      </c>
      <c r="C291" s="579"/>
      <c r="D291" s="422">
        <f t="shared" ref="D291:O291" si="161">D280*$C291/100/12</f>
        <v>0</v>
      </c>
      <c r="E291" s="422">
        <f t="shared" si="161"/>
        <v>0</v>
      </c>
      <c r="F291" s="422">
        <f t="shared" si="161"/>
        <v>0</v>
      </c>
      <c r="G291" s="422">
        <f t="shared" si="161"/>
        <v>0</v>
      </c>
      <c r="H291" s="422">
        <f t="shared" si="161"/>
        <v>0</v>
      </c>
      <c r="I291" s="422">
        <f t="shared" si="161"/>
        <v>0</v>
      </c>
      <c r="J291" s="422">
        <f t="shared" si="161"/>
        <v>0</v>
      </c>
      <c r="K291" s="422">
        <f t="shared" si="161"/>
        <v>0</v>
      </c>
      <c r="L291" s="422">
        <f t="shared" si="161"/>
        <v>0</v>
      </c>
      <c r="M291" s="422">
        <f t="shared" si="161"/>
        <v>0</v>
      </c>
      <c r="N291" s="422">
        <f t="shared" si="161"/>
        <v>0</v>
      </c>
      <c r="O291" s="422">
        <f t="shared" si="161"/>
        <v>0</v>
      </c>
      <c r="P291" s="263">
        <f>SUM(D291:O291)</f>
        <v>0</v>
      </c>
      <c r="AJ291" s="2"/>
      <c r="AK291" s="241"/>
      <c r="AL291" s="2"/>
      <c r="AM291" s="2"/>
      <c r="AN291" s="241"/>
      <c r="AP291" s="2"/>
      <c r="AQ291" s="2"/>
      <c r="AR291" s="241"/>
      <c r="AS291" s="2"/>
      <c r="AT291" s="2"/>
      <c r="AU291" s="2"/>
      <c r="AV291" s="2"/>
      <c r="AW291" s="2"/>
      <c r="AX291" s="2"/>
      <c r="AY291" s="2"/>
      <c r="AZ291" s="2"/>
      <c r="BA291" s="2"/>
      <c r="BB291" s="2"/>
      <c r="BC291" s="2"/>
      <c r="BD291" s="2"/>
      <c r="BE291" s="2"/>
      <c r="BF291" s="2"/>
      <c r="BG291" s="2"/>
      <c r="BH291" s="2"/>
      <c r="BI291" s="2"/>
      <c r="BJ291" s="2"/>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row>
    <row r="292" spans="1:243" ht="15.5">
      <c r="A292" s="147">
        <f>A291+1</f>
        <v>138</v>
      </c>
      <c r="B292" s="227">
        <f>B281</f>
        <v>345</v>
      </c>
      <c r="C292" s="579"/>
      <c r="D292" s="422">
        <f t="shared" ref="D292:O292" si="162">D281*$C292/100/12</f>
        <v>0</v>
      </c>
      <c r="E292" s="422">
        <f t="shared" si="162"/>
        <v>0</v>
      </c>
      <c r="F292" s="422">
        <f t="shared" si="162"/>
        <v>0</v>
      </c>
      <c r="G292" s="422">
        <f t="shared" si="162"/>
        <v>0</v>
      </c>
      <c r="H292" s="422">
        <f t="shared" si="162"/>
        <v>0</v>
      </c>
      <c r="I292" s="422">
        <f t="shared" si="162"/>
        <v>0</v>
      </c>
      <c r="J292" s="422">
        <f t="shared" si="162"/>
        <v>0</v>
      </c>
      <c r="K292" s="422">
        <f t="shared" si="162"/>
        <v>0</v>
      </c>
      <c r="L292" s="422">
        <f t="shared" si="162"/>
        <v>0</v>
      </c>
      <c r="M292" s="422">
        <f t="shared" si="162"/>
        <v>0</v>
      </c>
      <c r="N292" s="422">
        <f t="shared" si="162"/>
        <v>0</v>
      </c>
      <c r="O292" s="422">
        <f t="shared" si="162"/>
        <v>0</v>
      </c>
      <c r="P292" s="263">
        <f>SUM(D292:O292)</f>
        <v>0</v>
      </c>
      <c r="AJ292" s="2"/>
      <c r="AK292" s="241"/>
      <c r="AL292" s="2"/>
      <c r="AM292" s="2"/>
      <c r="AN292" s="241"/>
      <c r="AP292" s="2"/>
      <c r="AQ292" s="2"/>
      <c r="AR292" s="241"/>
      <c r="AS292" s="2"/>
      <c r="AT292" s="2"/>
      <c r="AU292" s="2"/>
      <c r="AV292" s="2"/>
      <c r="AW292" s="2"/>
      <c r="AX292" s="2"/>
      <c r="AY292" s="2"/>
      <c r="AZ292" s="2"/>
      <c r="BA292" s="2"/>
      <c r="BB292" s="2"/>
      <c r="BC292" s="2"/>
      <c r="BD292" s="2"/>
      <c r="BE292" s="2"/>
      <c r="BF292" s="2"/>
      <c r="BG292" s="2"/>
      <c r="BH292" s="2"/>
      <c r="BI292" s="2"/>
      <c r="BJ292" s="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row>
    <row r="293" spans="1:243" ht="15.5">
      <c r="A293" s="147" t="s">
        <v>3855</v>
      </c>
      <c r="B293" s="227">
        <v>345.1</v>
      </c>
      <c r="C293" s="579"/>
      <c r="D293" s="422">
        <f t="shared" ref="D293:O293" si="163">D282*$C293/100/12</f>
        <v>0</v>
      </c>
      <c r="E293" s="422">
        <f t="shared" si="163"/>
        <v>0</v>
      </c>
      <c r="F293" s="422">
        <f t="shared" si="163"/>
        <v>0</v>
      </c>
      <c r="G293" s="422">
        <f t="shared" si="163"/>
        <v>0</v>
      </c>
      <c r="H293" s="422">
        <f t="shared" si="163"/>
        <v>0</v>
      </c>
      <c r="I293" s="422">
        <f t="shared" si="163"/>
        <v>0</v>
      </c>
      <c r="J293" s="422">
        <f t="shared" si="163"/>
        <v>0</v>
      </c>
      <c r="K293" s="422">
        <f t="shared" si="163"/>
        <v>0</v>
      </c>
      <c r="L293" s="422">
        <f t="shared" si="163"/>
        <v>0</v>
      </c>
      <c r="M293" s="422">
        <f t="shared" si="163"/>
        <v>0</v>
      </c>
      <c r="N293" s="422">
        <f t="shared" si="163"/>
        <v>0</v>
      </c>
      <c r="O293" s="422">
        <f t="shared" si="163"/>
        <v>0</v>
      </c>
      <c r="P293" s="263">
        <f t="shared" ref="P293:P295" si="164">SUM(D293:O293)</f>
        <v>0</v>
      </c>
      <c r="AJ293" s="2"/>
      <c r="AK293" s="241"/>
      <c r="AL293" s="2"/>
      <c r="AM293" s="2"/>
      <c r="AN293" s="241"/>
      <c r="AP293" s="2"/>
      <c r="AQ293" s="2"/>
      <c r="AR293" s="241"/>
      <c r="AS293" s="2"/>
      <c r="AT293" s="2"/>
      <c r="AU293" s="2"/>
      <c r="AV293" s="2"/>
      <c r="AW293" s="2"/>
      <c r="AX293" s="2"/>
      <c r="AY293" s="2"/>
      <c r="AZ293" s="2"/>
      <c r="BA293" s="2"/>
      <c r="BB293" s="2"/>
      <c r="BC293" s="2"/>
      <c r="BD293" s="2"/>
      <c r="BE293" s="2"/>
      <c r="BF293" s="2"/>
      <c r="BG293" s="2"/>
      <c r="BH293" s="2"/>
      <c r="BI293" s="2"/>
      <c r="BJ293" s="2"/>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row>
    <row r="294" spans="1:243" ht="15.5">
      <c r="A294" s="147" t="s">
        <v>3856</v>
      </c>
      <c r="B294" s="227">
        <v>345.2</v>
      </c>
      <c r="C294" s="579"/>
      <c r="D294" s="422">
        <f t="shared" ref="D294:O294" si="165">D283*$C294/100/12</f>
        <v>0</v>
      </c>
      <c r="E294" s="422">
        <f t="shared" si="165"/>
        <v>0</v>
      </c>
      <c r="F294" s="422">
        <f t="shared" si="165"/>
        <v>0</v>
      </c>
      <c r="G294" s="422">
        <f t="shared" si="165"/>
        <v>0</v>
      </c>
      <c r="H294" s="422">
        <f t="shared" si="165"/>
        <v>0</v>
      </c>
      <c r="I294" s="422">
        <f t="shared" si="165"/>
        <v>0</v>
      </c>
      <c r="J294" s="422">
        <f t="shared" si="165"/>
        <v>0</v>
      </c>
      <c r="K294" s="422">
        <f t="shared" si="165"/>
        <v>0</v>
      </c>
      <c r="L294" s="422">
        <f t="shared" si="165"/>
        <v>0</v>
      </c>
      <c r="M294" s="422">
        <f t="shared" si="165"/>
        <v>0</v>
      </c>
      <c r="N294" s="422">
        <f t="shared" si="165"/>
        <v>0</v>
      </c>
      <c r="O294" s="422">
        <f t="shared" si="165"/>
        <v>0</v>
      </c>
      <c r="P294" s="263">
        <f t="shared" si="164"/>
        <v>0</v>
      </c>
      <c r="AJ294" s="2"/>
      <c r="AK294" s="241"/>
      <c r="AL294" s="2"/>
      <c r="AM294" s="2"/>
      <c r="AN294" s="241"/>
      <c r="AP294" s="2"/>
      <c r="AQ294" s="2"/>
      <c r="AR294" s="241"/>
      <c r="AS294" s="2"/>
      <c r="AT294" s="2"/>
      <c r="AU294" s="2"/>
      <c r="AV294" s="2"/>
      <c r="AW294" s="2"/>
      <c r="AX294" s="2"/>
      <c r="AY294" s="2"/>
      <c r="AZ294" s="2"/>
      <c r="BA294" s="2"/>
      <c r="BB294" s="2"/>
      <c r="BC294" s="2"/>
      <c r="BD294" s="2"/>
      <c r="BE294" s="2"/>
      <c r="BF294" s="2"/>
      <c r="BG294" s="2"/>
      <c r="BH294" s="2"/>
      <c r="BI294" s="2"/>
      <c r="BJ294" s="2"/>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row>
    <row r="295" spans="1:243" ht="15.5">
      <c r="A295" s="147" t="s">
        <v>3857</v>
      </c>
      <c r="B295" s="227">
        <v>345.3</v>
      </c>
      <c r="C295" s="579"/>
      <c r="D295" s="422">
        <f t="shared" ref="D295:O295" si="166">D284*$C295/100/12</f>
        <v>0</v>
      </c>
      <c r="E295" s="422">
        <f t="shared" si="166"/>
        <v>0</v>
      </c>
      <c r="F295" s="422">
        <f t="shared" si="166"/>
        <v>0</v>
      </c>
      <c r="G295" s="422">
        <f t="shared" si="166"/>
        <v>0</v>
      </c>
      <c r="H295" s="422">
        <f t="shared" si="166"/>
        <v>0</v>
      </c>
      <c r="I295" s="422">
        <f t="shared" si="166"/>
        <v>0</v>
      </c>
      <c r="J295" s="422">
        <f t="shared" si="166"/>
        <v>0</v>
      </c>
      <c r="K295" s="422">
        <f t="shared" si="166"/>
        <v>0</v>
      </c>
      <c r="L295" s="422">
        <f t="shared" si="166"/>
        <v>0</v>
      </c>
      <c r="M295" s="422">
        <f t="shared" si="166"/>
        <v>0</v>
      </c>
      <c r="N295" s="422">
        <f t="shared" si="166"/>
        <v>0</v>
      </c>
      <c r="O295" s="422">
        <f t="shared" si="166"/>
        <v>0</v>
      </c>
      <c r="P295" s="263">
        <f t="shared" si="164"/>
        <v>0</v>
      </c>
      <c r="AJ295" s="2"/>
      <c r="AK295" s="241"/>
      <c r="AL295" s="2"/>
      <c r="AM295" s="2"/>
      <c r="AN295" s="241"/>
      <c r="AP295" s="2"/>
      <c r="AQ295" s="2"/>
      <c r="AR295" s="241"/>
      <c r="AS295" s="2"/>
      <c r="AT295" s="2"/>
      <c r="AU295" s="2"/>
      <c r="AV295" s="2"/>
      <c r="AW295" s="2"/>
      <c r="AX295" s="2"/>
      <c r="AY295" s="2"/>
      <c r="AZ295" s="2"/>
      <c r="BA295" s="2"/>
      <c r="BB295" s="2"/>
      <c r="BC295" s="2"/>
      <c r="BD295" s="2"/>
      <c r="BE295" s="2"/>
      <c r="BF295" s="2"/>
      <c r="BG295" s="2"/>
      <c r="BH295" s="2"/>
      <c r="BI295" s="2"/>
      <c r="BJ295" s="2"/>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row>
    <row r="296" spans="1:243" ht="15.5">
      <c r="A296" s="147">
        <f>A292+1</f>
        <v>139</v>
      </c>
      <c r="B296" s="227">
        <f>B285</f>
        <v>346</v>
      </c>
      <c r="C296" s="579"/>
      <c r="D296" s="422">
        <f t="shared" ref="D296:O296" si="167">D285*$C296/100/12</f>
        <v>0</v>
      </c>
      <c r="E296" s="422">
        <f t="shared" si="167"/>
        <v>0</v>
      </c>
      <c r="F296" s="422">
        <f t="shared" si="167"/>
        <v>0</v>
      </c>
      <c r="G296" s="422">
        <f t="shared" si="167"/>
        <v>0</v>
      </c>
      <c r="H296" s="422">
        <f t="shared" si="167"/>
        <v>0</v>
      </c>
      <c r="I296" s="422">
        <f t="shared" si="167"/>
        <v>0</v>
      </c>
      <c r="J296" s="422">
        <f t="shared" si="167"/>
        <v>0</v>
      </c>
      <c r="K296" s="422">
        <f t="shared" si="167"/>
        <v>0</v>
      </c>
      <c r="L296" s="422">
        <f t="shared" si="167"/>
        <v>0</v>
      </c>
      <c r="M296" s="422">
        <f t="shared" si="167"/>
        <v>0</v>
      </c>
      <c r="N296" s="422">
        <f t="shared" si="167"/>
        <v>0</v>
      </c>
      <c r="O296" s="422">
        <f t="shared" si="167"/>
        <v>0</v>
      </c>
      <c r="P296" s="263">
        <f>SUM(D296:O296)</f>
        <v>0</v>
      </c>
      <c r="AJ296" s="2"/>
      <c r="AK296" s="241"/>
      <c r="AL296" s="2"/>
      <c r="AM296" s="2"/>
      <c r="AN296" s="241"/>
      <c r="AP296" s="2"/>
      <c r="AQ296" s="2"/>
      <c r="AR296" s="241"/>
      <c r="AS296" s="2"/>
      <c r="AT296" s="2"/>
      <c r="AU296" s="2"/>
      <c r="AV296" s="2"/>
      <c r="AW296" s="2"/>
      <c r="AX296" s="2"/>
      <c r="AY296" s="2"/>
      <c r="AZ296" s="2"/>
      <c r="BA296" s="2"/>
      <c r="BB296" s="2"/>
      <c r="BC296" s="2"/>
      <c r="BD296" s="2"/>
      <c r="BE296" s="2"/>
      <c r="BF296" s="2"/>
      <c r="BG296" s="2"/>
      <c r="BH296" s="2"/>
      <c r="BI296" s="2"/>
      <c r="BJ296" s="2"/>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row>
    <row r="297" spans="1:243" ht="15.5">
      <c r="A297" s="96"/>
      <c r="B297" s="2"/>
      <c r="C297" s="2"/>
      <c r="D297" s="2"/>
      <c r="E297" s="2"/>
      <c r="F297" s="2"/>
      <c r="G297" s="2"/>
      <c r="H297" s="2"/>
      <c r="I297" s="2"/>
      <c r="J297" s="2"/>
      <c r="K297" s="96"/>
      <c r="L297" s="2"/>
      <c r="M297" s="2"/>
      <c r="N297" s="2"/>
      <c r="O297" s="2"/>
      <c r="P297" s="266"/>
      <c r="AJ297" s="2"/>
      <c r="AK297" s="241"/>
      <c r="AL297" s="2"/>
      <c r="AM297" s="2"/>
      <c r="AN297" s="241"/>
      <c r="AP297" s="2"/>
      <c r="AQ297" s="2"/>
      <c r="AR297" s="241"/>
      <c r="AS297" s="2"/>
      <c r="AT297" s="2"/>
      <c r="AU297" s="2"/>
      <c r="AV297" s="2"/>
      <c r="AW297" s="2"/>
      <c r="AX297" s="2"/>
      <c r="AY297" s="2"/>
      <c r="AZ297" s="2"/>
      <c r="BA297" s="2"/>
      <c r="BB297" s="2"/>
      <c r="BC297" s="2"/>
      <c r="BD297" s="2"/>
      <c r="BE297" s="2"/>
      <c r="BF297" s="2"/>
      <c r="BG297" s="2"/>
      <c r="BH297" s="2"/>
      <c r="BI297" s="2"/>
      <c r="BJ297" s="2"/>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row>
    <row r="298" spans="1:243" ht="18.5">
      <c r="A298" s="96"/>
      <c r="B298" s="96" t="s">
        <v>1068</v>
      </c>
      <c r="C298" s="96" t="s">
        <v>720</v>
      </c>
      <c r="D298" s="1283" t="s">
        <v>721</v>
      </c>
      <c r="E298" s="1284"/>
      <c r="F298" s="1284"/>
      <c r="G298" s="1284"/>
      <c r="H298" s="1284"/>
      <c r="I298" s="1284"/>
      <c r="J298" s="1284"/>
      <c r="K298" s="1284"/>
      <c r="L298" s="1284"/>
      <c r="M298" s="1284"/>
      <c r="N298" s="1284"/>
      <c r="O298" s="1284"/>
      <c r="P298" s="1284"/>
      <c r="AJ298" s="2"/>
      <c r="AK298" s="241"/>
      <c r="AL298" s="2"/>
      <c r="AM298" s="2"/>
      <c r="AN298" s="241"/>
      <c r="AP298" s="2"/>
      <c r="AQ298" s="2"/>
      <c r="AR298" s="241"/>
      <c r="AS298" s="2"/>
      <c r="AT298" s="2"/>
      <c r="AU298" s="2"/>
      <c r="AV298" s="2"/>
      <c r="AW298" s="2"/>
      <c r="AX298" s="2"/>
      <c r="AY298" s="2"/>
      <c r="AZ298" s="2"/>
      <c r="BA298" s="2"/>
      <c r="BB298" s="2"/>
      <c r="BC298" s="2"/>
      <c r="BD298" s="2"/>
      <c r="BE298" s="2"/>
      <c r="BF298" s="2"/>
      <c r="BG298" s="2"/>
      <c r="BH298" s="2"/>
      <c r="BI298" s="2"/>
      <c r="BJ298" s="2"/>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row>
    <row r="299" spans="1:243" ht="18.5">
      <c r="A299" s="96"/>
      <c r="B299" s="97" t="s">
        <v>918</v>
      </c>
      <c r="C299" s="97" t="s">
        <v>722</v>
      </c>
      <c r="D299" s="15" t="s">
        <v>706</v>
      </c>
      <c r="E299" s="15" t="s">
        <v>707</v>
      </c>
      <c r="F299" s="15" t="s">
        <v>708</v>
      </c>
      <c r="G299" s="15" t="s">
        <v>709</v>
      </c>
      <c r="H299" s="15" t="s">
        <v>710</v>
      </c>
      <c r="I299" s="15" t="s">
        <v>711</v>
      </c>
      <c r="J299" s="15" t="s">
        <v>712</v>
      </c>
      <c r="K299" s="15" t="s">
        <v>713</v>
      </c>
      <c r="L299" s="15" t="s">
        <v>714</v>
      </c>
      <c r="M299" s="15" t="s">
        <v>715</v>
      </c>
      <c r="N299" s="15" t="s">
        <v>716</v>
      </c>
      <c r="O299" s="15" t="s">
        <v>705</v>
      </c>
      <c r="P299" s="277" t="s">
        <v>622</v>
      </c>
      <c r="AJ299" s="2"/>
      <c r="AK299" s="241"/>
      <c r="AL299" s="2"/>
      <c r="AM299" s="2"/>
      <c r="AN299" s="241"/>
      <c r="AP299" s="2"/>
      <c r="AQ299" s="2"/>
      <c r="AR299" s="241"/>
      <c r="AS299" s="2"/>
      <c r="AT299" s="2"/>
      <c r="AU299" s="2"/>
      <c r="AV299" s="2"/>
      <c r="AW299" s="2"/>
      <c r="AX299" s="2"/>
      <c r="AY299" s="2"/>
      <c r="AZ299" s="2"/>
      <c r="BA299" s="2"/>
      <c r="BB299" s="2"/>
      <c r="BC299" s="2"/>
      <c r="BD299" s="2"/>
      <c r="BE299" s="2"/>
      <c r="BF299" s="2"/>
      <c r="BG299" s="2"/>
      <c r="BH299" s="2"/>
      <c r="BI299" s="2"/>
      <c r="BJ299" s="2"/>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row>
    <row r="300" spans="1:243" ht="15.5">
      <c r="A300" s="147">
        <f>A296+1</f>
        <v>140</v>
      </c>
      <c r="B300" s="227">
        <f>B278</f>
        <v>341</v>
      </c>
      <c r="C300" s="577">
        <v>0</v>
      </c>
      <c r="D300" s="422">
        <f>C300+D289</f>
        <v>0</v>
      </c>
      <c r="E300" s="422">
        <f t="shared" ref="E300:O300" si="168">D300+E289</f>
        <v>0</v>
      </c>
      <c r="F300" s="422">
        <f t="shared" si="168"/>
        <v>0</v>
      </c>
      <c r="G300" s="422">
        <f t="shared" si="168"/>
        <v>0</v>
      </c>
      <c r="H300" s="422">
        <f t="shared" si="168"/>
        <v>0</v>
      </c>
      <c r="I300" s="422">
        <f t="shared" si="168"/>
        <v>0</v>
      </c>
      <c r="J300" s="422">
        <f t="shared" si="168"/>
        <v>0</v>
      </c>
      <c r="K300" s="422">
        <f t="shared" si="168"/>
        <v>0</v>
      </c>
      <c r="L300" s="422">
        <f t="shared" si="168"/>
        <v>0</v>
      </c>
      <c r="M300" s="422">
        <f t="shared" si="168"/>
        <v>0</v>
      </c>
      <c r="N300" s="422">
        <f t="shared" si="168"/>
        <v>0</v>
      </c>
      <c r="O300" s="422">
        <f t="shared" si="168"/>
        <v>0</v>
      </c>
      <c r="P300" s="263">
        <f>O300</f>
        <v>0</v>
      </c>
      <c r="AJ300" s="2"/>
      <c r="AK300" s="241"/>
      <c r="AL300" s="2"/>
      <c r="AM300" s="2"/>
      <c r="AN300" s="241"/>
      <c r="AP300" s="2"/>
      <c r="AQ300" s="2"/>
      <c r="AR300" s="241"/>
      <c r="AS300" s="2"/>
      <c r="AT300" s="2"/>
      <c r="AU300" s="2"/>
      <c r="AV300" s="2"/>
      <c r="AW300" s="2"/>
      <c r="AX300" s="2"/>
      <c r="AY300" s="2"/>
      <c r="AZ300" s="2"/>
      <c r="BA300" s="2"/>
      <c r="BB300" s="2"/>
      <c r="BC300" s="2"/>
      <c r="BD300" s="2"/>
      <c r="BE300" s="2"/>
      <c r="BF300" s="2"/>
      <c r="BG300" s="2"/>
      <c r="BH300" s="2"/>
      <c r="BI300" s="2"/>
      <c r="BJ300" s="2"/>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row>
    <row r="301" spans="1:243" ht="15.5">
      <c r="A301" s="147">
        <f>A300+1</f>
        <v>141</v>
      </c>
      <c r="B301" s="227">
        <f>B279</f>
        <v>342</v>
      </c>
      <c r="C301" s="577">
        <v>0</v>
      </c>
      <c r="D301" s="422">
        <f>C301+D290</f>
        <v>0</v>
      </c>
      <c r="E301" s="422">
        <f t="shared" ref="E301:O301" si="169">D301+E290</f>
        <v>0</v>
      </c>
      <c r="F301" s="422">
        <f t="shared" si="169"/>
        <v>0</v>
      </c>
      <c r="G301" s="422">
        <f t="shared" si="169"/>
        <v>0</v>
      </c>
      <c r="H301" s="422">
        <f t="shared" si="169"/>
        <v>0</v>
      </c>
      <c r="I301" s="422">
        <f t="shared" si="169"/>
        <v>0</v>
      </c>
      <c r="J301" s="422">
        <f t="shared" si="169"/>
        <v>0</v>
      </c>
      <c r="K301" s="422">
        <f t="shared" si="169"/>
        <v>0</v>
      </c>
      <c r="L301" s="422">
        <f t="shared" si="169"/>
        <v>0</v>
      </c>
      <c r="M301" s="422">
        <f t="shared" si="169"/>
        <v>0</v>
      </c>
      <c r="N301" s="422">
        <f t="shared" si="169"/>
        <v>0</v>
      </c>
      <c r="O301" s="422">
        <f t="shared" si="169"/>
        <v>0</v>
      </c>
      <c r="P301" s="263">
        <f>O301</f>
        <v>0</v>
      </c>
      <c r="AJ301" s="2"/>
      <c r="AK301" s="241"/>
      <c r="AL301" s="2"/>
      <c r="AM301" s="2"/>
      <c r="AN301" s="241"/>
      <c r="AP301" s="2"/>
      <c r="AQ301" s="2"/>
      <c r="AR301" s="241"/>
      <c r="AS301" s="2"/>
      <c r="AT301" s="2"/>
      <c r="AU301" s="2"/>
      <c r="AV301" s="2"/>
      <c r="AW301" s="2"/>
      <c r="AX301" s="2"/>
      <c r="AY301" s="2"/>
      <c r="AZ301" s="2"/>
      <c r="BA301" s="2"/>
      <c r="BB301" s="2"/>
      <c r="BC301" s="2"/>
      <c r="BD301" s="2"/>
      <c r="BE301" s="2"/>
      <c r="BF301" s="2"/>
      <c r="BG301" s="2"/>
      <c r="BH301" s="2"/>
      <c r="BI301" s="2"/>
      <c r="BJ301" s="2"/>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row>
    <row r="302" spans="1:243" ht="15.5">
      <c r="A302" s="147">
        <f>A301+1</f>
        <v>142</v>
      </c>
      <c r="B302" s="227">
        <f>B280</f>
        <v>344</v>
      </c>
      <c r="C302" s="577">
        <v>0</v>
      </c>
      <c r="D302" s="422">
        <f>C302+D291</f>
        <v>0</v>
      </c>
      <c r="E302" s="422">
        <f t="shared" ref="E302:O302" si="170">D302+E291</f>
        <v>0</v>
      </c>
      <c r="F302" s="422">
        <f t="shared" si="170"/>
        <v>0</v>
      </c>
      <c r="G302" s="422">
        <f t="shared" si="170"/>
        <v>0</v>
      </c>
      <c r="H302" s="422">
        <f t="shared" si="170"/>
        <v>0</v>
      </c>
      <c r="I302" s="422">
        <f t="shared" si="170"/>
        <v>0</v>
      </c>
      <c r="J302" s="422">
        <f t="shared" si="170"/>
        <v>0</v>
      </c>
      <c r="K302" s="422">
        <f t="shared" si="170"/>
        <v>0</v>
      </c>
      <c r="L302" s="422">
        <f t="shared" si="170"/>
        <v>0</v>
      </c>
      <c r="M302" s="422">
        <f t="shared" si="170"/>
        <v>0</v>
      </c>
      <c r="N302" s="422">
        <f t="shared" si="170"/>
        <v>0</v>
      </c>
      <c r="O302" s="422">
        <f t="shared" si="170"/>
        <v>0</v>
      </c>
      <c r="P302" s="263">
        <f>O302</f>
        <v>0</v>
      </c>
      <c r="AJ302" s="2"/>
      <c r="AK302" s="241"/>
      <c r="AL302" s="2"/>
      <c r="AM302" s="2"/>
      <c r="AN302" s="241"/>
      <c r="AP302" s="2"/>
      <c r="AQ302" s="2"/>
      <c r="AR302" s="241"/>
      <c r="AS302" s="2"/>
      <c r="AT302" s="2"/>
      <c r="AU302" s="2"/>
      <c r="AV302" s="2"/>
      <c r="AW302" s="2"/>
      <c r="AX302" s="2"/>
      <c r="AY302" s="2"/>
      <c r="AZ302" s="2"/>
      <c r="BA302" s="2"/>
      <c r="BB302" s="2"/>
      <c r="BC302" s="2"/>
      <c r="BD302" s="2"/>
      <c r="BE302" s="2"/>
      <c r="BF302" s="2"/>
      <c r="BG302" s="2"/>
      <c r="BH302" s="2"/>
      <c r="BI302" s="2"/>
      <c r="BJ302" s="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row>
    <row r="303" spans="1:243" ht="15.5">
      <c r="A303" s="147">
        <f>A302+1</f>
        <v>143</v>
      </c>
      <c r="B303" s="227">
        <f>B281</f>
        <v>345</v>
      </c>
      <c r="C303" s="577">
        <v>0</v>
      </c>
      <c r="D303" s="422">
        <f>C303+D292</f>
        <v>0</v>
      </c>
      <c r="E303" s="422">
        <f t="shared" ref="E303:O303" si="171">D303+E292</f>
        <v>0</v>
      </c>
      <c r="F303" s="422">
        <f t="shared" si="171"/>
        <v>0</v>
      </c>
      <c r="G303" s="422">
        <f t="shared" si="171"/>
        <v>0</v>
      </c>
      <c r="H303" s="422">
        <f t="shared" si="171"/>
        <v>0</v>
      </c>
      <c r="I303" s="422">
        <f t="shared" si="171"/>
        <v>0</v>
      </c>
      <c r="J303" s="422">
        <f t="shared" si="171"/>
        <v>0</v>
      </c>
      <c r="K303" s="422">
        <f t="shared" si="171"/>
        <v>0</v>
      </c>
      <c r="L303" s="422">
        <f t="shared" si="171"/>
        <v>0</v>
      </c>
      <c r="M303" s="422">
        <f t="shared" si="171"/>
        <v>0</v>
      </c>
      <c r="N303" s="422">
        <f t="shared" si="171"/>
        <v>0</v>
      </c>
      <c r="O303" s="422">
        <f t="shared" si="171"/>
        <v>0</v>
      </c>
      <c r="P303" s="263">
        <f>O303</f>
        <v>0</v>
      </c>
      <c r="AJ303" s="2"/>
      <c r="AK303" s="241"/>
      <c r="AL303" s="2"/>
      <c r="AM303" s="2"/>
      <c r="AN303" s="241"/>
      <c r="AP303" s="2"/>
      <c r="AQ303" s="2"/>
      <c r="AR303" s="241"/>
      <c r="AS303" s="2"/>
      <c r="AT303" s="2"/>
      <c r="AU303" s="2"/>
      <c r="AV303" s="2"/>
      <c r="AW303" s="2"/>
      <c r="AX303" s="2"/>
      <c r="AY303" s="2"/>
      <c r="AZ303" s="2"/>
      <c r="BA303" s="2"/>
      <c r="BB303" s="2"/>
      <c r="BC303" s="2"/>
      <c r="BD303" s="2"/>
      <c r="BE303" s="2"/>
      <c r="BF303" s="2"/>
      <c r="BG303" s="2"/>
      <c r="BH303" s="2"/>
      <c r="BI303" s="2"/>
      <c r="BJ303" s="2"/>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row>
    <row r="304" spans="1:243" ht="15.5">
      <c r="A304" s="147" t="s">
        <v>3858</v>
      </c>
      <c r="B304" s="227">
        <v>345.1</v>
      </c>
      <c r="C304" s="577">
        <v>0</v>
      </c>
      <c r="D304" s="422">
        <f t="shared" ref="D304:O304" si="172">C304+D293</f>
        <v>0</v>
      </c>
      <c r="E304" s="422">
        <f t="shared" si="172"/>
        <v>0</v>
      </c>
      <c r="F304" s="422">
        <f t="shared" si="172"/>
        <v>0</v>
      </c>
      <c r="G304" s="422">
        <f t="shared" si="172"/>
        <v>0</v>
      </c>
      <c r="H304" s="422">
        <f t="shared" si="172"/>
        <v>0</v>
      </c>
      <c r="I304" s="422">
        <f t="shared" si="172"/>
        <v>0</v>
      </c>
      <c r="J304" s="422">
        <f t="shared" si="172"/>
        <v>0</v>
      </c>
      <c r="K304" s="422">
        <f t="shared" si="172"/>
        <v>0</v>
      </c>
      <c r="L304" s="422">
        <f t="shared" si="172"/>
        <v>0</v>
      </c>
      <c r="M304" s="422">
        <f t="shared" si="172"/>
        <v>0</v>
      </c>
      <c r="N304" s="422">
        <f t="shared" si="172"/>
        <v>0</v>
      </c>
      <c r="O304" s="422">
        <f t="shared" si="172"/>
        <v>0</v>
      </c>
      <c r="P304" s="263">
        <f t="shared" ref="P304:P306" si="173">O304</f>
        <v>0</v>
      </c>
      <c r="AJ304" s="2"/>
      <c r="AK304" s="241"/>
      <c r="AL304" s="2"/>
      <c r="AM304" s="2"/>
      <c r="AN304" s="241"/>
      <c r="AP304" s="2"/>
      <c r="AQ304" s="2"/>
      <c r="AR304" s="241"/>
      <c r="AS304" s="2"/>
      <c r="AT304" s="2"/>
      <c r="AU304" s="2"/>
      <c r="AV304" s="2"/>
      <c r="AW304" s="2"/>
      <c r="AX304" s="2"/>
      <c r="AY304" s="2"/>
      <c r="AZ304" s="2"/>
      <c r="BA304" s="2"/>
      <c r="BB304" s="2"/>
      <c r="BC304" s="2"/>
      <c r="BD304" s="2"/>
      <c r="BE304" s="2"/>
      <c r="BF304" s="2"/>
      <c r="BG304" s="2"/>
      <c r="BH304" s="2"/>
      <c r="BI304" s="2"/>
      <c r="BJ304" s="2"/>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row>
    <row r="305" spans="1:243" ht="15.5">
      <c r="A305" s="147" t="s">
        <v>3859</v>
      </c>
      <c r="B305" s="227">
        <v>345.2</v>
      </c>
      <c r="C305" s="577">
        <v>0</v>
      </c>
      <c r="D305" s="422">
        <f t="shared" ref="D305:O305" si="174">C305+D294</f>
        <v>0</v>
      </c>
      <c r="E305" s="422">
        <f t="shared" si="174"/>
        <v>0</v>
      </c>
      <c r="F305" s="422">
        <f t="shared" si="174"/>
        <v>0</v>
      </c>
      <c r="G305" s="422">
        <f t="shared" si="174"/>
        <v>0</v>
      </c>
      <c r="H305" s="422">
        <f t="shared" si="174"/>
        <v>0</v>
      </c>
      <c r="I305" s="422">
        <f t="shared" si="174"/>
        <v>0</v>
      </c>
      <c r="J305" s="422">
        <f t="shared" si="174"/>
        <v>0</v>
      </c>
      <c r="K305" s="422">
        <f t="shared" si="174"/>
        <v>0</v>
      </c>
      <c r="L305" s="422">
        <f t="shared" si="174"/>
        <v>0</v>
      </c>
      <c r="M305" s="422">
        <f t="shared" si="174"/>
        <v>0</v>
      </c>
      <c r="N305" s="422">
        <f t="shared" si="174"/>
        <v>0</v>
      </c>
      <c r="O305" s="422">
        <f t="shared" si="174"/>
        <v>0</v>
      </c>
      <c r="P305" s="263">
        <f t="shared" si="173"/>
        <v>0</v>
      </c>
      <c r="AJ305" s="2"/>
      <c r="AK305" s="241"/>
      <c r="AL305" s="2"/>
      <c r="AM305" s="2"/>
      <c r="AN305" s="241"/>
      <c r="AP305" s="2"/>
      <c r="AQ305" s="2"/>
      <c r="AR305" s="241"/>
      <c r="AS305" s="2"/>
      <c r="AT305" s="2"/>
      <c r="AU305" s="2"/>
      <c r="AV305" s="2"/>
      <c r="AW305" s="2"/>
      <c r="AX305" s="2"/>
      <c r="AY305" s="2"/>
      <c r="AZ305" s="2"/>
      <c r="BA305" s="2"/>
      <c r="BB305" s="2"/>
      <c r="BC305" s="2"/>
      <c r="BD305" s="2"/>
      <c r="BE305" s="2"/>
      <c r="BF305" s="2"/>
      <c r="BG305" s="2"/>
      <c r="BH305" s="2"/>
      <c r="BI305" s="2"/>
      <c r="BJ305" s="2"/>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row>
    <row r="306" spans="1:243" ht="15.5">
      <c r="A306" s="147" t="s">
        <v>3860</v>
      </c>
      <c r="B306" s="227">
        <v>345.3</v>
      </c>
      <c r="C306" s="577">
        <v>0</v>
      </c>
      <c r="D306" s="422">
        <f t="shared" ref="D306:O306" si="175">C306+D295</f>
        <v>0</v>
      </c>
      <c r="E306" s="422">
        <f t="shared" si="175"/>
        <v>0</v>
      </c>
      <c r="F306" s="422">
        <f t="shared" si="175"/>
        <v>0</v>
      </c>
      <c r="G306" s="422">
        <f t="shared" si="175"/>
        <v>0</v>
      </c>
      <c r="H306" s="422">
        <f t="shared" si="175"/>
        <v>0</v>
      </c>
      <c r="I306" s="422">
        <f t="shared" si="175"/>
        <v>0</v>
      </c>
      <c r="J306" s="422">
        <f t="shared" si="175"/>
        <v>0</v>
      </c>
      <c r="K306" s="422">
        <f t="shared" si="175"/>
        <v>0</v>
      </c>
      <c r="L306" s="422">
        <f t="shared" si="175"/>
        <v>0</v>
      </c>
      <c r="M306" s="422">
        <f t="shared" si="175"/>
        <v>0</v>
      </c>
      <c r="N306" s="422">
        <f t="shared" si="175"/>
        <v>0</v>
      </c>
      <c r="O306" s="422">
        <f t="shared" si="175"/>
        <v>0</v>
      </c>
      <c r="P306" s="263">
        <f t="shared" si="173"/>
        <v>0</v>
      </c>
      <c r="AJ306" s="2"/>
      <c r="AK306" s="241"/>
      <c r="AL306" s="2"/>
      <c r="AM306" s="2"/>
      <c r="AN306" s="241"/>
      <c r="AP306" s="2"/>
      <c r="AQ306" s="2"/>
      <c r="AR306" s="241"/>
      <c r="AS306" s="2"/>
      <c r="AT306" s="2"/>
      <c r="AU306" s="2"/>
      <c r="AV306" s="2"/>
      <c r="AW306" s="2"/>
      <c r="AX306" s="2"/>
      <c r="AY306" s="2"/>
      <c r="AZ306" s="2"/>
      <c r="BA306" s="2"/>
      <c r="BB306" s="2"/>
      <c r="BC306" s="2"/>
      <c r="BD306" s="2"/>
      <c r="BE306" s="2"/>
      <c r="BF306" s="2"/>
      <c r="BG306" s="2"/>
      <c r="BH306" s="2"/>
      <c r="BI306" s="2"/>
      <c r="BJ306" s="2"/>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row>
    <row r="307" spans="1:243" ht="15.5">
      <c r="A307" s="147">
        <f>A303+1</f>
        <v>144</v>
      </c>
      <c r="B307" s="227">
        <f>B285</f>
        <v>346</v>
      </c>
      <c r="C307" s="577">
        <v>0</v>
      </c>
      <c r="D307" s="422">
        <f t="shared" ref="D307:O307" si="176">C307+D296</f>
        <v>0</v>
      </c>
      <c r="E307" s="422">
        <f t="shared" si="176"/>
        <v>0</v>
      </c>
      <c r="F307" s="422">
        <f t="shared" si="176"/>
        <v>0</v>
      </c>
      <c r="G307" s="422">
        <f t="shared" si="176"/>
        <v>0</v>
      </c>
      <c r="H307" s="422">
        <f t="shared" si="176"/>
        <v>0</v>
      </c>
      <c r="I307" s="422">
        <f t="shared" si="176"/>
        <v>0</v>
      </c>
      <c r="J307" s="422">
        <f t="shared" si="176"/>
        <v>0</v>
      </c>
      <c r="K307" s="422">
        <f t="shared" si="176"/>
        <v>0</v>
      </c>
      <c r="L307" s="422">
        <f t="shared" si="176"/>
        <v>0</v>
      </c>
      <c r="M307" s="422">
        <f t="shared" si="176"/>
        <v>0</v>
      </c>
      <c r="N307" s="422">
        <f t="shared" si="176"/>
        <v>0</v>
      </c>
      <c r="O307" s="422">
        <f t="shared" si="176"/>
        <v>0</v>
      </c>
      <c r="P307" s="263">
        <f>O307</f>
        <v>0</v>
      </c>
      <c r="AJ307" s="2"/>
      <c r="AK307" s="241"/>
      <c r="AL307" s="2"/>
      <c r="AM307" s="2"/>
      <c r="AN307" s="241"/>
      <c r="AP307" s="2"/>
      <c r="AQ307" s="2"/>
      <c r="AR307" s="241"/>
      <c r="AS307" s="2"/>
      <c r="AT307" s="2"/>
      <c r="AU307" s="2"/>
      <c r="AV307" s="2"/>
      <c r="AW307" s="2"/>
      <c r="AX307" s="2"/>
      <c r="AY307" s="2"/>
      <c r="AZ307" s="2"/>
      <c r="BA307" s="2"/>
      <c r="BB307" s="2"/>
      <c r="BC307" s="2"/>
      <c r="BD307" s="2"/>
      <c r="BE307" s="2"/>
      <c r="BF307" s="2"/>
      <c r="BG307" s="2"/>
      <c r="BH307" s="2"/>
      <c r="BI307" s="2"/>
      <c r="BJ307" s="2"/>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row>
    <row r="308" spans="1:243" ht="15.5">
      <c r="A308" s="96"/>
      <c r="B308" s="264"/>
      <c r="C308" s="2"/>
      <c r="D308" s="2"/>
      <c r="E308" s="2"/>
      <c r="F308" s="2"/>
      <c r="G308" s="2"/>
      <c r="H308" s="2"/>
      <c r="I308" s="2"/>
      <c r="J308" s="2"/>
      <c r="K308" s="96"/>
      <c r="L308" s="2"/>
      <c r="M308" s="2"/>
      <c r="N308" s="2"/>
      <c r="O308" s="2"/>
      <c r="P308" s="266"/>
      <c r="AJ308" s="2"/>
      <c r="AK308" s="241"/>
      <c r="AL308" s="2"/>
      <c r="AM308" s="2"/>
      <c r="AN308" s="241"/>
      <c r="AP308" s="2"/>
      <c r="AQ308" s="2"/>
      <c r="AR308" s="241"/>
      <c r="AS308" s="2"/>
      <c r="AT308" s="2"/>
      <c r="AU308" s="2"/>
      <c r="AV308" s="2"/>
      <c r="AW308" s="2"/>
      <c r="AX308" s="2"/>
      <c r="AY308" s="2"/>
      <c r="AZ308" s="2"/>
      <c r="BA308" s="2"/>
      <c r="BB308" s="2"/>
      <c r="BC308" s="2"/>
      <c r="BD308" s="2"/>
      <c r="BE308" s="2"/>
      <c r="BF308" s="2"/>
      <c r="BG308" s="2"/>
      <c r="BH308" s="2"/>
      <c r="BI308" s="2"/>
      <c r="BJ308" s="2"/>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row>
    <row r="309" spans="1:243" ht="15.5">
      <c r="A309" s="264" t="s">
        <v>703</v>
      </c>
      <c r="C309" s="268" t="s">
        <v>472</v>
      </c>
      <c r="D309" s="2"/>
      <c r="E309" s="2"/>
      <c r="F309" s="2"/>
      <c r="G309" s="2"/>
      <c r="H309" s="2"/>
      <c r="I309" s="2"/>
      <c r="J309" s="2"/>
      <c r="K309" s="96"/>
      <c r="L309" s="2"/>
      <c r="M309" s="2"/>
      <c r="N309" s="2"/>
      <c r="O309" s="2"/>
      <c r="P309" s="266"/>
      <c r="AJ309" s="2"/>
      <c r="AK309" s="241"/>
      <c r="AL309" s="2"/>
      <c r="AM309" s="2"/>
      <c r="AN309" s="241"/>
      <c r="AP309" s="2"/>
      <c r="AQ309" s="2"/>
      <c r="AR309" s="241"/>
      <c r="AS309" s="2"/>
      <c r="AT309" s="2"/>
      <c r="AU309" s="2"/>
      <c r="AV309" s="2"/>
      <c r="AW309" s="2"/>
      <c r="AX309" s="2"/>
      <c r="AY309" s="2"/>
      <c r="AZ309" s="2"/>
      <c r="BA309" s="2"/>
      <c r="BB309" s="2"/>
      <c r="BC309" s="2"/>
      <c r="BD309" s="2"/>
      <c r="BE309" s="2"/>
      <c r="BF309" s="2"/>
      <c r="BG309" s="2"/>
      <c r="BH309" s="2"/>
      <c r="BI309" s="2"/>
      <c r="BJ309" s="2"/>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row>
    <row r="310" spans="1:243" ht="15.5">
      <c r="A310" s="96"/>
      <c r="B310" s="105"/>
      <c r="C310" s="2"/>
      <c r="D310" s="2"/>
      <c r="E310" s="2"/>
      <c r="F310" s="2"/>
      <c r="G310" s="2"/>
      <c r="H310" s="2"/>
      <c r="I310" s="2"/>
      <c r="J310" s="2"/>
      <c r="K310" s="96"/>
      <c r="L310" s="2"/>
      <c r="M310" s="2"/>
      <c r="N310" s="2"/>
      <c r="O310" s="2"/>
      <c r="P310" s="266"/>
      <c r="AJ310" s="2"/>
      <c r="AK310" s="241"/>
      <c r="AL310" s="2"/>
      <c r="AM310" s="2"/>
      <c r="AN310" s="241"/>
      <c r="AP310" s="2"/>
      <c r="AQ310" s="2"/>
      <c r="AR310" s="241"/>
      <c r="AS310" s="2"/>
      <c r="AT310" s="2"/>
      <c r="AU310" s="2"/>
      <c r="AV310" s="2"/>
      <c r="AW310" s="2"/>
      <c r="AX310" s="2"/>
      <c r="AY310" s="2"/>
      <c r="AZ310" s="2"/>
      <c r="BA310" s="2"/>
      <c r="BB310" s="2"/>
      <c r="BC310" s="2"/>
      <c r="BD310" s="2"/>
      <c r="BE310" s="2"/>
      <c r="BF310" s="2"/>
      <c r="BG310" s="2"/>
      <c r="BH310" s="2"/>
      <c r="BI310" s="2"/>
      <c r="BJ310" s="2"/>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row>
    <row r="311" spans="1:243" ht="18.5">
      <c r="A311" s="96" t="s">
        <v>490</v>
      </c>
      <c r="B311" s="96" t="s">
        <v>1068</v>
      </c>
      <c r="C311" s="96"/>
      <c r="D311" s="1283" t="s">
        <v>704</v>
      </c>
      <c r="E311" s="1284"/>
      <c r="F311" s="1284"/>
      <c r="G311" s="1284"/>
      <c r="H311" s="1284"/>
      <c r="I311" s="1284"/>
      <c r="J311" s="1284"/>
      <c r="K311" s="1284"/>
      <c r="L311" s="1284"/>
      <c r="M311" s="1284"/>
      <c r="N311" s="1284"/>
      <c r="O311" s="1284"/>
      <c r="P311" s="1198"/>
      <c r="AJ311" s="2"/>
      <c r="AK311" s="241"/>
      <c r="AL311" s="2"/>
      <c r="AM311" s="2"/>
      <c r="AN311" s="241"/>
      <c r="AP311" s="2"/>
      <c r="AQ311" s="2"/>
      <c r="AR311" s="241"/>
      <c r="AS311" s="2"/>
      <c r="AT311" s="2"/>
      <c r="AU311" s="2"/>
      <c r="AV311" s="2"/>
      <c r="AW311" s="2"/>
      <c r="AX311" s="2"/>
      <c r="AY311" s="2"/>
      <c r="AZ311" s="2"/>
      <c r="BA311" s="2"/>
      <c r="BB311" s="2"/>
      <c r="BC311" s="2"/>
      <c r="BD311" s="2"/>
      <c r="BE311" s="2"/>
      <c r="BF311" s="2"/>
      <c r="BG311" s="2"/>
      <c r="BH311" s="2"/>
      <c r="BI311" s="2"/>
      <c r="BJ311" s="2"/>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row>
    <row r="312" spans="1:243" ht="15.5">
      <c r="A312" s="97" t="s">
        <v>918</v>
      </c>
      <c r="B312" s="97" t="s">
        <v>918</v>
      </c>
      <c r="C312" s="97"/>
      <c r="D312" s="15" t="s">
        <v>705</v>
      </c>
      <c r="E312" s="15" t="s">
        <v>706</v>
      </c>
      <c r="F312" s="15" t="s">
        <v>707</v>
      </c>
      <c r="G312" s="15" t="s">
        <v>708</v>
      </c>
      <c r="H312" s="15" t="s">
        <v>709</v>
      </c>
      <c r="I312" s="15" t="s">
        <v>710</v>
      </c>
      <c r="J312" s="15" t="s">
        <v>711</v>
      </c>
      <c r="K312" s="15" t="s">
        <v>712</v>
      </c>
      <c r="L312" s="15" t="s">
        <v>713</v>
      </c>
      <c r="M312" s="15" t="s">
        <v>714</v>
      </c>
      <c r="N312" s="15" t="s">
        <v>715</v>
      </c>
      <c r="O312" s="15" t="s">
        <v>716</v>
      </c>
      <c r="P312" s="276"/>
      <c r="AJ312" s="2"/>
      <c r="AK312" s="241"/>
      <c r="AL312" s="2"/>
      <c r="AM312" s="2"/>
      <c r="AN312" s="241"/>
      <c r="AP312" s="2"/>
      <c r="AQ312" s="2"/>
      <c r="AR312" s="241"/>
      <c r="AS312" s="2"/>
      <c r="AT312" s="2"/>
      <c r="AU312" s="2"/>
      <c r="AV312" s="2"/>
      <c r="AW312" s="2"/>
      <c r="AX312" s="2"/>
      <c r="AY312" s="2"/>
      <c r="AZ312" s="2"/>
      <c r="BA312" s="2"/>
      <c r="BB312" s="2"/>
      <c r="BC312" s="2"/>
      <c r="BD312" s="2"/>
      <c r="BE312" s="2"/>
      <c r="BF312" s="2"/>
      <c r="BG312" s="2"/>
      <c r="BH312" s="2"/>
      <c r="BI312" s="2"/>
      <c r="BJ312" s="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row>
    <row r="313" spans="1:243" ht="15.5">
      <c r="A313" s="147">
        <f>A307+1</f>
        <v>145</v>
      </c>
      <c r="B313" s="227">
        <v>341</v>
      </c>
      <c r="C313" s="2"/>
      <c r="D313" s="577">
        <v>0</v>
      </c>
      <c r="E313" s="577">
        <v>0</v>
      </c>
      <c r="F313" s="577">
        <v>0</v>
      </c>
      <c r="G313" s="577">
        <v>0</v>
      </c>
      <c r="H313" s="577">
        <v>0</v>
      </c>
      <c r="I313" s="577">
        <v>0</v>
      </c>
      <c r="J313" s="577">
        <v>0</v>
      </c>
      <c r="K313" s="577">
        <v>0</v>
      </c>
      <c r="L313" s="577">
        <v>0</v>
      </c>
      <c r="M313" s="577">
        <v>0</v>
      </c>
      <c r="N313" s="577">
        <v>0</v>
      </c>
      <c r="O313" s="577">
        <v>0</v>
      </c>
      <c r="P313" s="266"/>
      <c r="AJ313" s="2"/>
      <c r="AK313" s="241"/>
      <c r="AL313" s="2"/>
      <c r="AM313" s="2"/>
      <c r="AN313" s="241"/>
      <c r="AP313" s="2"/>
      <c r="AQ313" s="2"/>
      <c r="AR313" s="241"/>
      <c r="AS313" s="2"/>
      <c r="AT313" s="2"/>
      <c r="AU313" s="2"/>
      <c r="AV313" s="2"/>
      <c r="AW313" s="2"/>
      <c r="AX313" s="2"/>
      <c r="AY313" s="2"/>
      <c r="AZ313" s="2"/>
      <c r="BA313" s="2"/>
      <c r="BB313" s="2"/>
      <c r="BC313" s="2"/>
      <c r="BD313" s="2"/>
      <c r="BE313" s="2"/>
      <c r="BF313" s="2"/>
      <c r="BG313" s="2"/>
      <c r="BH313" s="2"/>
      <c r="BI313" s="2"/>
      <c r="BJ313" s="2"/>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row>
    <row r="314" spans="1:243" ht="15.5">
      <c r="A314" s="147">
        <f>A313+1</f>
        <v>146</v>
      </c>
      <c r="B314" s="227">
        <v>342</v>
      </c>
      <c r="C314" s="2"/>
      <c r="D314" s="577">
        <v>0</v>
      </c>
      <c r="E314" s="577">
        <v>0</v>
      </c>
      <c r="F314" s="577">
        <v>0</v>
      </c>
      <c r="G314" s="577">
        <v>0</v>
      </c>
      <c r="H314" s="577">
        <v>0</v>
      </c>
      <c r="I314" s="577">
        <v>0</v>
      </c>
      <c r="J314" s="577">
        <v>0</v>
      </c>
      <c r="K314" s="577">
        <v>0</v>
      </c>
      <c r="L314" s="577">
        <v>0</v>
      </c>
      <c r="M314" s="577">
        <v>0</v>
      </c>
      <c r="N314" s="577">
        <v>0</v>
      </c>
      <c r="O314" s="577">
        <v>0</v>
      </c>
      <c r="P314" s="266"/>
      <c r="AJ314" s="2"/>
      <c r="AK314" s="241"/>
      <c r="AL314" s="2"/>
      <c r="AM314" s="2"/>
      <c r="AN314" s="241"/>
      <c r="AP314" s="2"/>
      <c r="AQ314" s="2"/>
      <c r="AR314" s="241"/>
      <c r="AS314" s="2"/>
      <c r="AT314" s="2"/>
      <c r="AU314" s="2"/>
      <c r="AV314" s="2"/>
      <c r="AW314" s="2"/>
      <c r="AX314" s="2"/>
      <c r="AY314" s="2"/>
      <c r="AZ314" s="2"/>
      <c r="BA314" s="2"/>
      <c r="BB314" s="2"/>
      <c r="BC314" s="2"/>
      <c r="BD314" s="2"/>
      <c r="BE314" s="2"/>
      <c r="BF314" s="2"/>
      <c r="BG314" s="2"/>
      <c r="BH314" s="2"/>
      <c r="BI314" s="2"/>
      <c r="BJ314" s="2"/>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row>
    <row r="315" spans="1:243" ht="15.5">
      <c r="A315" s="147">
        <f>A314+1</f>
        <v>147</v>
      </c>
      <c r="B315" s="227">
        <v>344</v>
      </c>
      <c r="C315" s="2"/>
      <c r="D315" s="577">
        <v>0</v>
      </c>
      <c r="E315" s="577">
        <v>0</v>
      </c>
      <c r="F315" s="577">
        <v>0</v>
      </c>
      <c r="G315" s="577">
        <v>0</v>
      </c>
      <c r="H315" s="577">
        <v>0</v>
      </c>
      <c r="I315" s="577">
        <v>0</v>
      </c>
      <c r="J315" s="577">
        <v>0</v>
      </c>
      <c r="K315" s="577">
        <v>0</v>
      </c>
      <c r="L315" s="577">
        <v>0</v>
      </c>
      <c r="M315" s="577">
        <v>0</v>
      </c>
      <c r="N315" s="577">
        <v>0</v>
      </c>
      <c r="O315" s="577">
        <v>0</v>
      </c>
      <c r="P315" s="266"/>
      <c r="AJ315" s="2"/>
      <c r="AK315" s="241"/>
      <c r="AL315" s="2"/>
      <c r="AM315" s="2"/>
      <c r="AN315" s="241"/>
      <c r="AP315" s="2"/>
      <c r="AQ315" s="2"/>
      <c r="AR315" s="241"/>
      <c r="AS315" s="2"/>
      <c r="AT315" s="2"/>
      <c r="AU315" s="2"/>
      <c r="AV315" s="2"/>
      <c r="AW315" s="2"/>
      <c r="AX315" s="2"/>
      <c r="AY315" s="2"/>
      <c r="AZ315" s="2"/>
      <c r="BA315" s="2"/>
      <c r="BB315" s="2"/>
      <c r="BC315" s="2"/>
      <c r="BD315" s="2"/>
      <c r="BE315" s="2"/>
      <c r="BF315" s="2"/>
      <c r="BG315" s="2"/>
      <c r="BH315" s="2"/>
      <c r="BI315" s="2"/>
      <c r="BJ315" s="2"/>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row>
    <row r="316" spans="1:243" ht="15.5">
      <c r="A316" s="147">
        <f>A315+1</f>
        <v>148</v>
      </c>
      <c r="B316" s="227">
        <v>345</v>
      </c>
      <c r="C316" s="2"/>
      <c r="D316" s="577">
        <v>0</v>
      </c>
      <c r="E316" s="577">
        <v>0</v>
      </c>
      <c r="F316" s="577">
        <v>0</v>
      </c>
      <c r="G316" s="577">
        <v>0</v>
      </c>
      <c r="H316" s="577">
        <v>0</v>
      </c>
      <c r="I316" s="577">
        <v>0</v>
      </c>
      <c r="J316" s="577">
        <v>0</v>
      </c>
      <c r="K316" s="577">
        <v>0</v>
      </c>
      <c r="L316" s="577">
        <v>0</v>
      </c>
      <c r="M316" s="577">
        <v>0</v>
      </c>
      <c r="N316" s="577">
        <v>0</v>
      </c>
      <c r="O316" s="577">
        <v>0</v>
      </c>
      <c r="P316" s="266"/>
      <c r="AJ316" s="2"/>
      <c r="AK316" s="241"/>
      <c r="AL316" s="2"/>
      <c r="AM316" s="2"/>
      <c r="AN316" s="241"/>
      <c r="AP316" s="2"/>
      <c r="AQ316" s="2"/>
      <c r="AR316" s="241"/>
      <c r="AS316" s="2"/>
      <c r="AT316" s="2"/>
      <c r="AU316" s="2"/>
      <c r="AV316" s="2"/>
      <c r="AW316" s="2"/>
      <c r="AX316" s="2"/>
      <c r="AY316" s="2"/>
      <c r="AZ316" s="2"/>
      <c r="BA316" s="2"/>
      <c r="BB316" s="2"/>
      <c r="BC316" s="2"/>
      <c r="BD316" s="2"/>
      <c r="BE316" s="2"/>
      <c r="BF316" s="2"/>
      <c r="BG316" s="2"/>
      <c r="BH316" s="2"/>
      <c r="BI316" s="2"/>
      <c r="BJ316" s="2"/>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row>
    <row r="317" spans="1:243" ht="15.5">
      <c r="A317" s="147" t="s">
        <v>3861</v>
      </c>
      <c r="B317" s="227">
        <v>345.1</v>
      </c>
      <c r="C317" s="2"/>
      <c r="D317" s="577">
        <v>0</v>
      </c>
      <c r="E317" s="577">
        <v>0</v>
      </c>
      <c r="F317" s="577">
        <v>0</v>
      </c>
      <c r="G317" s="577">
        <v>0</v>
      </c>
      <c r="H317" s="577">
        <v>0</v>
      </c>
      <c r="I317" s="577">
        <v>0</v>
      </c>
      <c r="J317" s="577">
        <v>0</v>
      </c>
      <c r="K317" s="577">
        <v>0</v>
      </c>
      <c r="L317" s="577">
        <v>0</v>
      </c>
      <c r="M317" s="577">
        <v>0</v>
      </c>
      <c r="N317" s="577">
        <v>0</v>
      </c>
      <c r="O317" s="577">
        <v>0</v>
      </c>
      <c r="P317" s="266"/>
      <c r="AJ317" s="2"/>
      <c r="AK317" s="241"/>
      <c r="AL317" s="2"/>
      <c r="AM317" s="2"/>
      <c r="AN317" s="241"/>
      <c r="AP317" s="2"/>
      <c r="AQ317" s="2"/>
      <c r="AR317" s="241"/>
      <c r="AS317" s="2"/>
      <c r="AT317" s="2"/>
      <c r="AU317" s="2"/>
      <c r="AV317" s="2"/>
      <c r="AW317" s="2"/>
      <c r="AX317" s="2"/>
      <c r="AY317" s="2"/>
      <c r="AZ317" s="2"/>
      <c r="BA317" s="2"/>
      <c r="BB317" s="2"/>
      <c r="BC317" s="2"/>
      <c r="BD317" s="2"/>
      <c r="BE317" s="2"/>
      <c r="BF317" s="2"/>
      <c r="BG317" s="2"/>
      <c r="BH317" s="2"/>
      <c r="BI317" s="2"/>
      <c r="BJ317" s="2"/>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row>
    <row r="318" spans="1:243" ht="15.5">
      <c r="A318" s="147" t="s">
        <v>3862</v>
      </c>
      <c r="B318" s="227">
        <v>345.2</v>
      </c>
      <c r="C318" s="2"/>
      <c r="D318" s="577">
        <v>0</v>
      </c>
      <c r="E318" s="577">
        <v>0</v>
      </c>
      <c r="F318" s="577">
        <v>0</v>
      </c>
      <c r="G318" s="577">
        <v>0</v>
      </c>
      <c r="H318" s="577">
        <v>0</v>
      </c>
      <c r="I318" s="577">
        <v>0</v>
      </c>
      <c r="J318" s="577">
        <v>0</v>
      </c>
      <c r="K318" s="577">
        <v>0</v>
      </c>
      <c r="L318" s="577">
        <v>0</v>
      </c>
      <c r="M318" s="577">
        <v>0</v>
      </c>
      <c r="N318" s="577">
        <v>0</v>
      </c>
      <c r="O318" s="577">
        <v>0</v>
      </c>
      <c r="P318" s="266"/>
      <c r="AJ318" s="2"/>
      <c r="AK318" s="241"/>
      <c r="AL318" s="2"/>
      <c r="AM318" s="2"/>
      <c r="AN318" s="241"/>
      <c r="AP318" s="2"/>
      <c r="AQ318" s="2"/>
      <c r="AR318" s="241"/>
      <c r="AS318" s="2"/>
      <c r="AT318" s="2"/>
      <c r="AU318" s="2"/>
      <c r="AV318" s="2"/>
      <c r="AW318" s="2"/>
      <c r="AX318" s="2"/>
      <c r="AY318" s="2"/>
      <c r="AZ318" s="2"/>
      <c r="BA318" s="2"/>
      <c r="BB318" s="2"/>
      <c r="BC318" s="2"/>
      <c r="BD318" s="2"/>
      <c r="BE318" s="2"/>
      <c r="BF318" s="2"/>
      <c r="BG318" s="2"/>
      <c r="BH318" s="2"/>
      <c r="BI318" s="2"/>
      <c r="BJ318" s="2"/>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row>
    <row r="319" spans="1:243" ht="15.5">
      <c r="A319" s="147" t="s">
        <v>3863</v>
      </c>
      <c r="B319" s="227">
        <v>345.3</v>
      </c>
      <c r="C319" s="2"/>
      <c r="D319" s="577">
        <v>0</v>
      </c>
      <c r="E319" s="577">
        <v>0</v>
      </c>
      <c r="F319" s="577">
        <v>0</v>
      </c>
      <c r="G319" s="577">
        <v>0</v>
      </c>
      <c r="H319" s="577">
        <v>0</v>
      </c>
      <c r="I319" s="577">
        <v>0</v>
      </c>
      <c r="J319" s="577">
        <v>0</v>
      </c>
      <c r="K319" s="577">
        <v>0</v>
      </c>
      <c r="L319" s="577">
        <v>0</v>
      </c>
      <c r="M319" s="577">
        <v>0</v>
      </c>
      <c r="N319" s="577">
        <v>0</v>
      </c>
      <c r="O319" s="577">
        <v>0</v>
      </c>
      <c r="P319" s="266"/>
      <c r="AJ319" s="2"/>
      <c r="AK319" s="241"/>
      <c r="AL319" s="2"/>
      <c r="AM319" s="2"/>
      <c r="AN319" s="241"/>
      <c r="AP319" s="2"/>
      <c r="AQ319" s="2"/>
      <c r="AR319" s="241"/>
      <c r="AS319" s="2"/>
      <c r="AT319" s="2"/>
      <c r="AU319" s="2"/>
      <c r="AV319" s="2"/>
      <c r="AW319" s="2"/>
      <c r="AX319" s="2"/>
      <c r="AY319" s="2"/>
      <c r="AZ319" s="2"/>
      <c r="BA319" s="2"/>
      <c r="BB319" s="2"/>
      <c r="BC319" s="2"/>
      <c r="BD319" s="2"/>
      <c r="BE319" s="2"/>
      <c r="BF319" s="2"/>
      <c r="BG319" s="2"/>
      <c r="BH319" s="2"/>
      <c r="BI319" s="2"/>
      <c r="BJ319" s="2"/>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row>
    <row r="320" spans="1:243" ht="15.5">
      <c r="A320" s="147">
        <f>A316+1</f>
        <v>149</v>
      </c>
      <c r="B320" s="227">
        <v>346</v>
      </c>
      <c r="C320" s="2"/>
      <c r="D320" s="577">
        <v>0</v>
      </c>
      <c r="E320" s="577">
        <v>0</v>
      </c>
      <c r="F320" s="577">
        <v>0</v>
      </c>
      <c r="G320" s="577">
        <v>0</v>
      </c>
      <c r="H320" s="577">
        <v>0</v>
      </c>
      <c r="I320" s="577">
        <v>0</v>
      </c>
      <c r="J320" s="577">
        <v>0</v>
      </c>
      <c r="K320" s="577">
        <v>0</v>
      </c>
      <c r="L320" s="577">
        <v>0</v>
      </c>
      <c r="M320" s="577">
        <v>0</v>
      </c>
      <c r="N320" s="577">
        <v>0</v>
      </c>
      <c r="O320" s="577">
        <v>0</v>
      </c>
      <c r="P320" s="266"/>
      <c r="AJ320" s="2"/>
      <c r="AK320" s="241"/>
      <c r="AL320" s="2"/>
      <c r="AM320" s="2"/>
      <c r="AN320" s="241"/>
      <c r="AP320" s="2"/>
      <c r="AQ320" s="2"/>
      <c r="AR320" s="241"/>
      <c r="AS320" s="2"/>
      <c r="AT320" s="2"/>
      <c r="AU320" s="2"/>
      <c r="AV320" s="2"/>
      <c r="AW320" s="2"/>
      <c r="AX320" s="2"/>
      <c r="AY320" s="2"/>
      <c r="AZ320" s="2"/>
      <c r="BA320" s="2"/>
      <c r="BB320" s="2"/>
      <c r="BC320" s="2"/>
      <c r="BD320" s="2"/>
      <c r="BE320" s="2"/>
      <c r="BF320" s="2"/>
      <c r="BG320" s="2"/>
      <c r="BH320" s="2"/>
      <c r="BI320" s="2"/>
      <c r="BJ320" s="2"/>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row>
    <row r="321" spans="1:243" ht="15.5">
      <c r="A321" s="96"/>
      <c r="B321" s="264"/>
      <c r="C321" s="2"/>
      <c r="D321" s="2"/>
      <c r="E321" s="2"/>
      <c r="F321" s="2"/>
      <c r="G321" s="2"/>
      <c r="H321" s="2"/>
      <c r="I321" s="2"/>
      <c r="J321" s="2"/>
      <c r="K321" s="96"/>
      <c r="L321" s="2"/>
      <c r="M321" s="2"/>
      <c r="N321" s="2"/>
      <c r="O321" s="2"/>
      <c r="P321" s="266"/>
      <c r="AJ321" s="2"/>
      <c r="AK321" s="241"/>
      <c r="AL321" s="2"/>
      <c r="AM321" s="2"/>
      <c r="AN321" s="241"/>
      <c r="AP321" s="2"/>
      <c r="AQ321" s="2"/>
      <c r="AR321" s="241"/>
      <c r="AS321" s="2"/>
      <c r="AT321" s="2"/>
      <c r="AU321" s="2"/>
      <c r="AV321" s="2"/>
      <c r="AW321" s="2"/>
      <c r="AX321" s="2"/>
      <c r="AY321" s="2"/>
      <c r="AZ321" s="2"/>
      <c r="BA321" s="2"/>
      <c r="BB321" s="2"/>
      <c r="BC321" s="2"/>
      <c r="BD321" s="2"/>
      <c r="BE321" s="2"/>
      <c r="BF321" s="2"/>
      <c r="BG321" s="2"/>
      <c r="BH321" s="2"/>
      <c r="BI321" s="2"/>
      <c r="BJ321" s="2"/>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row>
    <row r="322" spans="1:243" ht="18.5">
      <c r="A322" s="96"/>
      <c r="B322" s="96" t="s">
        <v>1068</v>
      </c>
      <c r="C322" s="96" t="s">
        <v>717</v>
      </c>
      <c r="D322" s="1283" t="s">
        <v>718</v>
      </c>
      <c r="E322" s="1284"/>
      <c r="F322" s="1284"/>
      <c r="G322" s="1284"/>
      <c r="H322" s="1284"/>
      <c r="I322" s="1284"/>
      <c r="J322" s="1284"/>
      <c r="K322" s="1284"/>
      <c r="L322" s="1284"/>
      <c r="M322" s="1284"/>
      <c r="N322" s="1284"/>
      <c r="O322" s="1284"/>
      <c r="P322" s="1284"/>
      <c r="AJ322" s="2"/>
      <c r="AK322" s="241"/>
      <c r="AL322" s="2"/>
      <c r="AM322" s="2"/>
      <c r="AN322" s="241"/>
      <c r="AP322" s="2"/>
      <c r="AQ322" s="2"/>
      <c r="AR322" s="241"/>
      <c r="AS322" s="2"/>
      <c r="AT322" s="2"/>
      <c r="AU322" s="2"/>
      <c r="AV322" s="2"/>
      <c r="AW322" s="2"/>
      <c r="AX322" s="2"/>
      <c r="AY322" s="2"/>
      <c r="AZ322" s="2"/>
      <c r="BA322" s="2"/>
      <c r="BB322" s="2"/>
      <c r="BC322" s="2"/>
      <c r="BD322" s="2"/>
      <c r="BE322" s="2"/>
      <c r="BF322" s="2"/>
      <c r="BG322" s="2"/>
      <c r="BH322" s="2"/>
      <c r="BI322" s="2"/>
      <c r="BJ322" s="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row>
    <row r="323" spans="1:243" ht="18.5">
      <c r="A323" s="97"/>
      <c r="B323" s="97" t="s">
        <v>918</v>
      </c>
      <c r="C323" s="97" t="s">
        <v>719</v>
      </c>
      <c r="D323" s="15" t="s">
        <v>706</v>
      </c>
      <c r="E323" s="15" t="s">
        <v>707</v>
      </c>
      <c r="F323" s="15" t="s">
        <v>708</v>
      </c>
      <c r="G323" s="15" t="s">
        <v>709</v>
      </c>
      <c r="H323" s="15" t="s">
        <v>710</v>
      </c>
      <c r="I323" s="15" t="s">
        <v>711</v>
      </c>
      <c r="J323" s="15" t="s">
        <v>712</v>
      </c>
      <c r="K323" s="15" t="s">
        <v>713</v>
      </c>
      <c r="L323" s="15" t="s">
        <v>714</v>
      </c>
      <c r="M323" s="15" t="s">
        <v>715</v>
      </c>
      <c r="N323" s="15" t="s">
        <v>716</v>
      </c>
      <c r="O323" s="15" t="s">
        <v>705</v>
      </c>
      <c r="P323" s="277" t="s">
        <v>464</v>
      </c>
      <c r="AJ323" s="2"/>
      <c r="AK323" s="241"/>
      <c r="AL323" s="2"/>
      <c r="AM323" s="2"/>
      <c r="AN323" s="241"/>
      <c r="AP323" s="2"/>
      <c r="AQ323" s="2"/>
      <c r="AR323" s="241"/>
      <c r="AS323" s="2"/>
      <c r="AT323" s="2"/>
      <c r="AU323" s="2"/>
      <c r="AV323" s="2"/>
      <c r="AW323" s="2"/>
      <c r="AX323" s="2"/>
      <c r="AY323" s="2"/>
      <c r="AZ323" s="2"/>
      <c r="BA323" s="2"/>
      <c r="BB323" s="2"/>
      <c r="BC323" s="2"/>
      <c r="BD323" s="2"/>
      <c r="BE323" s="2"/>
      <c r="BF323" s="2"/>
      <c r="BG323" s="2"/>
      <c r="BH323" s="2"/>
      <c r="BI323" s="2"/>
      <c r="BJ323" s="2"/>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row>
    <row r="324" spans="1:243" ht="15.5">
      <c r="A324" s="147">
        <f>A320+1</f>
        <v>150</v>
      </c>
      <c r="B324" s="227">
        <f>B313</f>
        <v>341</v>
      </c>
      <c r="C324" s="579"/>
      <c r="D324" s="422">
        <f>D313*$C324/100/12</f>
        <v>0</v>
      </c>
      <c r="E324" s="422">
        <f t="shared" ref="E324:O324" si="177">E313*$C324/100/12</f>
        <v>0</v>
      </c>
      <c r="F324" s="422">
        <f t="shared" si="177"/>
        <v>0</v>
      </c>
      <c r="G324" s="422">
        <f t="shared" si="177"/>
        <v>0</v>
      </c>
      <c r="H324" s="422">
        <f t="shared" si="177"/>
        <v>0</v>
      </c>
      <c r="I324" s="422">
        <f t="shared" si="177"/>
        <v>0</v>
      </c>
      <c r="J324" s="422">
        <f t="shared" si="177"/>
        <v>0</v>
      </c>
      <c r="K324" s="422">
        <f t="shared" si="177"/>
        <v>0</v>
      </c>
      <c r="L324" s="422">
        <f t="shared" si="177"/>
        <v>0</v>
      </c>
      <c r="M324" s="422">
        <f t="shared" si="177"/>
        <v>0</v>
      </c>
      <c r="N324" s="422">
        <f t="shared" si="177"/>
        <v>0</v>
      </c>
      <c r="O324" s="422">
        <f t="shared" si="177"/>
        <v>0</v>
      </c>
      <c r="P324" s="263">
        <f>SUM(D324:O324)</f>
        <v>0</v>
      </c>
      <c r="AJ324" s="2"/>
      <c r="AK324" s="241"/>
      <c r="AL324" s="2"/>
      <c r="AM324" s="2"/>
      <c r="AN324" s="252"/>
      <c r="AP324" s="2"/>
      <c r="AQ324" s="2"/>
      <c r="AR324" s="241"/>
      <c r="AS324" s="2"/>
      <c r="AT324" s="2"/>
      <c r="AU324" s="2"/>
      <c r="AV324" s="2"/>
      <c r="AW324" s="2"/>
      <c r="AX324" s="2"/>
      <c r="AY324" s="2"/>
      <c r="AZ324" s="2"/>
      <c r="BA324" s="2"/>
      <c r="BB324" s="2"/>
      <c r="BC324" s="2"/>
      <c r="BD324" s="2"/>
      <c r="BE324" s="2"/>
      <c r="BF324" s="2"/>
      <c r="BG324" s="2"/>
      <c r="BH324" s="2"/>
      <c r="BI324" s="2"/>
      <c r="BJ324" s="2"/>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row>
    <row r="325" spans="1:243" ht="15.5">
      <c r="A325" s="147">
        <f>A324+1</f>
        <v>151</v>
      </c>
      <c r="B325" s="227">
        <f>B314</f>
        <v>342</v>
      </c>
      <c r="C325" s="579"/>
      <c r="D325" s="422">
        <f>D314*$C325/100/12</f>
        <v>0</v>
      </c>
      <c r="E325" s="422">
        <f t="shared" ref="E325:O325" si="178">E314*$C325/100/12</f>
        <v>0</v>
      </c>
      <c r="F325" s="422">
        <f t="shared" si="178"/>
        <v>0</v>
      </c>
      <c r="G325" s="422">
        <f t="shared" si="178"/>
        <v>0</v>
      </c>
      <c r="H325" s="422">
        <f t="shared" si="178"/>
        <v>0</v>
      </c>
      <c r="I325" s="422">
        <f t="shared" si="178"/>
        <v>0</v>
      </c>
      <c r="J325" s="422">
        <f t="shared" si="178"/>
        <v>0</v>
      </c>
      <c r="K325" s="422">
        <f t="shared" si="178"/>
        <v>0</v>
      </c>
      <c r="L325" s="422">
        <f t="shared" si="178"/>
        <v>0</v>
      </c>
      <c r="M325" s="422">
        <f t="shared" si="178"/>
        <v>0</v>
      </c>
      <c r="N325" s="422">
        <f t="shared" si="178"/>
        <v>0</v>
      </c>
      <c r="O325" s="422">
        <f t="shared" si="178"/>
        <v>0</v>
      </c>
      <c r="P325" s="263">
        <f>SUM(D325:O325)</f>
        <v>0</v>
      </c>
      <c r="AJ325" s="2"/>
      <c r="AK325" s="241"/>
      <c r="AL325" s="2"/>
      <c r="AM325" s="2"/>
      <c r="AN325" s="241"/>
      <c r="AP325" s="2"/>
      <c r="AQ325" s="2"/>
      <c r="AR325" s="241"/>
      <c r="AS325" s="2"/>
      <c r="AT325" s="2"/>
      <c r="AU325" s="2"/>
      <c r="AV325" s="2"/>
      <c r="AW325" s="2"/>
      <c r="AX325" s="2"/>
      <c r="AY325" s="2"/>
      <c r="AZ325" s="2"/>
      <c r="BA325" s="2"/>
      <c r="BB325" s="2"/>
      <c r="BC325" s="2"/>
      <c r="BD325" s="2"/>
      <c r="BE325" s="2"/>
      <c r="BF325" s="2"/>
      <c r="BG325" s="2"/>
      <c r="BH325" s="2"/>
      <c r="BI325" s="2"/>
      <c r="BJ325" s="2"/>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row>
    <row r="326" spans="1:243" ht="15.5">
      <c r="A326" s="147">
        <f>A325+1</f>
        <v>152</v>
      </c>
      <c r="B326" s="227">
        <f>B315</f>
        <v>344</v>
      </c>
      <c r="C326" s="579"/>
      <c r="D326" s="422">
        <f>D315*$C326/100/12</f>
        <v>0</v>
      </c>
      <c r="E326" s="422">
        <f t="shared" ref="E326:O326" si="179">E315*$C326/100/12</f>
        <v>0</v>
      </c>
      <c r="F326" s="422">
        <f t="shared" si="179"/>
        <v>0</v>
      </c>
      <c r="G326" s="422">
        <f t="shared" si="179"/>
        <v>0</v>
      </c>
      <c r="H326" s="422">
        <f t="shared" si="179"/>
        <v>0</v>
      </c>
      <c r="I326" s="422">
        <f t="shared" si="179"/>
        <v>0</v>
      </c>
      <c r="J326" s="422">
        <f t="shared" si="179"/>
        <v>0</v>
      </c>
      <c r="K326" s="422">
        <f t="shared" si="179"/>
        <v>0</v>
      </c>
      <c r="L326" s="422">
        <f t="shared" si="179"/>
        <v>0</v>
      </c>
      <c r="M326" s="422">
        <f t="shared" si="179"/>
        <v>0</v>
      </c>
      <c r="N326" s="422">
        <f t="shared" si="179"/>
        <v>0</v>
      </c>
      <c r="O326" s="422">
        <f t="shared" si="179"/>
        <v>0</v>
      </c>
      <c r="P326" s="263">
        <f>SUM(D326:O326)</f>
        <v>0</v>
      </c>
      <c r="AJ326" s="2"/>
      <c r="AK326" s="241"/>
      <c r="AL326" s="2"/>
      <c r="AM326" s="2"/>
      <c r="AN326" s="241"/>
      <c r="AP326" s="2"/>
      <c r="AQ326" s="2"/>
      <c r="AR326" s="241"/>
      <c r="AS326" s="2"/>
      <c r="AT326" s="2"/>
      <c r="AU326" s="2"/>
      <c r="AV326" s="2"/>
      <c r="AW326" s="2"/>
      <c r="AX326" s="2"/>
      <c r="AY326" s="2"/>
      <c r="AZ326" s="2"/>
      <c r="BA326" s="2"/>
      <c r="BB326" s="2"/>
      <c r="BC326" s="2"/>
      <c r="BD326" s="2"/>
      <c r="BE326" s="2"/>
      <c r="BF326" s="2"/>
      <c r="BG326" s="2"/>
      <c r="BH326" s="2"/>
      <c r="BI326" s="2"/>
      <c r="BJ326" s="2"/>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row>
    <row r="327" spans="1:243" ht="15.5">
      <c r="A327" s="147">
        <f>A326+1</f>
        <v>153</v>
      </c>
      <c r="B327" s="227">
        <f>B316</f>
        <v>345</v>
      </c>
      <c r="C327" s="579"/>
      <c r="D327" s="422">
        <f>D316*$C327/100/12</f>
        <v>0</v>
      </c>
      <c r="E327" s="422">
        <f t="shared" ref="E327:O327" si="180">E316*$C327/100/12</f>
        <v>0</v>
      </c>
      <c r="F327" s="422">
        <f t="shared" si="180"/>
        <v>0</v>
      </c>
      <c r="G327" s="422">
        <f t="shared" si="180"/>
        <v>0</v>
      </c>
      <c r="H327" s="422">
        <f t="shared" si="180"/>
        <v>0</v>
      </c>
      <c r="I327" s="422">
        <f t="shared" si="180"/>
        <v>0</v>
      </c>
      <c r="J327" s="422">
        <f t="shared" si="180"/>
        <v>0</v>
      </c>
      <c r="K327" s="422">
        <f t="shared" si="180"/>
        <v>0</v>
      </c>
      <c r="L327" s="422">
        <f t="shared" si="180"/>
        <v>0</v>
      </c>
      <c r="M327" s="422">
        <f t="shared" si="180"/>
        <v>0</v>
      </c>
      <c r="N327" s="422">
        <f t="shared" si="180"/>
        <v>0</v>
      </c>
      <c r="O327" s="422">
        <f t="shared" si="180"/>
        <v>0</v>
      </c>
      <c r="P327" s="263">
        <f>SUM(D327:O327)</f>
        <v>0</v>
      </c>
      <c r="AJ327" s="2"/>
      <c r="AK327" s="241"/>
      <c r="AL327" s="2"/>
      <c r="AM327" s="2"/>
      <c r="AN327" s="241"/>
      <c r="AP327" s="2"/>
      <c r="AQ327" s="2"/>
      <c r="AR327" s="241"/>
      <c r="AS327" s="2"/>
      <c r="AT327" s="2"/>
      <c r="AU327" s="2"/>
      <c r="AV327" s="2"/>
      <c r="AW327" s="2"/>
      <c r="AX327" s="2"/>
      <c r="AY327" s="2"/>
      <c r="AZ327" s="2"/>
      <c r="BA327" s="2"/>
      <c r="BB327" s="2"/>
      <c r="BC327" s="2"/>
      <c r="BD327" s="2"/>
      <c r="BE327" s="2"/>
      <c r="BF327" s="2"/>
      <c r="BG327" s="2"/>
      <c r="BH327" s="2"/>
      <c r="BI327" s="2"/>
      <c r="BJ327" s="2"/>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row>
    <row r="328" spans="1:243" ht="15.5">
      <c r="A328" s="147" t="s">
        <v>3864</v>
      </c>
      <c r="B328" s="227">
        <v>345.1</v>
      </c>
      <c r="C328" s="579"/>
      <c r="D328" s="422">
        <f t="shared" ref="D328:O328" si="181">D317*$C328/100/12</f>
        <v>0</v>
      </c>
      <c r="E328" s="422">
        <f t="shared" si="181"/>
        <v>0</v>
      </c>
      <c r="F328" s="422">
        <f t="shared" si="181"/>
        <v>0</v>
      </c>
      <c r="G328" s="422">
        <f t="shared" si="181"/>
        <v>0</v>
      </c>
      <c r="H328" s="422">
        <f t="shared" si="181"/>
        <v>0</v>
      </c>
      <c r="I328" s="422">
        <f t="shared" si="181"/>
        <v>0</v>
      </c>
      <c r="J328" s="422">
        <f t="shared" si="181"/>
        <v>0</v>
      </c>
      <c r="K328" s="422">
        <f t="shared" si="181"/>
        <v>0</v>
      </c>
      <c r="L328" s="422">
        <f t="shared" si="181"/>
        <v>0</v>
      </c>
      <c r="M328" s="422">
        <f t="shared" si="181"/>
        <v>0</v>
      </c>
      <c r="N328" s="422">
        <f t="shared" si="181"/>
        <v>0</v>
      </c>
      <c r="O328" s="422">
        <f t="shared" si="181"/>
        <v>0</v>
      </c>
      <c r="P328" s="263">
        <f t="shared" ref="P328:P330" si="182">SUM(D328:O328)</f>
        <v>0</v>
      </c>
      <c r="AJ328" s="2"/>
      <c r="AK328" s="241"/>
      <c r="AL328" s="2"/>
      <c r="AM328" s="2"/>
      <c r="AN328" s="241"/>
      <c r="AP328" s="2"/>
      <c r="AQ328" s="2"/>
      <c r="AR328" s="241"/>
      <c r="AS328" s="2"/>
      <c r="AT328" s="2"/>
      <c r="AU328" s="2"/>
      <c r="AV328" s="2"/>
      <c r="AW328" s="2"/>
      <c r="AX328" s="2"/>
      <c r="AY328" s="2"/>
      <c r="AZ328" s="2"/>
      <c r="BA328" s="2"/>
      <c r="BB328" s="2"/>
      <c r="BC328" s="2"/>
      <c r="BD328" s="2"/>
      <c r="BE328" s="2"/>
      <c r="BF328" s="2"/>
      <c r="BG328" s="2"/>
      <c r="BH328" s="2"/>
      <c r="BI328" s="2"/>
      <c r="BJ328" s="2"/>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row>
    <row r="329" spans="1:243" ht="15.5">
      <c r="A329" s="147" t="s">
        <v>3865</v>
      </c>
      <c r="B329" s="227">
        <v>345.2</v>
      </c>
      <c r="C329" s="579"/>
      <c r="D329" s="422">
        <f t="shared" ref="D329:O329" si="183">D318*$C329/100/12</f>
        <v>0</v>
      </c>
      <c r="E329" s="422">
        <f t="shared" si="183"/>
        <v>0</v>
      </c>
      <c r="F329" s="422">
        <f t="shared" si="183"/>
        <v>0</v>
      </c>
      <c r="G329" s="422">
        <f t="shared" si="183"/>
        <v>0</v>
      </c>
      <c r="H329" s="422">
        <f t="shared" si="183"/>
        <v>0</v>
      </c>
      <c r="I329" s="422">
        <f t="shared" si="183"/>
        <v>0</v>
      </c>
      <c r="J329" s="422">
        <f t="shared" si="183"/>
        <v>0</v>
      </c>
      <c r="K329" s="422">
        <f t="shared" si="183"/>
        <v>0</v>
      </c>
      <c r="L329" s="422">
        <f t="shared" si="183"/>
        <v>0</v>
      </c>
      <c r="M329" s="422">
        <f t="shared" si="183"/>
        <v>0</v>
      </c>
      <c r="N329" s="422">
        <f t="shared" si="183"/>
        <v>0</v>
      </c>
      <c r="O329" s="422">
        <f t="shared" si="183"/>
        <v>0</v>
      </c>
      <c r="P329" s="263">
        <f t="shared" si="182"/>
        <v>0</v>
      </c>
      <c r="AJ329" s="2"/>
      <c r="AK329" s="241"/>
      <c r="AL329" s="2"/>
      <c r="AM329" s="2"/>
      <c r="AN329" s="241"/>
      <c r="AP329" s="2"/>
      <c r="AQ329" s="2"/>
      <c r="AR329" s="241"/>
      <c r="AS329" s="2"/>
      <c r="AT329" s="2"/>
      <c r="AU329" s="2"/>
      <c r="AV329" s="2"/>
      <c r="AW329" s="2"/>
      <c r="AX329" s="2"/>
      <c r="AY329" s="2"/>
      <c r="AZ329" s="2"/>
      <c r="BA329" s="2"/>
      <c r="BB329" s="2"/>
      <c r="BC329" s="2"/>
      <c r="BD329" s="2"/>
      <c r="BE329" s="2"/>
      <c r="BF329" s="2"/>
      <c r="BG329" s="2"/>
      <c r="BH329" s="2"/>
      <c r="BI329" s="2"/>
      <c r="BJ329" s="2"/>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row>
    <row r="330" spans="1:243" ht="15.5">
      <c r="A330" s="147" t="s">
        <v>3866</v>
      </c>
      <c r="B330" s="227">
        <v>345.3</v>
      </c>
      <c r="C330" s="579"/>
      <c r="D330" s="422">
        <f t="shared" ref="D330:O330" si="184">D319*$C330/100/12</f>
        <v>0</v>
      </c>
      <c r="E330" s="422">
        <f t="shared" si="184"/>
        <v>0</v>
      </c>
      <c r="F330" s="422">
        <f t="shared" si="184"/>
        <v>0</v>
      </c>
      <c r="G330" s="422">
        <f t="shared" si="184"/>
        <v>0</v>
      </c>
      <c r="H330" s="422">
        <f t="shared" si="184"/>
        <v>0</v>
      </c>
      <c r="I330" s="422">
        <f t="shared" si="184"/>
        <v>0</v>
      </c>
      <c r="J330" s="422">
        <f t="shared" si="184"/>
        <v>0</v>
      </c>
      <c r="K330" s="422">
        <f t="shared" si="184"/>
        <v>0</v>
      </c>
      <c r="L330" s="422">
        <f t="shared" si="184"/>
        <v>0</v>
      </c>
      <c r="M330" s="422">
        <f t="shared" si="184"/>
        <v>0</v>
      </c>
      <c r="N330" s="422">
        <f t="shared" si="184"/>
        <v>0</v>
      </c>
      <c r="O330" s="422">
        <f t="shared" si="184"/>
        <v>0</v>
      </c>
      <c r="P330" s="263">
        <f t="shared" si="182"/>
        <v>0</v>
      </c>
      <c r="AJ330" s="2"/>
      <c r="AK330" s="241"/>
      <c r="AL330" s="2"/>
      <c r="AM330" s="2"/>
      <c r="AN330" s="241"/>
      <c r="AP330" s="2"/>
      <c r="AQ330" s="2"/>
      <c r="AR330" s="241"/>
      <c r="AS330" s="2"/>
      <c r="AT330" s="2"/>
      <c r="AU330" s="2"/>
      <c r="AV330" s="2"/>
      <c r="AW330" s="2"/>
      <c r="AX330" s="2"/>
      <c r="AY330" s="2"/>
      <c r="AZ330" s="2"/>
      <c r="BA330" s="2"/>
      <c r="BB330" s="2"/>
      <c r="BC330" s="2"/>
      <c r="BD330" s="2"/>
      <c r="BE330" s="2"/>
      <c r="BF330" s="2"/>
      <c r="BG330" s="2"/>
      <c r="BH330" s="2"/>
      <c r="BI330" s="2"/>
      <c r="BJ330" s="2"/>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row>
    <row r="331" spans="1:243" ht="15.5">
      <c r="A331" s="147">
        <f>A327+1</f>
        <v>154</v>
      </c>
      <c r="B331" s="227">
        <f>B320</f>
        <v>346</v>
      </c>
      <c r="C331" s="579"/>
      <c r="D331" s="422">
        <f t="shared" ref="D331:O331" si="185">D320*$C331/100/12</f>
        <v>0</v>
      </c>
      <c r="E331" s="422">
        <f t="shared" si="185"/>
        <v>0</v>
      </c>
      <c r="F331" s="422">
        <f t="shared" si="185"/>
        <v>0</v>
      </c>
      <c r="G331" s="422">
        <f t="shared" si="185"/>
        <v>0</v>
      </c>
      <c r="H331" s="422">
        <f t="shared" si="185"/>
        <v>0</v>
      </c>
      <c r="I331" s="422">
        <f t="shared" si="185"/>
        <v>0</v>
      </c>
      <c r="J331" s="422">
        <f t="shared" si="185"/>
        <v>0</v>
      </c>
      <c r="K331" s="422">
        <f t="shared" si="185"/>
        <v>0</v>
      </c>
      <c r="L331" s="422">
        <f t="shared" si="185"/>
        <v>0</v>
      </c>
      <c r="M331" s="422">
        <f t="shared" si="185"/>
        <v>0</v>
      </c>
      <c r="N331" s="422">
        <f t="shared" si="185"/>
        <v>0</v>
      </c>
      <c r="O331" s="422">
        <f t="shared" si="185"/>
        <v>0</v>
      </c>
      <c r="P331" s="263">
        <f>SUM(D331:O331)</f>
        <v>0</v>
      </c>
      <c r="AJ331" s="2"/>
      <c r="AK331" s="241"/>
      <c r="AL331" s="2"/>
      <c r="AM331" s="2"/>
      <c r="AN331" s="241"/>
      <c r="AP331" s="2"/>
      <c r="AQ331" s="2"/>
      <c r="AR331" s="241"/>
      <c r="AS331" s="2"/>
      <c r="AT331" s="2"/>
      <c r="AU331" s="2"/>
      <c r="AV331" s="2"/>
      <c r="AW331" s="2"/>
      <c r="AX331" s="2"/>
      <c r="AY331" s="2"/>
      <c r="AZ331" s="2"/>
      <c r="BA331" s="2"/>
      <c r="BB331" s="2"/>
      <c r="BC331" s="2"/>
      <c r="BD331" s="2"/>
      <c r="BE331" s="2"/>
      <c r="BF331" s="2"/>
      <c r="BG331" s="2"/>
      <c r="BH331" s="2"/>
      <c r="BI331" s="2"/>
      <c r="BJ331" s="2"/>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row>
    <row r="332" spans="1:243" ht="15.5">
      <c r="A332" s="96"/>
      <c r="B332" s="2"/>
      <c r="C332" s="2"/>
      <c r="D332" s="2"/>
      <c r="E332" s="2"/>
      <c r="F332" s="2"/>
      <c r="G332" s="2"/>
      <c r="H332" s="2"/>
      <c r="I332" s="2"/>
      <c r="J332" s="2"/>
      <c r="K332" s="96"/>
      <c r="L332" s="2"/>
      <c r="M332" s="2"/>
      <c r="N332" s="2"/>
      <c r="O332" s="2"/>
      <c r="P332" s="266"/>
      <c r="AJ332" s="2"/>
      <c r="AK332" s="241"/>
      <c r="AL332" s="2"/>
      <c r="AM332" s="2"/>
      <c r="AN332" s="241"/>
      <c r="AP332" s="2"/>
      <c r="AQ332" s="2"/>
      <c r="AR332" s="241"/>
      <c r="AS332" s="2"/>
      <c r="AT332" s="2"/>
      <c r="AU332" s="2"/>
      <c r="AV332" s="2"/>
      <c r="AW332" s="2"/>
      <c r="AX332" s="2"/>
      <c r="AY332" s="2"/>
      <c r="AZ332" s="2"/>
      <c r="BA332" s="2"/>
      <c r="BB332" s="2"/>
      <c r="BC332" s="2"/>
      <c r="BD332" s="2"/>
      <c r="BE332" s="2"/>
      <c r="BF332" s="2"/>
      <c r="BG332" s="2"/>
      <c r="BH332" s="2"/>
      <c r="BI332" s="2"/>
      <c r="BJ332" s="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row>
    <row r="333" spans="1:243" ht="18.5">
      <c r="A333" s="96"/>
      <c r="B333" s="96" t="s">
        <v>1068</v>
      </c>
      <c r="C333" s="96" t="s">
        <v>720</v>
      </c>
      <c r="D333" s="1283" t="s">
        <v>721</v>
      </c>
      <c r="E333" s="1284"/>
      <c r="F333" s="1284"/>
      <c r="G333" s="1284"/>
      <c r="H333" s="1284"/>
      <c r="I333" s="1284"/>
      <c r="J333" s="1284"/>
      <c r="K333" s="1284"/>
      <c r="L333" s="1284"/>
      <c r="M333" s="1284"/>
      <c r="N333" s="1284"/>
      <c r="O333" s="1284"/>
      <c r="P333" s="1284"/>
      <c r="AJ333" s="2"/>
      <c r="AK333" s="241"/>
      <c r="AL333" s="2"/>
      <c r="AM333" s="2"/>
      <c r="AN333" s="241"/>
      <c r="AP333" s="2"/>
      <c r="AQ333" s="2"/>
      <c r="AR333" s="241"/>
      <c r="AS333" s="2"/>
      <c r="AT333" s="2"/>
      <c r="AU333" s="2"/>
      <c r="AV333" s="2"/>
      <c r="AW333" s="2"/>
      <c r="AX333" s="2"/>
      <c r="AY333" s="2"/>
      <c r="AZ333" s="2"/>
      <c r="BA333" s="2"/>
      <c r="BB333" s="2"/>
      <c r="BC333" s="2"/>
      <c r="BD333" s="2"/>
      <c r="BE333" s="2"/>
      <c r="BF333" s="2"/>
      <c r="BG333" s="2"/>
      <c r="BH333" s="2"/>
      <c r="BI333" s="2"/>
      <c r="BJ333" s="2"/>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row>
    <row r="334" spans="1:243" ht="18.5">
      <c r="A334" s="96"/>
      <c r="B334" s="97" t="s">
        <v>918</v>
      </c>
      <c r="C334" s="97" t="s">
        <v>722</v>
      </c>
      <c r="D334" s="15" t="s">
        <v>706</v>
      </c>
      <c r="E334" s="15" t="s">
        <v>707</v>
      </c>
      <c r="F334" s="15" t="s">
        <v>708</v>
      </c>
      <c r="G334" s="15" t="s">
        <v>709</v>
      </c>
      <c r="H334" s="15" t="s">
        <v>710</v>
      </c>
      <c r="I334" s="15" t="s">
        <v>711</v>
      </c>
      <c r="J334" s="15" t="s">
        <v>712</v>
      </c>
      <c r="K334" s="15" t="s">
        <v>713</v>
      </c>
      <c r="L334" s="15" t="s">
        <v>714</v>
      </c>
      <c r="M334" s="15" t="s">
        <v>715</v>
      </c>
      <c r="N334" s="15" t="s">
        <v>716</v>
      </c>
      <c r="O334" s="15" t="s">
        <v>705</v>
      </c>
      <c r="P334" s="277" t="s">
        <v>622</v>
      </c>
      <c r="AJ334" s="2"/>
      <c r="AK334" s="241"/>
      <c r="AL334" s="2"/>
      <c r="AM334" s="2"/>
      <c r="AN334" s="241"/>
      <c r="AP334" s="2"/>
      <c r="AQ334" s="2"/>
      <c r="AR334" s="241"/>
      <c r="AS334" s="2"/>
      <c r="AT334" s="2"/>
      <c r="AU334" s="2"/>
      <c r="AV334" s="2"/>
      <c r="AW334" s="2"/>
      <c r="AX334" s="2"/>
      <c r="AY334" s="2"/>
      <c r="AZ334" s="2"/>
      <c r="BA334" s="2"/>
      <c r="BB334" s="2"/>
      <c r="BC334" s="2"/>
      <c r="BD334" s="2"/>
      <c r="BE334" s="2"/>
      <c r="BF334" s="2"/>
      <c r="BG334" s="2"/>
      <c r="BH334" s="2"/>
      <c r="BI334" s="2"/>
      <c r="BJ334" s="2"/>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row>
    <row r="335" spans="1:243" ht="15.5">
      <c r="A335" s="147">
        <f>A331+1</f>
        <v>155</v>
      </c>
      <c r="B335" s="227">
        <f>B313</f>
        <v>341</v>
      </c>
      <c r="C335" s="577">
        <v>0</v>
      </c>
      <c r="D335" s="422">
        <f>C335+D324</f>
        <v>0</v>
      </c>
      <c r="E335" s="422">
        <f t="shared" ref="E335:O335" si="186">D335+E324</f>
        <v>0</v>
      </c>
      <c r="F335" s="422">
        <f t="shared" si="186"/>
        <v>0</v>
      </c>
      <c r="G335" s="422">
        <f t="shared" si="186"/>
        <v>0</v>
      </c>
      <c r="H335" s="422">
        <f t="shared" si="186"/>
        <v>0</v>
      </c>
      <c r="I335" s="422">
        <f t="shared" si="186"/>
        <v>0</v>
      </c>
      <c r="J335" s="422">
        <f t="shared" si="186"/>
        <v>0</v>
      </c>
      <c r="K335" s="422">
        <f t="shared" si="186"/>
        <v>0</v>
      </c>
      <c r="L335" s="422">
        <f t="shared" si="186"/>
        <v>0</v>
      </c>
      <c r="M335" s="422">
        <f t="shared" si="186"/>
        <v>0</v>
      </c>
      <c r="N335" s="422">
        <f t="shared" si="186"/>
        <v>0</v>
      </c>
      <c r="O335" s="422">
        <f t="shared" si="186"/>
        <v>0</v>
      </c>
      <c r="P335" s="263">
        <f>O335</f>
        <v>0</v>
      </c>
      <c r="AJ335" s="2"/>
      <c r="AK335" s="241"/>
      <c r="AL335" s="2"/>
      <c r="AM335" s="2"/>
      <c r="AN335" s="241"/>
      <c r="AP335" s="2"/>
      <c r="AQ335" s="2"/>
      <c r="AR335" s="241"/>
      <c r="AS335" s="2"/>
      <c r="AT335" s="2"/>
      <c r="AU335" s="2"/>
      <c r="AV335" s="2"/>
      <c r="AW335" s="2"/>
      <c r="AX335" s="2"/>
      <c r="AY335" s="2"/>
      <c r="AZ335" s="2"/>
      <c r="BA335" s="2"/>
      <c r="BB335" s="2"/>
      <c r="BC335" s="2"/>
      <c r="BD335" s="2"/>
      <c r="BE335" s="2"/>
      <c r="BF335" s="2"/>
      <c r="BG335" s="2"/>
      <c r="BH335" s="2"/>
      <c r="BI335" s="2"/>
      <c r="BJ335" s="2"/>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row>
    <row r="336" spans="1:243" ht="15.5">
      <c r="A336" s="147">
        <f>A335+1</f>
        <v>156</v>
      </c>
      <c r="B336" s="227">
        <f>B314</f>
        <v>342</v>
      </c>
      <c r="C336" s="577">
        <v>0</v>
      </c>
      <c r="D336" s="422">
        <f>C336+D325</f>
        <v>0</v>
      </c>
      <c r="E336" s="422">
        <f t="shared" ref="E336:O336" si="187">D336+E325</f>
        <v>0</v>
      </c>
      <c r="F336" s="422">
        <f t="shared" si="187"/>
        <v>0</v>
      </c>
      <c r="G336" s="422">
        <f t="shared" si="187"/>
        <v>0</v>
      </c>
      <c r="H336" s="422">
        <f t="shared" si="187"/>
        <v>0</v>
      </c>
      <c r="I336" s="422">
        <f t="shared" si="187"/>
        <v>0</v>
      </c>
      <c r="J336" s="422">
        <f t="shared" si="187"/>
        <v>0</v>
      </c>
      <c r="K336" s="422">
        <f t="shared" si="187"/>
        <v>0</v>
      </c>
      <c r="L336" s="422">
        <f t="shared" si="187"/>
        <v>0</v>
      </c>
      <c r="M336" s="422">
        <f t="shared" si="187"/>
        <v>0</v>
      </c>
      <c r="N336" s="422">
        <f t="shared" si="187"/>
        <v>0</v>
      </c>
      <c r="O336" s="422">
        <f t="shared" si="187"/>
        <v>0</v>
      </c>
      <c r="P336" s="263">
        <f>O336</f>
        <v>0</v>
      </c>
      <c r="AJ336" s="2"/>
      <c r="AK336" s="241"/>
      <c r="AL336" s="2"/>
      <c r="AM336" s="2"/>
      <c r="AN336" s="241"/>
      <c r="AP336" s="2"/>
      <c r="AQ336" s="2"/>
      <c r="AR336" s="241"/>
      <c r="AS336" s="2"/>
      <c r="AT336" s="2"/>
      <c r="AU336" s="2"/>
      <c r="AV336" s="2"/>
      <c r="AW336" s="2"/>
      <c r="AX336" s="2"/>
      <c r="AY336" s="2"/>
      <c r="AZ336" s="2"/>
      <c r="BA336" s="2"/>
      <c r="BB336" s="2"/>
      <c r="BC336" s="2"/>
      <c r="BD336" s="2"/>
      <c r="BE336" s="2"/>
      <c r="BF336" s="2"/>
      <c r="BG336" s="2"/>
      <c r="BH336" s="2"/>
      <c r="BI336" s="2"/>
      <c r="BJ336" s="2"/>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row>
    <row r="337" spans="1:243" ht="15.5">
      <c r="A337" s="147">
        <f>A336+1</f>
        <v>157</v>
      </c>
      <c r="B337" s="227">
        <f>B315</f>
        <v>344</v>
      </c>
      <c r="C337" s="577">
        <v>0</v>
      </c>
      <c r="D337" s="422">
        <f>C337+D326</f>
        <v>0</v>
      </c>
      <c r="E337" s="422">
        <f t="shared" ref="E337:O337" si="188">D337+E326</f>
        <v>0</v>
      </c>
      <c r="F337" s="422">
        <f t="shared" si="188"/>
        <v>0</v>
      </c>
      <c r="G337" s="422">
        <f t="shared" si="188"/>
        <v>0</v>
      </c>
      <c r="H337" s="422">
        <f t="shared" si="188"/>
        <v>0</v>
      </c>
      <c r="I337" s="422">
        <f t="shared" si="188"/>
        <v>0</v>
      </c>
      <c r="J337" s="422">
        <f t="shared" si="188"/>
        <v>0</v>
      </c>
      <c r="K337" s="422">
        <f t="shared" si="188"/>
        <v>0</v>
      </c>
      <c r="L337" s="422">
        <f t="shared" si="188"/>
        <v>0</v>
      </c>
      <c r="M337" s="422">
        <f t="shared" si="188"/>
        <v>0</v>
      </c>
      <c r="N337" s="422">
        <f t="shared" si="188"/>
        <v>0</v>
      </c>
      <c r="O337" s="422">
        <f t="shared" si="188"/>
        <v>0</v>
      </c>
      <c r="P337" s="263">
        <f>O337</f>
        <v>0</v>
      </c>
      <c r="AJ337" s="2"/>
      <c r="AK337" s="241"/>
      <c r="AL337" s="2"/>
      <c r="AM337" s="2"/>
      <c r="AN337" s="241"/>
      <c r="AP337" s="2"/>
      <c r="AQ337" s="2"/>
      <c r="AR337" s="241"/>
      <c r="AS337" s="2"/>
      <c r="AT337" s="2"/>
      <c r="AU337" s="2"/>
      <c r="AV337" s="2"/>
      <c r="AW337" s="2"/>
      <c r="AX337" s="2"/>
      <c r="AY337" s="2"/>
      <c r="AZ337" s="2"/>
      <c r="BA337" s="2"/>
      <c r="BB337" s="2"/>
      <c r="BC337" s="2"/>
      <c r="BD337" s="2"/>
      <c r="BE337" s="2"/>
      <c r="BF337" s="2"/>
      <c r="BG337" s="2"/>
      <c r="BH337" s="2"/>
      <c r="BI337" s="2"/>
      <c r="BJ337" s="2"/>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row>
    <row r="338" spans="1:243" ht="19.5" customHeight="1">
      <c r="A338" s="147">
        <f>A337+1</f>
        <v>158</v>
      </c>
      <c r="B338" s="227">
        <f>B316</f>
        <v>345</v>
      </c>
      <c r="C338" s="577">
        <v>0</v>
      </c>
      <c r="D338" s="422">
        <f>C338+D327</f>
        <v>0</v>
      </c>
      <c r="E338" s="422">
        <f t="shared" ref="E338:O338" si="189">D338+E327</f>
        <v>0</v>
      </c>
      <c r="F338" s="422">
        <f t="shared" si="189"/>
        <v>0</v>
      </c>
      <c r="G338" s="422">
        <f t="shared" si="189"/>
        <v>0</v>
      </c>
      <c r="H338" s="422">
        <f t="shared" si="189"/>
        <v>0</v>
      </c>
      <c r="I338" s="422">
        <f t="shared" si="189"/>
        <v>0</v>
      </c>
      <c r="J338" s="422">
        <f t="shared" si="189"/>
        <v>0</v>
      </c>
      <c r="K338" s="422">
        <f t="shared" si="189"/>
        <v>0</v>
      </c>
      <c r="L338" s="422">
        <f t="shared" si="189"/>
        <v>0</v>
      </c>
      <c r="M338" s="422">
        <f t="shared" si="189"/>
        <v>0</v>
      </c>
      <c r="N338" s="422">
        <f t="shared" si="189"/>
        <v>0</v>
      </c>
      <c r="O338" s="422">
        <f t="shared" si="189"/>
        <v>0</v>
      </c>
      <c r="P338" s="263">
        <f>O338</f>
        <v>0</v>
      </c>
      <c r="AJ338" s="2"/>
      <c r="AK338" s="241"/>
      <c r="AL338" s="2"/>
      <c r="AM338" s="2"/>
      <c r="AN338" s="241"/>
      <c r="AP338" s="2"/>
      <c r="AQ338" s="2"/>
      <c r="AR338" s="241"/>
      <c r="AS338" s="2"/>
      <c r="AT338" s="2"/>
      <c r="AU338" s="2"/>
      <c r="AV338" s="2"/>
      <c r="AW338" s="2"/>
      <c r="AX338" s="2"/>
      <c r="AY338" s="2"/>
      <c r="AZ338" s="2"/>
      <c r="BA338" s="2"/>
      <c r="BB338" s="2"/>
      <c r="BC338" s="2"/>
      <c r="BD338" s="2"/>
      <c r="BE338" s="2"/>
      <c r="BF338" s="2"/>
      <c r="BG338" s="2"/>
      <c r="BH338" s="2"/>
      <c r="BI338" s="2"/>
      <c r="BJ338" s="2"/>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row>
    <row r="339" spans="1:243" ht="15.5">
      <c r="A339" s="147" t="s">
        <v>3867</v>
      </c>
      <c r="B339" s="227">
        <v>345.1</v>
      </c>
      <c r="C339" s="577">
        <v>0</v>
      </c>
      <c r="D339" s="422">
        <f t="shared" ref="D339:O339" si="190">C339+D328</f>
        <v>0</v>
      </c>
      <c r="E339" s="422">
        <f t="shared" si="190"/>
        <v>0</v>
      </c>
      <c r="F339" s="422">
        <f t="shared" si="190"/>
        <v>0</v>
      </c>
      <c r="G339" s="422">
        <f t="shared" si="190"/>
        <v>0</v>
      </c>
      <c r="H339" s="422">
        <f t="shared" si="190"/>
        <v>0</v>
      </c>
      <c r="I339" s="422">
        <f t="shared" si="190"/>
        <v>0</v>
      </c>
      <c r="J339" s="422">
        <f t="shared" si="190"/>
        <v>0</v>
      </c>
      <c r="K339" s="422">
        <f t="shared" si="190"/>
        <v>0</v>
      </c>
      <c r="L339" s="422">
        <f t="shared" si="190"/>
        <v>0</v>
      </c>
      <c r="M339" s="422">
        <f t="shared" si="190"/>
        <v>0</v>
      </c>
      <c r="N339" s="422">
        <f t="shared" si="190"/>
        <v>0</v>
      </c>
      <c r="O339" s="422">
        <f t="shared" si="190"/>
        <v>0</v>
      </c>
      <c r="P339" s="263">
        <f t="shared" ref="P339:P341" si="191">O339</f>
        <v>0</v>
      </c>
      <c r="AJ339" s="2"/>
      <c r="AK339" s="241"/>
      <c r="AL339" s="2"/>
      <c r="AM339" s="2"/>
      <c r="AN339" s="241"/>
      <c r="AP339" s="2"/>
      <c r="AQ339" s="2"/>
      <c r="AR339" s="241"/>
      <c r="AS339" s="2"/>
      <c r="AT339" s="2"/>
      <c r="AU339" s="2"/>
      <c r="AV339" s="2"/>
      <c r="AW339" s="2"/>
      <c r="AX339" s="2"/>
      <c r="AY339" s="2"/>
      <c r="AZ339" s="2"/>
      <c r="BA339" s="2"/>
      <c r="BB339" s="2"/>
      <c r="BC339" s="2"/>
      <c r="BD339" s="2"/>
      <c r="BE339" s="2"/>
      <c r="BF339" s="2"/>
      <c r="BG339" s="2"/>
      <c r="BH339" s="2"/>
      <c r="BI339" s="2"/>
      <c r="BJ339" s="2"/>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row>
    <row r="340" spans="1:243" ht="15.5">
      <c r="A340" s="147" t="s">
        <v>3868</v>
      </c>
      <c r="B340" s="227">
        <v>345.2</v>
      </c>
      <c r="C340" s="577">
        <v>0</v>
      </c>
      <c r="D340" s="422">
        <f t="shared" ref="D340:O340" si="192">C340+D329</f>
        <v>0</v>
      </c>
      <c r="E340" s="422">
        <f t="shared" si="192"/>
        <v>0</v>
      </c>
      <c r="F340" s="422">
        <f t="shared" si="192"/>
        <v>0</v>
      </c>
      <c r="G340" s="422">
        <f t="shared" si="192"/>
        <v>0</v>
      </c>
      <c r="H340" s="422">
        <f t="shared" si="192"/>
        <v>0</v>
      </c>
      <c r="I340" s="422">
        <f t="shared" si="192"/>
        <v>0</v>
      </c>
      <c r="J340" s="422">
        <f t="shared" si="192"/>
        <v>0</v>
      </c>
      <c r="K340" s="422">
        <f t="shared" si="192"/>
        <v>0</v>
      </c>
      <c r="L340" s="422">
        <f t="shared" si="192"/>
        <v>0</v>
      </c>
      <c r="M340" s="422">
        <f t="shared" si="192"/>
        <v>0</v>
      </c>
      <c r="N340" s="422">
        <f t="shared" si="192"/>
        <v>0</v>
      </c>
      <c r="O340" s="422">
        <f t="shared" si="192"/>
        <v>0</v>
      </c>
      <c r="P340" s="263">
        <f t="shared" si="191"/>
        <v>0</v>
      </c>
      <c r="AJ340" s="2"/>
      <c r="AK340" s="241"/>
      <c r="AL340" s="2"/>
      <c r="AM340" s="2"/>
      <c r="AN340" s="241"/>
      <c r="AP340" s="2"/>
      <c r="AQ340" s="2"/>
      <c r="AR340" s="241"/>
      <c r="AS340" s="2"/>
      <c r="AT340" s="2"/>
      <c r="AU340" s="2"/>
      <c r="AV340" s="2"/>
      <c r="AW340" s="2"/>
      <c r="AX340" s="2"/>
      <c r="AY340" s="2"/>
      <c r="AZ340" s="2"/>
      <c r="BA340" s="2"/>
      <c r="BB340" s="2"/>
      <c r="BC340" s="2"/>
      <c r="BD340" s="2"/>
      <c r="BE340" s="2"/>
      <c r="BF340" s="2"/>
      <c r="BG340" s="2"/>
      <c r="BH340" s="2"/>
      <c r="BI340" s="2"/>
      <c r="BJ340" s="2"/>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row>
    <row r="341" spans="1:243" ht="15.5">
      <c r="A341" s="147" t="s">
        <v>3869</v>
      </c>
      <c r="B341" s="227">
        <v>345.3</v>
      </c>
      <c r="C341" s="577">
        <v>0</v>
      </c>
      <c r="D341" s="422">
        <f t="shared" ref="D341:O341" si="193">C341+D330</f>
        <v>0</v>
      </c>
      <c r="E341" s="422">
        <f t="shared" si="193"/>
        <v>0</v>
      </c>
      <c r="F341" s="422">
        <f t="shared" si="193"/>
        <v>0</v>
      </c>
      <c r="G341" s="422">
        <f t="shared" si="193"/>
        <v>0</v>
      </c>
      <c r="H341" s="422">
        <f t="shared" si="193"/>
        <v>0</v>
      </c>
      <c r="I341" s="422">
        <f t="shared" si="193"/>
        <v>0</v>
      </c>
      <c r="J341" s="422">
        <f t="shared" si="193"/>
        <v>0</v>
      </c>
      <c r="K341" s="422">
        <f t="shared" si="193"/>
        <v>0</v>
      </c>
      <c r="L341" s="422">
        <f t="shared" si="193"/>
        <v>0</v>
      </c>
      <c r="M341" s="422">
        <f t="shared" si="193"/>
        <v>0</v>
      </c>
      <c r="N341" s="422">
        <f t="shared" si="193"/>
        <v>0</v>
      </c>
      <c r="O341" s="422">
        <f t="shared" si="193"/>
        <v>0</v>
      </c>
      <c r="P341" s="263">
        <f t="shared" si="191"/>
        <v>0</v>
      </c>
      <c r="AJ341" s="2"/>
      <c r="AK341" s="241"/>
      <c r="AL341" s="2"/>
      <c r="AM341" s="2"/>
      <c r="AN341" s="241"/>
      <c r="AP341" s="2"/>
      <c r="AQ341" s="2"/>
      <c r="AR341" s="241"/>
      <c r="AS341" s="2"/>
      <c r="AT341" s="2"/>
      <c r="AU341" s="2"/>
      <c r="AV341" s="2"/>
      <c r="AW341" s="2"/>
      <c r="AX341" s="2"/>
      <c r="AY341" s="2"/>
      <c r="AZ341" s="2"/>
      <c r="BA341" s="2"/>
      <c r="BB341" s="2"/>
      <c r="BC341" s="2"/>
      <c r="BD341" s="2"/>
      <c r="BE341" s="2"/>
      <c r="BF341" s="2"/>
      <c r="BG341" s="2"/>
      <c r="BH341" s="2"/>
      <c r="BI341" s="2"/>
      <c r="BJ341" s="2"/>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row>
    <row r="342" spans="1:243" ht="15.5">
      <c r="A342" s="147">
        <f>A338+1</f>
        <v>159</v>
      </c>
      <c r="B342" s="227">
        <f>B320</f>
        <v>346</v>
      </c>
      <c r="C342" s="577">
        <v>0</v>
      </c>
      <c r="D342" s="422">
        <f t="shared" ref="D342:O342" si="194">C342+D331</f>
        <v>0</v>
      </c>
      <c r="E342" s="422">
        <f t="shared" si="194"/>
        <v>0</v>
      </c>
      <c r="F342" s="422">
        <f t="shared" si="194"/>
        <v>0</v>
      </c>
      <c r="G342" s="422">
        <f t="shared" si="194"/>
        <v>0</v>
      </c>
      <c r="H342" s="422">
        <f t="shared" si="194"/>
        <v>0</v>
      </c>
      <c r="I342" s="422">
        <f t="shared" si="194"/>
        <v>0</v>
      </c>
      <c r="J342" s="422">
        <f t="shared" si="194"/>
        <v>0</v>
      </c>
      <c r="K342" s="422">
        <f t="shared" si="194"/>
        <v>0</v>
      </c>
      <c r="L342" s="422">
        <f t="shared" si="194"/>
        <v>0</v>
      </c>
      <c r="M342" s="422">
        <f t="shared" si="194"/>
        <v>0</v>
      </c>
      <c r="N342" s="422">
        <f t="shared" si="194"/>
        <v>0</v>
      </c>
      <c r="O342" s="422">
        <f t="shared" si="194"/>
        <v>0</v>
      </c>
      <c r="P342" s="263">
        <f>O342</f>
        <v>0</v>
      </c>
      <c r="AJ342" s="2"/>
      <c r="AK342" s="241"/>
      <c r="AL342" s="2"/>
      <c r="AM342" s="2"/>
      <c r="AN342" s="241"/>
      <c r="AP342" s="2"/>
      <c r="AQ342" s="2"/>
      <c r="AR342" s="241"/>
      <c r="AS342" s="2"/>
      <c r="AT342" s="2"/>
      <c r="AU342" s="2"/>
      <c r="AV342" s="2"/>
      <c r="AW342" s="2"/>
      <c r="AX342" s="2"/>
      <c r="AY342" s="2"/>
      <c r="AZ342" s="2"/>
      <c r="BA342" s="2"/>
      <c r="BB342" s="2"/>
      <c r="BC342" s="2"/>
      <c r="BD342" s="2"/>
      <c r="BE342" s="2"/>
      <c r="BF342" s="2"/>
      <c r="BG342" s="2"/>
      <c r="BH342" s="2"/>
      <c r="BI342" s="2"/>
      <c r="BJ342" s="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row>
    <row r="343" spans="1:243" ht="15.5">
      <c r="A343" s="96"/>
      <c r="B343" s="227"/>
      <c r="C343" s="2"/>
      <c r="D343" s="2"/>
      <c r="E343" s="2"/>
      <c r="F343" s="2"/>
      <c r="G343" s="2"/>
      <c r="H343" s="2"/>
      <c r="I343" s="2"/>
      <c r="J343" s="2"/>
      <c r="K343" s="96"/>
      <c r="L343" s="2"/>
      <c r="M343" s="2"/>
      <c r="N343" s="2"/>
      <c r="O343" s="2"/>
      <c r="P343" s="266"/>
      <c r="AJ343" s="2"/>
      <c r="AK343" s="241"/>
      <c r="AL343" s="2"/>
      <c r="AM343" s="2"/>
      <c r="AN343" s="241"/>
      <c r="AP343" s="2"/>
      <c r="AQ343" s="2"/>
      <c r="AR343" s="241"/>
      <c r="AS343" s="2"/>
      <c r="AT343" s="2"/>
      <c r="AU343" s="2"/>
      <c r="AV343" s="2"/>
      <c r="AW343" s="2"/>
      <c r="AX343" s="2"/>
      <c r="AY343" s="2"/>
      <c r="AZ343" s="2"/>
      <c r="BA343" s="2"/>
      <c r="BB343" s="2"/>
      <c r="BC343" s="2"/>
      <c r="BD343" s="2"/>
      <c r="BE343" s="2"/>
      <c r="BF343" s="2"/>
      <c r="BG343" s="2"/>
      <c r="BH343" s="2"/>
      <c r="BI343" s="2"/>
      <c r="BJ343" s="2"/>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row>
    <row r="344" spans="1:243" ht="15.5">
      <c r="A344" s="264" t="s">
        <v>703</v>
      </c>
      <c r="C344" s="268" t="s">
        <v>472</v>
      </c>
      <c r="D344" s="2"/>
      <c r="E344" s="2"/>
      <c r="F344" s="2"/>
      <c r="G344" s="2"/>
      <c r="H344" s="2"/>
      <c r="I344" s="2"/>
      <c r="J344" s="2"/>
      <c r="K344" s="96"/>
      <c r="L344" s="2"/>
      <c r="M344" s="2"/>
      <c r="N344" s="2"/>
      <c r="O344" s="2"/>
      <c r="P344" s="266"/>
      <c r="AJ344" s="2"/>
      <c r="AK344" s="241"/>
      <c r="AL344" s="2"/>
      <c r="AM344" s="2"/>
      <c r="AN344" s="241"/>
      <c r="AP344" s="2"/>
      <c r="AQ344" s="2"/>
      <c r="AR344" s="241"/>
      <c r="AS344" s="2"/>
      <c r="AT344" s="2"/>
      <c r="AU344" s="2"/>
      <c r="AV344" s="2"/>
      <c r="AW344" s="2"/>
      <c r="AX344" s="2"/>
      <c r="AY344" s="2"/>
      <c r="AZ344" s="2"/>
      <c r="BA344" s="2"/>
      <c r="BB344" s="2"/>
      <c r="BC344" s="2"/>
      <c r="BD344" s="2"/>
      <c r="BE344" s="2"/>
      <c r="BF344" s="2"/>
      <c r="BG344" s="2"/>
      <c r="BH344" s="2"/>
      <c r="BI344" s="2"/>
      <c r="BJ344" s="2"/>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row>
    <row r="345" spans="1:243" ht="15.5">
      <c r="A345" s="96"/>
      <c r="B345" s="105"/>
      <c r="C345" s="2"/>
      <c r="D345" s="2"/>
      <c r="E345" s="2"/>
      <c r="F345" s="2"/>
      <c r="G345" s="2"/>
      <c r="H345" s="2"/>
      <c r="I345" s="2"/>
      <c r="J345" s="2"/>
      <c r="K345" s="96"/>
      <c r="L345" s="2"/>
      <c r="M345" s="2"/>
      <c r="N345" s="2"/>
      <c r="O345" s="2"/>
      <c r="P345" s="266"/>
      <c r="AJ345" s="2"/>
      <c r="AK345" s="241"/>
      <c r="AL345" s="2"/>
      <c r="AM345" s="2"/>
      <c r="AN345" s="241"/>
      <c r="AP345" s="2"/>
      <c r="AQ345" s="2"/>
      <c r="AR345" s="241"/>
      <c r="AS345" s="2"/>
      <c r="AT345" s="2"/>
      <c r="AU345" s="2"/>
      <c r="AV345" s="2"/>
      <c r="AW345" s="2"/>
      <c r="AX345" s="2"/>
      <c r="AY345" s="2"/>
      <c r="AZ345" s="2"/>
      <c r="BA345" s="2"/>
      <c r="BB345" s="2"/>
      <c r="BC345" s="2"/>
      <c r="BD345" s="2"/>
      <c r="BE345" s="2"/>
      <c r="BF345" s="2"/>
      <c r="BG345" s="2"/>
      <c r="BH345" s="2"/>
      <c r="BI345" s="2"/>
      <c r="BJ345" s="2"/>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row>
    <row r="346" spans="1:243" ht="18.5">
      <c r="A346" s="96" t="s">
        <v>490</v>
      </c>
      <c r="B346" s="96" t="s">
        <v>1068</v>
      </c>
      <c r="C346" s="96"/>
      <c r="D346" s="1283" t="s">
        <v>704</v>
      </c>
      <c r="E346" s="1284"/>
      <c r="F346" s="1284"/>
      <c r="G346" s="1284"/>
      <c r="H346" s="1284"/>
      <c r="I346" s="1284"/>
      <c r="J346" s="1284"/>
      <c r="K346" s="1284"/>
      <c r="L346" s="1284"/>
      <c r="M346" s="1284"/>
      <c r="N346" s="1284"/>
      <c r="O346" s="1284"/>
      <c r="P346" s="1198"/>
      <c r="AJ346" s="2"/>
      <c r="AK346" s="241"/>
      <c r="AL346" s="2"/>
      <c r="AM346" s="2"/>
      <c r="AN346" s="241"/>
      <c r="AP346" s="2"/>
      <c r="AQ346" s="2"/>
      <c r="AR346" s="241"/>
      <c r="AS346" s="2"/>
      <c r="AT346" s="2"/>
      <c r="AU346" s="2"/>
      <c r="AV346" s="2"/>
      <c r="AW346" s="2"/>
      <c r="AX346" s="2"/>
      <c r="AY346" s="2"/>
      <c r="AZ346" s="2"/>
      <c r="BA346" s="2"/>
      <c r="BB346" s="2"/>
      <c r="BC346" s="2"/>
      <c r="BD346" s="2"/>
      <c r="BE346" s="2"/>
      <c r="BF346" s="2"/>
      <c r="BG346" s="2"/>
      <c r="BH346" s="2"/>
      <c r="BI346" s="2"/>
      <c r="BJ346" s="2"/>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row>
    <row r="347" spans="1:243" ht="15.5">
      <c r="A347" s="97" t="s">
        <v>918</v>
      </c>
      <c r="B347" s="97" t="s">
        <v>918</v>
      </c>
      <c r="C347" s="97"/>
      <c r="D347" s="15" t="s">
        <v>705</v>
      </c>
      <c r="E347" s="15" t="s">
        <v>706</v>
      </c>
      <c r="F347" s="15" t="s">
        <v>707</v>
      </c>
      <c r="G347" s="15" t="s">
        <v>708</v>
      </c>
      <c r="H347" s="15" t="s">
        <v>709</v>
      </c>
      <c r="I347" s="15" t="s">
        <v>710</v>
      </c>
      <c r="J347" s="15" t="s">
        <v>711</v>
      </c>
      <c r="K347" s="15" t="s">
        <v>712</v>
      </c>
      <c r="L347" s="15" t="s">
        <v>713</v>
      </c>
      <c r="M347" s="15" t="s">
        <v>714</v>
      </c>
      <c r="N347" s="15" t="s">
        <v>715</v>
      </c>
      <c r="O347" s="15" t="s">
        <v>716</v>
      </c>
      <c r="P347" s="276"/>
      <c r="AJ347" s="2"/>
      <c r="AK347" s="241"/>
      <c r="AL347" s="2"/>
      <c r="AM347" s="2"/>
      <c r="AN347" s="241"/>
      <c r="AP347" s="2"/>
      <c r="AQ347" s="2"/>
      <c r="AR347" s="241"/>
      <c r="AS347" s="2"/>
      <c r="AT347" s="2"/>
      <c r="AU347" s="2"/>
      <c r="AV347" s="2"/>
      <c r="AW347" s="2"/>
      <c r="AX347" s="2"/>
      <c r="AY347" s="2"/>
      <c r="AZ347" s="2"/>
      <c r="BA347" s="2"/>
      <c r="BB347" s="2"/>
      <c r="BC347" s="2"/>
      <c r="BD347" s="2"/>
      <c r="BE347" s="2"/>
      <c r="BF347" s="2"/>
      <c r="BG347" s="2"/>
      <c r="BH347" s="2"/>
      <c r="BI347" s="2"/>
      <c r="BJ347" s="2"/>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row>
    <row r="348" spans="1:243" ht="15.5">
      <c r="A348" s="147">
        <f>A342+1</f>
        <v>160</v>
      </c>
      <c r="B348" s="227">
        <v>341</v>
      </c>
      <c r="C348" s="2"/>
      <c r="D348" s="577">
        <v>0</v>
      </c>
      <c r="E348" s="577">
        <v>0</v>
      </c>
      <c r="F348" s="577">
        <v>0</v>
      </c>
      <c r="G348" s="577">
        <v>0</v>
      </c>
      <c r="H348" s="577">
        <v>0</v>
      </c>
      <c r="I348" s="577">
        <v>0</v>
      </c>
      <c r="J348" s="577">
        <v>0</v>
      </c>
      <c r="K348" s="577">
        <v>0</v>
      </c>
      <c r="L348" s="577">
        <v>0</v>
      </c>
      <c r="M348" s="577">
        <v>0</v>
      </c>
      <c r="N348" s="577">
        <v>0</v>
      </c>
      <c r="O348" s="577">
        <v>0</v>
      </c>
      <c r="P348" s="266"/>
      <c r="AJ348" s="2"/>
      <c r="AK348" s="241"/>
      <c r="AL348" s="2"/>
      <c r="AM348" s="2"/>
      <c r="AN348" s="241"/>
      <c r="AP348" s="2"/>
      <c r="AQ348" s="2"/>
      <c r="AR348" s="241"/>
      <c r="AS348" s="2"/>
      <c r="AT348" s="2"/>
      <c r="AU348" s="2"/>
      <c r="AV348" s="2"/>
      <c r="AW348" s="2"/>
      <c r="AX348" s="2"/>
      <c r="AY348" s="2"/>
      <c r="AZ348" s="2"/>
      <c r="BA348" s="2"/>
      <c r="BB348" s="2"/>
      <c r="BC348" s="2"/>
      <c r="BD348" s="2"/>
      <c r="BE348" s="2"/>
      <c r="BF348" s="2"/>
      <c r="BG348" s="2"/>
      <c r="BH348" s="2"/>
      <c r="BI348" s="2"/>
      <c r="BJ348" s="2"/>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row>
    <row r="349" spans="1:243" ht="15.5">
      <c r="A349" s="147">
        <f>A348+1</f>
        <v>161</v>
      </c>
      <c r="B349" s="227">
        <v>342</v>
      </c>
      <c r="C349" s="2"/>
      <c r="D349" s="577">
        <v>0</v>
      </c>
      <c r="E349" s="577">
        <v>0</v>
      </c>
      <c r="F349" s="577">
        <v>0</v>
      </c>
      <c r="G349" s="577">
        <v>0</v>
      </c>
      <c r="H349" s="577">
        <v>0</v>
      </c>
      <c r="I349" s="577">
        <v>0</v>
      </c>
      <c r="J349" s="577">
        <v>0</v>
      </c>
      <c r="K349" s="577">
        <v>0</v>
      </c>
      <c r="L349" s="577">
        <v>0</v>
      </c>
      <c r="M349" s="577">
        <v>0</v>
      </c>
      <c r="N349" s="577">
        <v>0</v>
      </c>
      <c r="O349" s="577">
        <v>0</v>
      </c>
      <c r="P349" s="266"/>
      <c r="AJ349" s="2"/>
      <c r="AK349" s="241"/>
      <c r="AL349" s="2"/>
      <c r="AM349" s="2"/>
      <c r="AN349" s="241"/>
      <c r="AP349" s="2"/>
      <c r="AQ349" s="2"/>
      <c r="AR349" s="241"/>
      <c r="AS349" s="2"/>
      <c r="AT349" s="2"/>
      <c r="AU349" s="2"/>
      <c r="AV349" s="2"/>
      <c r="AW349" s="2"/>
      <c r="AX349" s="2"/>
      <c r="AY349" s="2"/>
      <c r="AZ349" s="2"/>
      <c r="BA349" s="2"/>
      <c r="BB349" s="2"/>
      <c r="BC349" s="2"/>
      <c r="BD349" s="2"/>
      <c r="BE349" s="2"/>
      <c r="BF349" s="2"/>
      <c r="BG349" s="2"/>
      <c r="BH349" s="2"/>
      <c r="BI349" s="2"/>
      <c r="BJ349" s="2"/>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row>
    <row r="350" spans="1:243" ht="15.5">
      <c r="A350" s="147">
        <f>A349+1</f>
        <v>162</v>
      </c>
      <c r="B350" s="227">
        <v>344</v>
      </c>
      <c r="C350" s="2"/>
      <c r="D350" s="577">
        <v>0</v>
      </c>
      <c r="E350" s="577">
        <v>0</v>
      </c>
      <c r="F350" s="577">
        <v>0</v>
      </c>
      <c r="G350" s="577">
        <v>0</v>
      </c>
      <c r="H350" s="577">
        <v>0</v>
      </c>
      <c r="I350" s="577">
        <v>0</v>
      </c>
      <c r="J350" s="577">
        <v>0</v>
      </c>
      <c r="K350" s="577">
        <v>0</v>
      </c>
      <c r="L350" s="577">
        <v>0</v>
      </c>
      <c r="M350" s="577">
        <v>0</v>
      </c>
      <c r="N350" s="577">
        <v>0</v>
      </c>
      <c r="O350" s="577">
        <v>0</v>
      </c>
      <c r="P350" s="266"/>
      <c r="AJ350" s="2"/>
      <c r="AK350" s="241"/>
      <c r="AL350" s="2"/>
      <c r="AM350" s="2"/>
      <c r="AN350" s="241"/>
      <c r="AP350" s="2"/>
      <c r="AQ350" s="2"/>
      <c r="AR350" s="241"/>
      <c r="AS350" s="2"/>
      <c r="AT350" s="2"/>
      <c r="AU350" s="2"/>
      <c r="AV350" s="2"/>
      <c r="AW350" s="2"/>
      <c r="AX350" s="2"/>
      <c r="AY350" s="2"/>
      <c r="AZ350" s="2"/>
      <c r="BA350" s="2"/>
      <c r="BB350" s="2"/>
      <c r="BC350" s="2"/>
      <c r="BD350" s="2"/>
      <c r="BE350" s="2"/>
      <c r="BF350" s="2"/>
      <c r="BG350" s="2"/>
      <c r="BH350" s="2"/>
      <c r="BI350" s="2"/>
      <c r="BJ350" s="2"/>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row>
    <row r="351" spans="1:243" ht="15.5">
      <c r="A351" s="147">
        <f>A350+1</f>
        <v>163</v>
      </c>
      <c r="B351" s="227">
        <v>345</v>
      </c>
      <c r="C351" s="2"/>
      <c r="D351" s="577">
        <v>0</v>
      </c>
      <c r="E351" s="577">
        <v>0</v>
      </c>
      <c r="F351" s="577">
        <v>0</v>
      </c>
      <c r="G351" s="577">
        <v>0</v>
      </c>
      <c r="H351" s="577">
        <v>0</v>
      </c>
      <c r="I351" s="577">
        <v>0</v>
      </c>
      <c r="J351" s="577">
        <v>0</v>
      </c>
      <c r="K351" s="577">
        <v>0</v>
      </c>
      <c r="L351" s="577">
        <v>0</v>
      </c>
      <c r="M351" s="577">
        <v>0</v>
      </c>
      <c r="N351" s="577">
        <v>0</v>
      </c>
      <c r="O351" s="577">
        <v>0</v>
      </c>
      <c r="P351" s="266"/>
      <c r="AJ351" s="2"/>
      <c r="AK351" s="241"/>
      <c r="AL351" s="2"/>
      <c r="AM351" s="2"/>
      <c r="AN351" s="241"/>
      <c r="AP351" s="2"/>
      <c r="AQ351" s="2"/>
      <c r="AR351" s="241"/>
      <c r="AS351" s="2"/>
      <c r="AT351" s="2"/>
      <c r="AU351" s="2"/>
      <c r="AV351" s="2"/>
      <c r="AW351" s="2"/>
      <c r="AX351" s="2"/>
      <c r="AY351" s="2"/>
      <c r="AZ351" s="2"/>
      <c r="BA351" s="2"/>
      <c r="BB351" s="2"/>
      <c r="BC351" s="2"/>
      <c r="BD351" s="2"/>
      <c r="BE351" s="2"/>
      <c r="BF351" s="2"/>
      <c r="BG351" s="2"/>
      <c r="BH351" s="2"/>
      <c r="BI351" s="2"/>
      <c r="BJ351" s="2"/>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row>
    <row r="352" spans="1:243" ht="15.5">
      <c r="A352" s="147" t="s">
        <v>3870</v>
      </c>
      <c r="B352" s="227">
        <v>345.1</v>
      </c>
      <c r="C352" s="2"/>
      <c r="D352" s="577">
        <v>0</v>
      </c>
      <c r="E352" s="577">
        <v>0</v>
      </c>
      <c r="F352" s="577">
        <v>0</v>
      </c>
      <c r="G352" s="577">
        <v>0</v>
      </c>
      <c r="H352" s="577">
        <v>0</v>
      </c>
      <c r="I352" s="577">
        <v>0</v>
      </c>
      <c r="J352" s="577">
        <v>0</v>
      </c>
      <c r="K352" s="577">
        <v>0</v>
      </c>
      <c r="L352" s="577">
        <v>0</v>
      </c>
      <c r="M352" s="577">
        <v>0</v>
      </c>
      <c r="N352" s="577">
        <v>0</v>
      </c>
      <c r="O352" s="577">
        <v>0</v>
      </c>
      <c r="P352" s="266"/>
      <c r="AJ352" s="2"/>
      <c r="AK352" s="241"/>
      <c r="AL352" s="2"/>
      <c r="AM352" s="2"/>
      <c r="AN352" s="241"/>
      <c r="AP352" s="2"/>
      <c r="AQ352" s="2"/>
      <c r="AR352" s="241"/>
      <c r="AS352" s="2"/>
      <c r="AT352" s="2"/>
      <c r="AU352" s="2"/>
      <c r="AV352" s="2"/>
      <c r="AW352" s="2"/>
      <c r="AX352" s="2"/>
      <c r="AY352" s="2"/>
      <c r="AZ352" s="2"/>
      <c r="BA352" s="2"/>
      <c r="BB352" s="2"/>
      <c r="BC352" s="2"/>
      <c r="BD352" s="2"/>
      <c r="BE352" s="2"/>
      <c r="BF352" s="2"/>
      <c r="BG352" s="2"/>
      <c r="BH352" s="2"/>
      <c r="BI352" s="2"/>
      <c r="BJ352" s="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row>
    <row r="353" spans="1:243" ht="15.5">
      <c r="A353" s="147" t="s">
        <v>3871</v>
      </c>
      <c r="B353" s="227">
        <v>345.2</v>
      </c>
      <c r="C353" s="2"/>
      <c r="D353" s="577">
        <v>0</v>
      </c>
      <c r="E353" s="577">
        <v>0</v>
      </c>
      <c r="F353" s="577">
        <v>0</v>
      </c>
      <c r="G353" s="577">
        <v>0</v>
      </c>
      <c r="H353" s="577">
        <v>0</v>
      </c>
      <c r="I353" s="577">
        <v>0</v>
      </c>
      <c r="J353" s="577">
        <v>0</v>
      </c>
      <c r="K353" s="577">
        <v>0</v>
      </c>
      <c r="L353" s="577">
        <v>0</v>
      </c>
      <c r="M353" s="577">
        <v>0</v>
      </c>
      <c r="N353" s="577">
        <v>0</v>
      </c>
      <c r="O353" s="577">
        <v>0</v>
      </c>
      <c r="P353" s="266"/>
      <c r="AJ353" s="2"/>
      <c r="AK353" s="241"/>
      <c r="AL353" s="2"/>
      <c r="AM353" s="2"/>
      <c r="AN353" s="241"/>
      <c r="AP353" s="2"/>
      <c r="AQ353" s="2"/>
      <c r="AR353" s="241"/>
      <c r="AS353" s="2"/>
      <c r="AT353" s="2"/>
      <c r="AU353" s="2"/>
      <c r="AV353" s="2"/>
      <c r="AW353" s="2"/>
      <c r="AX353" s="2"/>
      <c r="AY353" s="2"/>
      <c r="AZ353" s="2"/>
      <c r="BA353" s="2"/>
      <c r="BB353" s="2"/>
      <c r="BC353" s="2"/>
      <c r="BD353" s="2"/>
      <c r="BE353" s="2"/>
      <c r="BF353" s="2"/>
      <c r="BG353" s="2"/>
      <c r="BH353" s="2"/>
      <c r="BI353" s="2"/>
      <c r="BJ353" s="2"/>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row>
    <row r="354" spans="1:243" ht="15.5">
      <c r="A354" s="147" t="s">
        <v>3872</v>
      </c>
      <c r="B354" s="227">
        <v>345.3</v>
      </c>
      <c r="C354" s="2"/>
      <c r="D354" s="577">
        <v>0</v>
      </c>
      <c r="E354" s="577">
        <v>0</v>
      </c>
      <c r="F354" s="577">
        <v>0</v>
      </c>
      <c r="G354" s="577">
        <v>0</v>
      </c>
      <c r="H354" s="577">
        <v>0</v>
      </c>
      <c r="I354" s="577">
        <v>0</v>
      </c>
      <c r="J354" s="577">
        <v>0</v>
      </c>
      <c r="K354" s="577">
        <v>0</v>
      </c>
      <c r="L354" s="577">
        <v>0</v>
      </c>
      <c r="M354" s="577">
        <v>0</v>
      </c>
      <c r="N354" s="577">
        <v>0</v>
      </c>
      <c r="O354" s="577">
        <v>0</v>
      </c>
      <c r="P354" s="266"/>
      <c r="AJ354" s="2"/>
      <c r="AK354" s="241"/>
      <c r="AL354" s="2"/>
      <c r="AM354" s="2"/>
      <c r="AN354" s="241"/>
      <c r="AP354" s="2"/>
      <c r="AQ354" s="2"/>
      <c r="AR354" s="241"/>
      <c r="AS354" s="2"/>
      <c r="AT354" s="2"/>
      <c r="AU354" s="2"/>
      <c r="AV354" s="2"/>
      <c r="AW354" s="2"/>
      <c r="AX354" s="2"/>
      <c r="AY354" s="2"/>
      <c r="AZ354" s="2"/>
      <c r="BA354" s="2"/>
      <c r="BB354" s="2"/>
      <c r="BC354" s="2"/>
      <c r="BD354" s="2"/>
      <c r="BE354" s="2"/>
      <c r="BF354" s="2"/>
      <c r="BG354" s="2"/>
      <c r="BH354" s="2"/>
      <c r="BI354" s="2"/>
      <c r="BJ354" s="2"/>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row>
    <row r="355" spans="1:243" ht="15.5">
      <c r="A355" s="147">
        <f>A351+1</f>
        <v>164</v>
      </c>
      <c r="B355" s="227">
        <v>346</v>
      </c>
      <c r="C355" s="2"/>
      <c r="D355" s="577">
        <v>0</v>
      </c>
      <c r="E355" s="577">
        <v>0</v>
      </c>
      <c r="F355" s="577">
        <v>0</v>
      </c>
      <c r="G355" s="577">
        <v>0</v>
      </c>
      <c r="H355" s="577">
        <v>0</v>
      </c>
      <c r="I355" s="577">
        <v>0</v>
      </c>
      <c r="J355" s="577">
        <v>0</v>
      </c>
      <c r="K355" s="577">
        <v>0</v>
      </c>
      <c r="L355" s="577">
        <v>0</v>
      </c>
      <c r="M355" s="577">
        <v>0</v>
      </c>
      <c r="N355" s="577">
        <v>0</v>
      </c>
      <c r="O355" s="577">
        <v>0</v>
      </c>
      <c r="P355" s="266"/>
      <c r="AJ355" s="2"/>
      <c r="AK355" s="241"/>
      <c r="AL355" s="2"/>
      <c r="AM355" s="2"/>
      <c r="AN355" s="241"/>
      <c r="AP355" s="2"/>
      <c r="AQ355" s="2"/>
      <c r="AR355" s="241"/>
      <c r="AS355" s="2"/>
      <c r="AT355" s="2"/>
      <c r="AU355" s="2"/>
      <c r="AV355" s="2"/>
      <c r="AW355" s="2"/>
      <c r="AX355" s="2"/>
      <c r="AY355" s="2"/>
      <c r="AZ355" s="2"/>
      <c r="BA355" s="2"/>
      <c r="BB355" s="2"/>
      <c r="BC355" s="2"/>
      <c r="BD355" s="2"/>
      <c r="BE355" s="2"/>
      <c r="BF355" s="2"/>
      <c r="BG355" s="2"/>
      <c r="BH355" s="2"/>
      <c r="BI355" s="2"/>
      <c r="BJ355" s="2"/>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row>
    <row r="356" spans="1:243" ht="15.5">
      <c r="A356" s="96"/>
      <c r="B356" s="264"/>
      <c r="C356" s="2"/>
      <c r="D356" s="2"/>
      <c r="E356" s="2"/>
      <c r="F356" s="2"/>
      <c r="G356" s="2"/>
      <c r="H356" s="2"/>
      <c r="I356" s="2"/>
      <c r="J356" s="2"/>
      <c r="K356" s="96"/>
      <c r="L356" s="2"/>
      <c r="M356" s="2"/>
      <c r="N356" s="2"/>
      <c r="O356" s="2"/>
      <c r="P356" s="266"/>
      <c r="AJ356" s="2"/>
      <c r="AK356" s="241"/>
      <c r="AL356" s="2"/>
      <c r="AM356" s="2"/>
      <c r="AN356" s="241"/>
      <c r="AP356" s="2"/>
      <c r="AQ356" s="2"/>
      <c r="AR356" s="241"/>
      <c r="AS356" s="2"/>
      <c r="AT356" s="2"/>
      <c r="AU356" s="2"/>
      <c r="AV356" s="2"/>
      <c r="AW356" s="2"/>
      <c r="AX356" s="2"/>
      <c r="AY356" s="2"/>
      <c r="AZ356" s="2"/>
      <c r="BA356" s="2"/>
      <c r="BB356" s="2"/>
      <c r="BC356" s="2"/>
      <c r="BD356" s="2"/>
      <c r="BE356" s="2"/>
      <c r="BF356" s="2"/>
      <c r="BG356" s="2"/>
      <c r="BH356" s="2"/>
      <c r="BI356" s="2"/>
      <c r="BJ356" s="2"/>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row>
    <row r="357" spans="1:243" ht="18.5">
      <c r="A357" s="96"/>
      <c r="B357" s="96" t="s">
        <v>1068</v>
      </c>
      <c r="C357" s="96" t="s">
        <v>717</v>
      </c>
      <c r="D357" s="1283" t="s">
        <v>718</v>
      </c>
      <c r="E357" s="1284"/>
      <c r="F357" s="1284"/>
      <c r="G357" s="1284"/>
      <c r="H357" s="1284"/>
      <c r="I357" s="1284"/>
      <c r="J357" s="1284"/>
      <c r="K357" s="1284"/>
      <c r="L357" s="1284"/>
      <c r="M357" s="1284"/>
      <c r="N357" s="1284"/>
      <c r="O357" s="1284"/>
      <c r="P357" s="1284"/>
      <c r="AJ357" s="2"/>
      <c r="AK357" s="241"/>
      <c r="AL357" s="2"/>
      <c r="AM357" s="2"/>
      <c r="AN357" s="241"/>
      <c r="AP357" s="2"/>
      <c r="AQ357" s="2"/>
      <c r="AR357" s="241"/>
      <c r="AS357" s="2"/>
      <c r="AT357" s="2"/>
      <c r="AU357" s="2"/>
      <c r="AV357" s="2"/>
      <c r="AW357" s="2"/>
      <c r="AX357" s="2"/>
      <c r="AY357" s="2"/>
      <c r="AZ357" s="2"/>
      <c r="BA357" s="2"/>
      <c r="BB357" s="2"/>
      <c r="BC357" s="2"/>
      <c r="BD357" s="2"/>
      <c r="BE357" s="2"/>
      <c r="BF357" s="2"/>
      <c r="BG357" s="2"/>
      <c r="BH357" s="2"/>
      <c r="BI357" s="2"/>
      <c r="BJ357" s="2"/>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ht="18.5">
      <c r="A358" s="97"/>
      <c r="B358" s="97" t="s">
        <v>918</v>
      </c>
      <c r="C358" s="97" t="s">
        <v>719</v>
      </c>
      <c r="D358" s="15" t="s">
        <v>706</v>
      </c>
      <c r="E358" s="15" t="s">
        <v>707</v>
      </c>
      <c r="F358" s="15" t="s">
        <v>708</v>
      </c>
      <c r="G358" s="15" t="s">
        <v>709</v>
      </c>
      <c r="H358" s="15" t="s">
        <v>710</v>
      </c>
      <c r="I358" s="15" t="s">
        <v>711</v>
      </c>
      <c r="J358" s="15" t="s">
        <v>712</v>
      </c>
      <c r="K358" s="15" t="s">
        <v>713</v>
      </c>
      <c r="L358" s="15" t="s">
        <v>714</v>
      </c>
      <c r="M358" s="15" t="s">
        <v>715</v>
      </c>
      <c r="N358" s="15" t="s">
        <v>716</v>
      </c>
      <c r="O358" s="15" t="s">
        <v>705</v>
      </c>
      <c r="P358" s="277" t="s">
        <v>464</v>
      </c>
      <c r="AJ358" s="2"/>
      <c r="AK358" s="241"/>
      <c r="AL358" s="2"/>
      <c r="AM358" s="2"/>
      <c r="AN358" s="241"/>
      <c r="AP358" s="2"/>
      <c r="AQ358" s="2"/>
      <c r="AR358" s="241"/>
      <c r="AS358" s="2"/>
      <c r="AT358" s="2"/>
      <c r="AU358" s="2"/>
      <c r="AV358" s="2"/>
      <c r="AW358" s="2"/>
      <c r="AX358" s="2"/>
      <c r="AY358" s="2"/>
      <c r="AZ358" s="2"/>
      <c r="BA358" s="2"/>
      <c r="BB358" s="2"/>
      <c r="BC358" s="2"/>
      <c r="BD358" s="2"/>
      <c r="BE358" s="2"/>
      <c r="BF358" s="2"/>
      <c r="BG358" s="2"/>
      <c r="BH358" s="2"/>
      <c r="BI358" s="2"/>
      <c r="BJ358" s="2"/>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ht="15.5">
      <c r="A359" s="147">
        <f>A355+1</f>
        <v>165</v>
      </c>
      <c r="B359" s="227">
        <f>B348</f>
        <v>341</v>
      </c>
      <c r="C359" s="579"/>
      <c r="D359" s="422">
        <f>D348*$C359/100/12</f>
        <v>0</v>
      </c>
      <c r="E359" s="422">
        <f t="shared" ref="E359:O359" si="195">E348*$C359/100/12</f>
        <v>0</v>
      </c>
      <c r="F359" s="422">
        <f t="shared" si="195"/>
        <v>0</v>
      </c>
      <c r="G359" s="422">
        <f t="shared" si="195"/>
        <v>0</v>
      </c>
      <c r="H359" s="422">
        <f t="shared" si="195"/>
        <v>0</v>
      </c>
      <c r="I359" s="422">
        <f t="shared" si="195"/>
        <v>0</v>
      </c>
      <c r="J359" s="422">
        <f t="shared" si="195"/>
        <v>0</v>
      </c>
      <c r="K359" s="422">
        <f t="shared" si="195"/>
        <v>0</v>
      </c>
      <c r="L359" s="422">
        <f t="shared" si="195"/>
        <v>0</v>
      </c>
      <c r="M359" s="422">
        <f t="shared" si="195"/>
        <v>0</v>
      </c>
      <c r="N359" s="422">
        <f t="shared" si="195"/>
        <v>0</v>
      </c>
      <c r="O359" s="422">
        <f t="shared" si="195"/>
        <v>0</v>
      </c>
      <c r="P359" s="263">
        <f>SUM(D359:O359)</f>
        <v>0</v>
      </c>
      <c r="AJ359" s="2"/>
      <c r="AK359" s="241"/>
      <c r="AL359" s="2"/>
      <c r="AM359" s="2"/>
      <c r="AN359" s="241"/>
      <c r="AP359" s="2"/>
      <c r="AQ359" s="2"/>
      <c r="AR359" s="241"/>
      <c r="AS359" s="2"/>
      <c r="AT359" s="2"/>
      <c r="AU359" s="2"/>
      <c r="AV359" s="2"/>
      <c r="AW359" s="2"/>
      <c r="AX359" s="2"/>
      <c r="AY359" s="2"/>
      <c r="AZ359" s="2"/>
      <c r="BA359" s="2"/>
      <c r="BB359" s="2"/>
      <c r="BC359" s="2"/>
      <c r="BD359" s="2"/>
      <c r="BE359" s="2"/>
      <c r="BF359" s="2"/>
      <c r="BG359" s="2"/>
      <c r="BH359" s="2"/>
      <c r="BI359" s="2"/>
      <c r="BJ359" s="2"/>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ht="15.5">
      <c r="A360" s="147">
        <f>A359+1</f>
        <v>166</v>
      </c>
      <c r="B360" s="227">
        <f>B349</f>
        <v>342</v>
      </c>
      <c r="C360" s="579"/>
      <c r="D360" s="422">
        <f>D349*$C360/100/12</f>
        <v>0</v>
      </c>
      <c r="E360" s="422">
        <f t="shared" ref="E360:O360" si="196">E349*$C360/100/12</f>
        <v>0</v>
      </c>
      <c r="F360" s="422">
        <f t="shared" si="196"/>
        <v>0</v>
      </c>
      <c r="G360" s="422">
        <f t="shared" si="196"/>
        <v>0</v>
      </c>
      <c r="H360" s="422">
        <f t="shared" si="196"/>
        <v>0</v>
      </c>
      <c r="I360" s="422">
        <f t="shared" si="196"/>
        <v>0</v>
      </c>
      <c r="J360" s="422">
        <f t="shared" si="196"/>
        <v>0</v>
      </c>
      <c r="K360" s="422">
        <f t="shared" si="196"/>
        <v>0</v>
      </c>
      <c r="L360" s="422">
        <f t="shared" si="196"/>
        <v>0</v>
      </c>
      <c r="M360" s="422">
        <f t="shared" si="196"/>
        <v>0</v>
      </c>
      <c r="N360" s="422">
        <f t="shared" si="196"/>
        <v>0</v>
      </c>
      <c r="O360" s="422">
        <f t="shared" si="196"/>
        <v>0</v>
      </c>
      <c r="P360" s="263">
        <f>SUM(D360:O360)</f>
        <v>0</v>
      </c>
      <c r="Y360" s="2"/>
      <c r="Z360" s="2"/>
      <c r="AA360" s="2"/>
      <c r="AB360" s="2"/>
      <c r="AC360" s="2"/>
      <c r="AJ360" s="2"/>
      <c r="AK360" s="241"/>
      <c r="AL360" s="2"/>
      <c r="AM360" s="2"/>
      <c r="AN360" s="241"/>
      <c r="AP360" s="2"/>
      <c r="AQ360" s="2"/>
      <c r="AR360" s="241"/>
      <c r="AS360" s="2"/>
      <c r="AT360" s="2"/>
      <c r="AU360" s="2"/>
      <c r="AV360" s="2"/>
      <c r="AW360" s="2"/>
      <c r="AX360" s="2"/>
      <c r="AY360" s="2"/>
      <c r="AZ360" s="2"/>
      <c r="BA360" s="2"/>
      <c r="BB360" s="2"/>
      <c r="BC360" s="2"/>
      <c r="BD360" s="2"/>
      <c r="BE360" s="2"/>
      <c r="BF360" s="2"/>
      <c r="BG360" s="2"/>
      <c r="BH360" s="2"/>
      <c r="BI360" s="2"/>
      <c r="BJ360" s="2"/>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ht="15.5">
      <c r="A361" s="147">
        <f>A360+1</f>
        <v>167</v>
      </c>
      <c r="B361" s="227">
        <f>B350</f>
        <v>344</v>
      </c>
      <c r="C361" s="579"/>
      <c r="D361" s="422">
        <f>D350*$C361/100/12</f>
        <v>0</v>
      </c>
      <c r="E361" s="422">
        <f t="shared" ref="E361:O361" si="197">E350*$C361/100/12</f>
        <v>0</v>
      </c>
      <c r="F361" s="422">
        <f t="shared" si="197"/>
        <v>0</v>
      </c>
      <c r="G361" s="422">
        <f t="shared" si="197"/>
        <v>0</v>
      </c>
      <c r="H361" s="422">
        <f t="shared" si="197"/>
        <v>0</v>
      </c>
      <c r="I361" s="422">
        <f t="shared" si="197"/>
        <v>0</v>
      </c>
      <c r="J361" s="422">
        <f t="shared" si="197"/>
        <v>0</v>
      </c>
      <c r="K361" s="422">
        <f t="shared" si="197"/>
        <v>0</v>
      </c>
      <c r="L361" s="422">
        <f t="shared" si="197"/>
        <v>0</v>
      </c>
      <c r="M361" s="422">
        <f t="shared" si="197"/>
        <v>0</v>
      </c>
      <c r="N361" s="422">
        <f t="shared" si="197"/>
        <v>0</v>
      </c>
      <c r="O361" s="422">
        <f t="shared" si="197"/>
        <v>0</v>
      </c>
      <c r="P361" s="263">
        <f>SUM(D361:O361)</f>
        <v>0</v>
      </c>
      <c r="AJ361" s="2"/>
      <c r="AK361" s="241"/>
      <c r="AL361" s="2"/>
      <c r="AM361" s="2"/>
      <c r="AN361" s="241"/>
      <c r="AP361" s="2"/>
      <c r="AQ361" s="2"/>
      <c r="AR361" s="241"/>
      <c r="AS361" s="2"/>
      <c r="AT361" s="2"/>
      <c r="AU361" s="2"/>
      <c r="AV361" s="2"/>
      <c r="AW361" s="2"/>
      <c r="AX361" s="2"/>
      <c r="AY361" s="2"/>
      <c r="AZ361" s="2"/>
      <c r="BA361" s="2"/>
      <c r="BB361" s="2"/>
      <c r="BC361" s="2"/>
      <c r="BD361" s="2"/>
      <c r="BE361" s="2"/>
      <c r="BF361" s="2"/>
      <c r="BG361" s="2"/>
      <c r="BH361" s="2"/>
      <c r="BI361" s="2"/>
      <c r="BJ361" s="2"/>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ht="15.5">
      <c r="A362" s="147">
        <f>A361+1</f>
        <v>168</v>
      </c>
      <c r="B362" s="227">
        <f>B351</f>
        <v>345</v>
      </c>
      <c r="C362" s="579"/>
      <c r="D362" s="422">
        <f>D351*$C362/100/12</f>
        <v>0</v>
      </c>
      <c r="E362" s="422">
        <f t="shared" ref="E362:O362" si="198">E351*$C362/100/12</f>
        <v>0</v>
      </c>
      <c r="F362" s="422">
        <f t="shared" si="198"/>
        <v>0</v>
      </c>
      <c r="G362" s="422">
        <f t="shared" si="198"/>
        <v>0</v>
      </c>
      <c r="H362" s="422">
        <f t="shared" si="198"/>
        <v>0</v>
      </c>
      <c r="I362" s="422">
        <f t="shared" si="198"/>
        <v>0</v>
      </c>
      <c r="J362" s="422">
        <f t="shared" si="198"/>
        <v>0</v>
      </c>
      <c r="K362" s="422">
        <f t="shared" si="198"/>
        <v>0</v>
      </c>
      <c r="L362" s="422">
        <f t="shared" si="198"/>
        <v>0</v>
      </c>
      <c r="M362" s="422">
        <f t="shared" si="198"/>
        <v>0</v>
      </c>
      <c r="N362" s="422">
        <f t="shared" si="198"/>
        <v>0</v>
      </c>
      <c r="O362" s="422">
        <f t="shared" si="198"/>
        <v>0</v>
      </c>
      <c r="P362" s="263">
        <f>SUM(D362:O362)</f>
        <v>0</v>
      </c>
      <c r="V362" s="2"/>
      <c r="W362" s="2"/>
      <c r="X362" s="2"/>
      <c r="AJ362" s="2"/>
      <c r="AK362" s="241"/>
      <c r="AL362" s="2"/>
      <c r="AM362" s="2"/>
      <c r="AN362" s="241"/>
      <c r="AP362" s="2"/>
      <c r="AQ362" s="2"/>
      <c r="AR362" s="241"/>
      <c r="AS362" s="2"/>
      <c r="AT362" s="2"/>
      <c r="AU362" s="2"/>
      <c r="AV362" s="2"/>
      <c r="AW362" s="2"/>
      <c r="AX362" s="2"/>
      <c r="AY362" s="2"/>
      <c r="AZ362" s="2"/>
      <c r="BA362" s="2"/>
      <c r="BB362" s="2"/>
      <c r="BC362" s="2"/>
      <c r="BD362" s="2"/>
      <c r="BE362" s="2"/>
      <c r="BF362" s="2"/>
      <c r="BG362" s="2"/>
      <c r="BH362" s="2"/>
      <c r="BI362" s="2"/>
      <c r="BJ362" s="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ht="15.5">
      <c r="A363" s="147" t="s">
        <v>3873</v>
      </c>
      <c r="B363" s="227">
        <v>345.1</v>
      </c>
      <c r="C363" s="579"/>
      <c r="D363" s="422">
        <f t="shared" ref="D363:O363" si="199">D352*$C363/100/12</f>
        <v>0</v>
      </c>
      <c r="E363" s="422">
        <f t="shared" si="199"/>
        <v>0</v>
      </c>
      <c r="F363" s="422">
        <f t="shared" si="199"/>
        <v>0</v>
      </c>
      <c r="G363" s="422">
        <f t="shared" si="199"/>
        <v>0</v>
      </c>
      <c r="H363" s="422">
        <f t="shared" si="199"/>
        <v>0</v>
      </c>
      <c r="I363" s="422">
        <f t="shared" si="199"/>
        <v>0</v>
      </c>
      <c r="J363" s="422">
        <f t="shared" si="199"/>
        <v>0</v>
      </c>
      <c r="K363" s="422">
        <f t="shared" si="199"/>
        <v>0</v>
      </c>
      <c r="L363" s="422">
        <f t="shared" si="199"/>
        <v>0</v>
      </c>
      <c r="M363" s="422">
        <f t="shared" si="199"/>
        <v>0</v>
      </c>
      <c r="N363" s="422">
        <f t="shared" si="199"/>
        <v>0</v>
      </c>
      <c r="O363" s="422">
        <f t="shared" si="199"/>
        <v>0</v>
      </c>
      <c r="P363" s="263">
        <f t="shared" ref="P363:P365" si="200">SUM(D363:O363)</f>
        <v>0</v>
      </c>
      <c r="V363" s="2"/>
      <c r="W363" s="2"/>
      <c r="X363" s="2"/>
      <c r="AJ363" s="2"/>
      <c r="AK363" s="241"/>
      <c r="AL363" s="2"/>
      <c r="AM363" s="2"/>
      <c r="AN363" s="241"/>
      <c r="AP363" s="2"/>
      <c r="AQ363" s="2"/>
      <c r="AR363" s="241"/>
      <c r="AS363" s="2"/>
      <c r="AT363" s="2"/>
      <c r="AU363" s="2"/>
      <c r="AV363" s="2"/>
      <c r="AW363" s="2"/>
      <c r="AX363" s="2"/>
      <c r="AY363" s="2"/>
      <c r="AZ363" s="2"/>
      <c r="BA363" s="2"/>
      <c r="BB363" s="2"/>
      <c r="BC363" s="2"/>
      <c r="BD363" s="2"/>
      <c r="BE363" s="2"/>
      <c r="BF363" s="2"/>
      <c r="BG363" s="2"/>
      <c r="BH363" s="2"/>
      <c r="BI363" s="2"/>
      <c r="BJ363" s="2"/>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ht="15.5">
      <c r="A364" s="147" t="s">
        <v>3874</v>
      </c>
      <c r="B364" s="227">
        <v>345.2</v>
      </c>
      <c r="C364" s="579"/>
      <c r="D364" s="422">
        <f t="shared" ref="D364:O364" si="201">D353*$C364/100/12</f>
        <v>0</v>
      </c>
      <c r="E364" s="422">
        <f t="shared" si="201"/>
        <v>0</v>
      </c>
      <c r="F364" s="422">
        <f t="shared" si="201"/>
        <v>0</v>
      </c>
      <c r="G364" s="422">
        <f t="shared" si="201"/>
        <v>0</v>
      </c>
      <c r="H364" s="422">
        <f t="shared" si="201"/>
        <v>0</v>
      </c>
      <c r="I364" s="422">
        <f t="shared" si="201"/>
        <v>0</v>
      </c>
      <c r="J364" s="422">
        <f t="shared" si="201"/>
        <v>0</v>
      </c>
      <c r="K364" s="422">
        <f t="shared" si="201"/>
        <v>0</v>
      </c>
      <c r="L364" s="422">
        <f t="shared" si="201"/>
        <v>0</v>
      </c>
      <c r="M364" s="422">
        <f t="shared" si="201"/>
        <v>0</v>
      </c>
      <c r="N364" s="422">
        <f t="shared" si="201"/>
        <v>0</v>
      </c>
      <c r="O364" s="422">
        <f t="shared" si="201"/>
        <v>0</v>
      </c>
      <c r="P364" s="263">
        <f t="shared" si="200"/>
        <v>0</v>
      </c>
      <c r="V364" s="2"/>
      <c r="W364" s="2"/>
      <c r="X364" s="2"/>
      <c r="AJ364" s="2"/>
      <c r="AK364" s="241"/>
      <c r="AL364" s="2"/>
      <c r="AM364" s="2"/>
      <c r="AN364" s="241"/>
      <c r="AP364" s="2"/>
      <c r="AQ364" s="2"/>
      <c r="AR364" s="241"/>
      <c r="AS364" s="2"/>
      <c r="AT364" s="2"/>
      <c r="AU364" s="2"/>
      <c r="AV364" s="2"/>
      <c r="AW364" s="2"/>
      <c r="AX364" s="2"/>
      <c r="AY364" s="2"/>
      <c r="AZ364" s="2"/>
      <c r="BA364" s="2"/>
      <c r="BB364" s="2"/>
      <c r="BC364" s="2"/>
      <c r="BD364" s="2"/>
      <c r="BE364" s="2"/>
      <c r="BF364" s="2"/>
      <c r="BG364" s="2"/>
      <c r="BH364" s="2"/>
      <c r="BI364" s="2"/>
      <c r="BJ364" s="2"/>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ht="15.5">
      <c r="A365" s="147" t="s">
        <v>3875</v>
      </c>
      <c r="B365" s="227">
        <v>345.3</v>
      </c>
      <c r="C365" s="579"/>
      <c r="D365" s="422">
        <f t="shared" ref="D365:O365" si="202">D354*$C365/100/12</f>
        <v>0</v>
      </c>
      <c r="E365" s="422">
        <f t="shared" si="202"/>
        <v>0</v>
      </c>
      <c r="F365" s="422">
        <f t="shared" si="202"/>
        <v>0</v>
      </c>
      <c r="G365" s="422">
        <f t="shared" si="202"/>
        <v>0</v>
      </c>
      <c r="H365" s="422">
        <f t="shared" si="202"/>
        <v>0</v>
      </c>
      <c r="I365" s="422">
        <f t="shared" si="202"/>
        <v>0</v>
      </c>
      <c r="J365" s="422">
        <f t="shared" si="202"/>
        <v>0</v>
      </c>
      <c r="K365" s="422">
        <f t="shared" si="202"/>
        <v>0</v>
      </c>
      <c r="L365" s="422">
        <f t="shared" si="202"/>
        <v>0</v>
      </c>
      <c r="M365" s="422">
        <f t="shared" si="202"/>
        <v>0</v>
      </c>
      <c r="N365" s="422">
        <f t="shared" si="202"/>
        <v>0</v>
      </c>
      <c r="O365" s="422">
        <f t="shared" si="202"/>
        <v>0</v>
      </c>
      <c r="P365" s="263">
        <f t="shared" si="200"/>
        <v>0</v>
      </c>
      <c r="V365" s="2"/>
      <c r="W365" s="2"/>
      <c r="X365" s="2"/>
      <c r="AJ365" s="2"/>
      <c r="AK365" s="241"/>
      <c r="AL365" s="2"/>
      <c r="AM365" s="2"/>
      <c r="AN365" s="241"/>
      <c r="AP365" s="2"/>
      <c r="AQ365" s="2"/>
      <c r="AR365" s="241"/>
      <c r="AS365" s="2"/>
      <c r="AT365" s="2"/>
      <c r="AU365" s="2"/>
      <c r="AV365" s="2"/>
      <c r="AW365" s="2"/>
      <c r="AX365" s="2"/>
      <c r="AY365" s="2"/>
      <c r="AZ365" s="2"/>
      <c r="BA365" s="2"/>
      <c r="BB365" s="2"/>
      <c r="BC365" s="2"/>
      <c r="BD365" s="2"/>
      <c r="BE365" s="2"/>
      <c r="BF365" s="2"/>
      <c r="BG365" s="2"/>
      <c r="BH365" s="2"/>
      <c r="BI365" s="2"/>
      <c r="BJ365" s="2"/>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ht="15.5">
      <c r="A366" s="147">
        <f>A362+1</f>
        <v>169</v>
      </c>
      <c r="B366" s="227">
        <f>B355</f>
        <v>346</v>
      </c>
      <c r="C366" s="579"/>
      <c r="D366" s="422">
        <f t="shared" ref="D366:O366" si="203">D355*$C366/100/12</f>
        <v>0</v>
      </c>
      <c r="E366" s="422">
        <f t="shared" si="203"/>
        <v>0</v>
      </c>
      <c r="F366" s="422">
        <f t="shared" si="203"/>
        <v>0</v>
      </c>
      <c r="G366" s="422">
        <f t="shared" si="203"/>
        <v>0</v>
      </c>
      <c r="H366" s="422">
        <f t="shared" si="203"/>
        <v>0</v>
      </c>
      <c r="I366" s="422">
        <f t="shared" si="203"/>
        <v>0</v>
      </c>
      <c r="J366" s="422">
        <f t="shared" si="203"/>
        <v>0</v>
      </c>
      <c r="K366" s="422">
        <f t="shared" si="203"/>
        <v>0</v>
      </c>
      <c r="L366" s="422">
        <f t="shared" si="203"/>
        <v>0</v>
      </c>
      <c r="M366" s="422">
        <f t="shared" si="203"/>
        <v>0</v>
      </c>
      <c r="N366" s="422">
        <f t="shared" si="203"/>
        <v>0</v>
      </c>
      <c r="O366" s="422">
        <f t="shared" si="203"/>
        <v>0</v>
      </c>
      <c r="P366" s="263">
        <f>SUM(D366:O366)</f>
        <v>0</v>
      </c>
      <c r="AJ366" s="2"/>
      <c r="AK366" s="241"/>
      <c r="AL366" s="2"/>
      <c r="AM366" s="2"/>
      <c r="AN366" s="241"/>
      <c r="AP366" s="2"/>
      <c r="AQ366" s="2"/>
      <c r="AR366" s="241"/>
      <c r="AS366" s="2"/>
      <c r="AT366" s="2"/>
      <c r="AU366" s="2"/>
      <c r="AV366" s="2"/>
      <c r="AW366" s="2"/>
      <c r="AX366" s="2"/>
      <c r="AY366" s="2"/>
      <c r="AZ366" s="2"/>
      <c r="BA366" s="2"/>
      <c r="BB366" s="2"/>
      <c r="BC366" s="2"/>
      <c r="BD366" s="2"/>
      <c r="BE366" s="2"/>
      <c r="BF366" s="2"/>
      <c r="BG366" s="2"/>
      <c r="BH366" s="2"/>
      <c r="BI366" s="2"/>
      <c r="BJ366" s="2"/>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ht="15.5">
      <c r="A367" s="96"/>
      <c r="B367" s="2"/>
      <c r="C367" s="2"/>
      <c r="D367" s="2"/>
      <c r="E367" s="2"/>
      <c r="F367" s="2"/>
      <c r="G367" s="2"/>
      <c r="H367" s="2"/>
      <c r="I367" s="2"/>
      <c r="J367" s="2"/>
      <c r="K367" s="96"/>
      <c r="L367" s="2"/>
      <c r="M367" s="2"/>
      <c r="N367" s="2"/>
      <c r="O367" s="2"/>
      <c r="P367" s="266"/>
      <c r="AJ367" s="2"/>
      <c r="AK367" s="241"/>
      <c r="AL367" s="2"/>
      <c r="AM367" s="2"/>
      <c r="AN367" s="241"/>
      <c r="AP367" s="2"/>
      <c r="AQ367" s="2"/>
      <c r="AR367" s="241"/>
      <c r="AS367" s="2"/>
      <c r="AT367" s="2"/>
      <c r="AU367" s="2"/>
      <c r="AV367" s="2"/>
      <c r="AW367" s="2"/>
      <c r="AX367" s="2"/>
      <c r="AY367" s="2"/>
      <c r="AZ367" s="2"/>
      <c r="BA367" s="2"/>
      <c r="BB367" s="2"/>
      <c r="BC367" s="2"/>
      <c r="BD367" s="2"/>
      <c r="BE367" s="2"/>
      <c r="BF367" s="2"/>
      <c r="BG367" s="2"/>
      <c r="BH367" s="2"/>
      <c r="BI367" s="2"/>
      <c r="BJ367" s="2"/>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ht="18.5">
      <c r="A368" s="96"/>
      <c r="B368" s="96" t="s">
        <v>1068</v>
      </c>
      <c r="C368" s="96" t="s">
        <v>720</v>
      </c>
      <c r="D368" s="1283" t="s">
        <v>721</v>
      </c>
      <c r="E368" s="1284"/>
      <c r="F368" s="1284"/>
      <c r="G368" s="1284"/>
      <c r="H368" s="1284"/>
      <c r="I368" s="1284"/>
      <c r="J368" s="1284"/>
      <c r="K368" s="1284"/>
      <c r="L368" s="1284"/>
      <c r="M368" s="1284"/>
      <c r="N368" s="1284"/>
      <c r="O368" s="1284"/>
      <c r="P368" s="1284"/>
      <c r="AJ368" s="2"/>
      <c r="AK368" s="241"/>
      <c r="AL368" s="2"/>
      <c r="AM368" s="2"/>
      <c r="AN368" s="241"/>
      <c r="AP368" s="2"/>
      <c r="AQ368" s="2"/>
      <c r="AR368" s="241"/>
      <c r="AS368" s="2"/>
      <c r="AT368" s="2"/>
      <c r="AU368" s="2"/>
      <c r="AV368" s="2"/>
      <c r="AW368" s="2"/>
      <c r="AX368" s="2"/>
      <c r="AY368" s="2"/>
      <c r="AZ368" s="2"/>
      <c r="BA368" s="2"/>
      <c r="BB368" s="2"/>
      <c r="BC368" s="2"/>
      <c r="BD368" s="2"/>
      <c r="BE368" s="2"/>
      <c r="BF368" s="2"/>
      <c r="BG368" s="2"/>
      <c r="BH368" s="2"/>
      <c r="BI368" s="2"/>
      <c r="BJ368" s="2"/>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ht="18.5">
      <c r="A369" s="96"/>
      <c r="B369" s="97" t="s">
        <v>918</v>
      </c>
      <c r="C369" s="97" t="s">
        <v>722</v>
      </c>
      <c r="D369" s="15" t="s">
        <v>706</v>
      </c>
      <c r="E369" s="15" t="s">
        <v>707</v>
      </c>
      <c r="F369" s="15" t="s">
        <v>708</v>
      </c>
      <c r="G369" s="15" t="s">
        <v>709</v>
      </c>
      <c r="H369" s="15" t="s">
        <v>710</v>
      </c>
      <c r="I369" s="15" t="s">
        <v>711</v>
      </c>
      <c r="J369" s="15" t="s">
        <v>712</v>
      </c>
      <c r="K369" s="15" t="s">
        <v>713</v>
      </c>
      <c r="L369" s="15" t="s">
        <v>714</v>
      </c>
      <c r="M369" s="15" t="s">
        <v>715</v>
      </c>
      <c r="N369" s="15" t="s">
        <v>716</v>
      </c>
      <c r="O369" s="15" t="s">
        <v>705</v>
      </c>
      <c r="P369" s="277" t="s">
        <v>622</v>
      </c>
      <c r="AJ369" s="2"/>
      <c r="AK369" s="241"/>
      <c r="AL369" s="2"/>
      <c r="AM369" s="2"/>
      <c r="AN369" s="241"/>
      <c r="AP369" s="2"/>
      <c r="AQ369" s="2"/>
      <c r="AR369" s="241"/>
      <c r="AS369" s="2"/>
      <c r="AT369" s="2"/>
      <c r="AU369" s="2"/>
      <c r="AV369" s="2"/>
      <c r="AW369" s="2"/>
      <c r="AX369" s="2"/>
      <c r="AY369" s="2"/>
      <c r="AZ369" s="2"/>
      <c r="BA369" s="2"/>
      <c r="BB369" s="2"/>
      <c r="BC369" s="2"/>
      <c r="BD369" s="2"/>
      <c r="BE369" s="2"/>
      <c r="BF369" s="2"/>
      <c r="BG369" s="2"/>
      <c r="BH369" s="2"/>
      <c r="BI369" s="2"/>
      <c r="BJ369" s="2"/>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ht="15.5">
      <c r="A370" s="147">
        <f>A366+1</f>
        <v>170</v>
      </c>
      <c r="B370" s="227">
        <f>B348</f>
        <v>341</v>
      </c>
      <c r="C370" s="577">
        <v>0</v>
      </c>
      <c r="D370" s="422">
        <f>C370+D359</f>
        <v>0</v>
      </c>
      <c r="E370" s="422">
        <f t="shared" ref="E370:O370" si="204">D370+E359</f>
        <v>0</v>
      </c>
      <c r="F370" s="422">
        <f t="shared" si="204"/>
        <v>0</v>
      </c>
      <c r="G370" s="422">
        <f t="shared" si="204"/>
        <v>0</v>
      </c>
      <c r="H370" s="422">
        <f t="shared" si="204"/>
        <v>0</v>
      </c>
      <c r="I370" s="422">
        <f t="shared" si="204"/>
        <v>0</v>
      </c>
      <c r="J370" s="422">
        <f t="shared" si="204"/>
        <v>0</v>
      </c>
      <c r="K370" s="422">
        <f t="shared" si="204"/>
        <v>0</v>
      </c>
      <c r="L370" s="422">
        <f t="shared" si="204"/>
        <v>0</v>
      </c>
      <c r="M370" s="422">
        <f t="shared" si="204"/>
        <v>0</v>
      </c>
      <c r="N370" s="422">
        <f t="shared" si="204"/>
        <v>0</v>
      </c>
      <c r="O370" s="422">
        <f t="shared" si="204"/>
        <v>0</v>
      </c>
      <c r="P370" s="263">
        <f>O370</f>
        <v>0</v>
      </c>
      <c r="AJ370" s="2"/>
      <c r="AK370" s="241"/>
      <c r="AL370" s="2"/>
      <c r="AM370" s="2"/>
      <c r="AN370" s="241"/>
      <c r="AP370" s="2"/>
      <c r="AQ370" s="2"/>
      <c r="AR370" s="241"/>
      <c r="AS370" s="2"/>
      <c r="AT370" s="2"/>
      <c r="AU370" s="2"/>
      <c r="AV370" s="2"/>
      <c r="AW370" s="2"/>
      <c r="AX370" s="2"/>
      <c r="AY370" s="2"/>
      <c r="AZ370" s="2"/>
      <c r="BA370" s="2"/>
      <c r="BB370" s="2"/>
      <c r="BC370" s="2"/>
      <c r="BD370" s="2"/>
      <c r="BE370" s="2"/>
      <c r="BF370" s="2"/>
      <c r="BG370" s="2"/>
      <c r="BH370" s="2"/>
      <c r="BI370" s="2"/>
      <c r="BJ370" s="2"/>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ht="15.5">
      <c r="A371" s="147">
        <f>A370+1</f>
        <v>171</v>
      </c>
      <c r="B371" s="227">
        <f>B349</f>
        <v>342</v>
      </c>
      <c r="C371" s="577">
        <v>0</v>
      </c>
      <c r="D371" s="422">
        <f>C371+D360</f>
        <v>0</v>
      </c>
      <c r="E371" s="422">
        <f t="shared" ref="E371:O371" si="205">D371+E360</f>
        <v>0</v>
      </c>
      <c r="F371" s="422">
        <f t="shared" si="205"/>
        <v>0</v>
      </c>
      <c r="G371" s="422">
        <f t="shared" si="205"/>
        <v>0</v>
      </c>
      <c r="H371" s="422">
        <f t="shared" si="205"/>
        <v>0</v>
      </c>
      <c r="I371" s="422">
        <f t="shared" si="205"/>
        <v>0</v>
      </c>
      <c r="J371" s="422">
        <f t="shared" si="205"/>
        <v>0</v>
      </c>
      <c r="K371" s="422">
        <f t="shared" si="205"/>
        <v>0</v>
      </c>
      <c r="L371" s="422">
        <f t="shared" si="205"/>
        <v>0</v>
      </c>
      <c r="M371" s="422">
        <f t="shared" si="205"/>
        <v>0</v>
      </c>
      <c r="N371" s="422">
        <f t="shared" si="205"/>
        <v>0</v>
      </c>
      <c r="O371" s="422">
        <f t="shared" si="205"/>
        <v>0</v>
      </c>
      <c r="P371" s="263">
        <f>O371</f>
        <v>0</v>
      </c>
      <c r="AJ371" s="2"/>
      <c r="AK371" s="241"/>
      <c r="AL371" s="2"/>
      <c r="AM371" s="2"/>
      <c r="AN371" s="241"/>
      <c r="AP371" s="2"/>
      <c r="AQ371" s="2"/>
      <c r="AR371" s="241"/>
      <c r="AS371" s="2"/>
      <c r="AT371" s="2"/>
      <c r="AU371" s="2"/>
      <c r="AV371" s="2"/>
      <c r="AW371" s="2"/>
      <c r="AX371" s="2"/>
      <c r="AY371" s="2"/>
      <c r="AZ371" s="2"/>
      <c r="BA371" s="2"/>
      <c r="BB371" s="2"/>
      <c r="BC371" s="2"/>
      <c r="BD371" s="2"/>
      <c r="BE371" s="2"/>
      <c r="BF371" s="2"/>
      <c r="BG371" s="2"/>
      <c r="BH371" s="2"/>
      <c r="BI371" s="2"/>
      <c r="BJ371" s="2"/>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ht="15.5">
      <c r="A372" s="147">
        <f>A371+1</f>
        <v>172</v>
      </c>
      <c r="B372" s="227">
        <f>B350</f>
        <v>344</v>
      </c>
      <c r="C372" s="577">
        <v>0</v>
      </c>
      <c r="D372" s="422">
        <f>C372+D361</f>
        <v>0</v>
      </c>
      <c r="E372" s="422">
        <f t="shared" ref="E372:O372" si="206">D372+E361</f>
        <v>0</v>
      </c>
      <c r="F372" s="422">
        <f t="shared" si="206"/>
        <v>0</v>
      </c>
      <c r="G372" s="422">
        <f t="shared" si="206"/>
        <v>0</v>
      </c>
      <c r="H372" s="422">
        <f t="shared" si="206"/>
        <v>0</v>
      </c>
      <c r="I372" s="422">
        <f t="shared" si="206"/>
        <v>0</v>
      </c>
      <c r="J372" s="422">
        <f t="shared" si="206"/>
        <v>0</v>
      </c>
      <c r="K372" s="422">
        <f t="shared" si="206"/>
        <v>0</v>
      </c>
      <c r="L372" s="422">
        <f t="shared" si="206"/>
        <v>0</v>
      </c>
      <c r="M372" s="422">
        <f t="shared" si="206"/>
        <v>0</v>
      </c>
      <c r="N372" s="422">
        <f t="shared" si="206"/>
        <v>0</v>
      </c>
      <c r="O372" s="422">
        <f t="shared" si="206"/>
        <v>0</v>
      </c>
      <c r="P372" s="263">
        <f>O372</f>
        <v>0</v>
      </c>
      <c r="AJ372" s="2"/>
      <c r="AK372" s="241"/>
      <c r="AL372" s="2"/>
      <c r="AM372" s="2"/>
      <c r="AN372" s="241"/>
      <c r="AP372" s="2"/>
      <c r="AQ372" s="2"/>
      <c r="AR372" s="241"/>
      <c r="AS372" s="2"/>
      <c r="AT372" s="2"/>
      <c r="AU372" s="2"/>
      <c r="AV372" s="2"/>
      <c r="AW372" s="2"/>
      <c r="AX372" s="2"/>
      <c r="AY372" s="2"/>
      <c r="AZ372" s="2"/>
      <c r="BA372" s="2"/>
      <c r="BB372" s="2"/>
      <c r="BC372" s="2"/>
      <c r="BD372" s="2"/>
      <c r="BE372" s="2"/>
      <c r="BF372" s="2"/>
      <c r="BG372" s="2"/>
      <c r="BH372" s="2"/>
      <c r="BI372" s="2"/>
      <c r="BJ372" s="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ht="15.5">
      <c r="A373" s="147">
        <f>A372+1</f>
        <v>173</v>
      </c>
      <c r="B373" s="227">
        <f>B351</f>
        <v>345</v>
      </c>
      <c r="C373" s="577">
        <v>0</v>
      </c>
      <c r="D373" s="422">
        <f>C373+D362</f>
        <v>0</v>
      </c>
      <c r="E373" s="422">
        <f t="shared" ref="E373:O373" si="207">D373+E362</f>
        <v>0</v>
      </c>
      <c r="F373" s="422">
        <f t="shared" si="207"/>
        <v>0</v>
      </c>
      <c r="G373" s="422">
        <f t="shared" si="207"/>
        <v>0</v>
      </c>
      <c r="H373" s="422">
        <f t="shared" si="207"/>
        <v>0</v>
      </c>
      <c r="I373" s="422">
        <f t="shared" si="207"/>
        <v>0</v>
      </c>
      <c r="J373" s="422">
        <f t="shared" si="207"/>
        <v>0</v>
      </c>
      <c r="K373" s="422">
        <f t="shared" si="207"/>
        <v>0</v>
      </c>
      <c r="L373" s="422">
        <f t="shared" si="207"/>
        <v>0</v>
      </c>
      <c r="M373" s="422">
        <f t="shared" si="207"/>
        <v>0</v>
      </c>
      <c r="N373" s="422">
        <f t="shared" si="207"/>
        <v>0</v>
      </c>
      <c r="O373" s="422">
        <f t="shared" si="207"/>
        <v>0</v>
      </c>
      <c r="P373" s="263">
        <f>O373</f>
        <v>0</v>
      </c>
      <c r="AJ373" s="2"/>
      <c r="AK373" s="241"/>
      <c r="AL373" s="2"/>
      <c r="AM373" s="2"/>
      <c r="AN373" s="241"/>
      <c r="AP373" s="2"/>
      <c r="AQ373" s="2"/>
      <c r="AR373" s="241"/>
      <c r="AS373" s="2"/>
      <c r="AT373" s="2"/>
      <c r="AU373" s="2"/>
      <c r="AV373" s="2"/>
      <c r="AW373" s="2"/>
      <c r="AX373" s="2"/>
      <c r="AY373" s="2"/>
      <c r="AZ373" s="2"/>
      <c r="BA373" s="2"/>
      <c r="BB373" s="2"/>
      <c r="BC373" s="2"/>
      <c r="BD373" s="2"/>
      <c r="BE373" s="2"/>
      <c r="BF373" s="2"/>
      <c r="BG373" s="2"/>
      <c r="BH373" s="2"/>
      <c r="BI373" s="2"/>
      <c r="BJ373" s="2"/>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ht="15.5">
      <c r="A374" s="147" t="s">
        <v>3876</v>
      </c>
      <c r="B374" s="227">
        <v>345.1</v>
      </c>
      <c r="C374" s="577">
        <v>0</v>
      </c>
      <c r="D374" s="422">
        <f t="shared" ref="D374:O374" si="208">C374+D363</f>
        <v>0</v>
      </c>
      <c r="E374" s="422">
        <f t="shared" si="208"/>
        <v>0</v>
      </c>
      <c r="F374" s="422">
        <f t="shared" si="208"/>
        <v>0</v>
      </c>
      <c r="G374" s="422">
        <f t="shared" si="208"/>
        <v>0</v>
      </c>
      <c r="H374" s="422">
        <f t="shared" si="208"/>
        <v>0</v>
      </c>
      <c r="I374" s="422">
        <f t="shared" si="208"/>
        <v>0</v>
      </c>
      <c r="J374" s="422">
        <f t="shared" si="208"/>
        <v>0</v>
      </c>
      <c r="K374" s="422">
        <f t="shared" si="208"/>
        <v>0</v>
      </c>
      <c r="L374" s="422">
        <f t="shared" si="208"/>
        <v>0</v>
      </c>
      <c r="M374" s="422">
        <f t="shared" si="208"/>
        <v>0</v>
      </c>
      <c r="N374" s="422">
        <f t="shared" si="208"/>
        <v>0</v>
      </c>
      <c r="O374" s="422">
        <f t="shared" si="208"/>
        <v>0</v>
      </c>
      <c r="P374" s="263">
        <f t="shared" ref="P374:P376" si="209">O374</f>
        <v>0</v>
      </c>
      <c r="AJ374" s="2"/>
      <c r="AK374" s="241"/>
      <c r="AL374" s="2"/>
      <c r="AM374" s="2"/>
      <c r="AN374" s="241"/>
      <c r="AP374" s="2"/>
      <c r="AQ374" s="2"/>
      <c r="AR374" s="241"/>
      <c r="AS374" s="2"/>
      <c r="AT374" s="2"/>
      <c r="AU374" s="2"/>
      <c r="AV374" s="2"/>
      <c r="AW374" s="2"/>
      <c r="AX374" s="2"/>
      <c r="AY374" s="2"/>
      <c r="AZ374" s="2"/>
      <c r="BA374" s="2"/>
      <c r="BB374" s="2"/>
      <c r="BC374" s="2"/>
      <c r="BD374" s="2"/>
      <c r="BE374" s="2"/>
      <c r="BF374" s="2"/>
      <c r="BG374" s="2"/>
      <c r="BH374" s="2"/>
      <c r="BI374" s="2"/>
      <c r="BJ374" s="2"/>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ht="15.5">
      <c r="A375" s="147" t="s">
        <v>3877</v>
      </c>
      <c r="B375" s="227">
        <v>345.2</v>
      </c>
      <c r="C375" s="577">
        <v>0</v>
      </c>
      <c r="D375" s="422">
        <f t="shared" ref="D375:O375" si="210">C375+D364</f>
        <v>0</v>
      </c>
      <c r="E375" s="422">
        <f t="shared" si="210"/>
        <v>0</v>
      </c>
      <c r="F375" s="422">
        <f t="shared" si="210"/>
        <v>0</v>
      </c>
      <c r="G375" s="422">
        <f t="shared" si="210"/>
        <v>0</v>
      </c>
      <c r="H375" s="422">
        <f t="shared" si="210"/>
        <v>0</v>
      </c>
      <c r="I375" s="422">
        <f t="shared" si="210"/>
        <v>0</v>
      </c>
      <c r="J375" s="422">
        <f t="shared" si="210"/>
        <v>0</v>
      </c>
      <c r="K375" s="422">
        <f t="shared" si="210"/>
        <v>0</v>
      </c>
      <c r="L375" s="422">
        <f t="shared" si="210"/>
        <v>0</v>
      </c>
      <c r="M375" s="422">
        <f t="shared" si="210"/>
        <v>0</v>
      </c>
      <c r="N375" s="422">
        <f t="shared" si="210"/>
        <v>0</v>
      </c>
      <c r="O375" s="422">
        <f t="shared" si="210"/>
        <v>0</v>
      </c>
      <c r="P375" s="263">
        <f t="shared" si="209"/>
        <v>0</v>
      </c>
      <c r="AJ375" s="2"/>
      <c r="AK375" s="241"/>
      <c r="AL375" s="2"/>
      <c r="AM375" s="2"/>
      <c r="AN375" s="241"/>
      <c r="AP375" s="2"/>
      <c r="AQ375" s="2"/>
      <c r="AR375" s="241"/>
      <c r="AS375" s="2"/>
      <c r="AT375" s="2"/>
      <c r="AU375" s="2"/>
      <c r="AV375" s="2"/>
      <c r="AW375" s="2"/>
      <c r="AX375" s="2"/>
      <c r="AY375" s="2"/>
      <c r="AZ375" s="2"/>
      <c r="BA375" s="2"/>
      <c r="BB375" s="2"/>
      <c r="BC375" s="2"/>
      <c r="BD375" s="2"/>
      <c r="BE375" s="2"/>
      <c r="BF375" s="2"/>
      <c r="BG375" s="2"/>
      <c r="BH375" s="2"/>
      <c r="BI375" s="2"/>
      <c r="BJ375" s="2"/>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ht="15.5">
      <c r="A376" s="147" t="s">
        <v>3878</v>
      </c>
      <c r="B376" s="227">
        <v>345.3</v>
      </c>
      <c r="C376" s="577">
        <v>0</v>
      </c>
      <c r="D376" s="422">
        <f t="shared" ref="D376:O376" si="211">C376+D365</f>
        <v>0</v>
      </c>
      <c r="E376" s="422">
        <f t="shared" si="211"/>
        <v>0</v>
      </c>
      <c r="F376" s="422">
        <f t="shared" si="211"/>
        <v>0</v>
      </c>
      <c r="G376" s="422">
        <f t="shared" si="211"/>
        <v>0</v>
      </c>
      <c r="H376" s="422">
        <f t="shared" si="211"/>
        <v>0</v>
      </c>
      <c r="I376" s="422">
        <f t="shared" si="211"/>
        <v>0</v>
      </c>
      <c r="J376" s="422">
        <f t="shared" si="211"/>
        <v>0</v>
      </c>
      <c r="K376" s="422">
        <f t="shared" si="211"/>
        <v>0</v>
      </c>
      <c r="L376" s="422">
        <f t="shared" si="211"/>
        <v>0</v>
      </c>
      <c r="M376" s="422">
        <f t="shared" si="211"/>
        <v>0</v>
      </c>
      <c r="N376" s="422">
        <f t="shared" si="211"/>
        <v>0</v>
      </c>
      <c r="O376" s="422">
        <f t="shared" si="211"/>
        <v>0</v>
      </c>
      <c r="P376" s="263">
        <f t="shared" si="209"/>
        <v>0</v>
      </c>
      <c r="AJ376" s="2"/>
      <c r="AK376" s="241"/>
      <c r="AL376" s="2"/>
      <c r="AM376" s="2"/>
      <c r="AN376" s="241"/>
      <c r="AP376" s="2"/>
      <c r="AQ376" s="2"/>
      <c r="AR376" s="241"/>
      <c r="AS376" s="2"/>
      <c r="AT376" s="2"/>
      <c r="AU376" s="2"/>
      <c r="AV376" s="2"/>
      <c r="AW376" s="2"/>
      <c r="AX376" s="2"/>
      <c r="AY376" s="2"/>
      <c r="AZ376" s="2"/>
      <c r="BA376" s="2"/>
      <c r="BB376" s="2"/>
      <c r="BC376" s="2"/>
      <c r="BD376" s="2"/>
      <c r="BE376" s="2"/>
      <c r="BF376" s="2"/>
      <c r="BG376" s="2"/>
      <c r="BH376" s="2"/>
      <c r="BI376" s="2"/>
      <c r="BJ376" s="2"/>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ht="15.5">
      <c r="A377" s="147">
        <f>A373+1</f>
        <v>174</v>
      </c>
      <c r="B377" s="227">
        <f>B355</f>
        <v>346</v>
      </c>
      <c r="C377" s="577">
        <v>0</v>
      </c>
      <c r="D377" s="422">
        <f t="shared" ref="D377:O377" si="212">C377+D366</f>
        <v>0</v>
      </c>
      <c r="E377" s="422">
        <f t="shared" si="212"/>
        <v>0</v>
      </c>
      <c r="F377" s="422">
        <f t="shared" si="212"/>
        <v>0</v>
      </c>
      <c r="G377" s="422">
        <f t="shared" si="212"/>
        <v>0</v>
      </c>
      <c r="H377" s="422">
        <f t="shared" si="212"/>
        <v>0</v>
      </c>
      <c r="I377" s="422">
        <f t="shared" si="212"/>
        <v>0</v>
      </c>
      <c r="J377" s="422">
        <f t="shared" si="212"/>
        <v>0</v>
      </c>
      <c r="K377" s="422">
        <f t="shared" si="212"/>
        <v>0</v>
      </c>
      <c r="L377" s="422">
        <f t="shared" si="212"/>
        <v>0</v>
      </c>
      <c r="M377" s="422">
        <f t="shared" si="212"/>
        <v>0</v>
      </c>
      <c r="N377" s="422">
        <f t="shared" si="212"/>
        <v>0</v>
      </c>
      <c r="O377" s="422">
        <f t="shared" si="212"/>
        <v>0</v>
      </c>
      <c r="P377" s="263">
        <f>O377</f>
        <v>0</v>
      </c>
      <c r="AJ377" s="2"/>
      <c r="AK377" s="241"/>
      <c r="AL377" s="2"/>
      <c r="AM377" s="2"/>
      <c r="AN377" s="241"/>
      <c r="AP377" s="2"/>
      <c r="AQ377" s="2"/>
      <c r="AR377" s="241"/>
      <c r="AS377" s="2"/>
      <c r="AT377" s="2"/>
      <c r="AU377" s="2"/>
      <c r="AV377" s="2"/>
      <c r="AW377" s="2"/>
      <c r="AX377" s="2"/>
      <c r="AY377" s="2"/>
      <c r="AZ377" s="2"/>
      <c r="BA377" s="2"/>
      <c r="BB377" s="2"/>
      <c r="BC377" s="2"/>
      <c r="BD377" s="2"/>
      <c r="BE377" s="2"/>
      <c r="BF377" s="2"/>
      <c r="BG377" s="2"/>
      <c r="BH377" s="2"/>
      <c r="BI377" s="2"/>
      <c r="BJ377" s="2"/>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ht="15.5">
      <c r="A378" s="96"/>
      <c r="B378" s="264"/>
      <c r="C378" s="2"/>
      <c r="D378" s="2"/>
      <c r="E378" s="2"/>
      <c r="F378" s="2"/>
      <c r="G378" s="2"/>
      <c r="H378" s="2"/>
      <c r="I378" s="2"/>
      <c r="J378" s="2"/>
      <c r="K378" s="96"/>
      <c r="L378" s="2"/>
      <c r="M378" s="2"/>
      <c r="N378" s="2"/>
      <c r="O378" s="2"/>
      <c r="P378" s="266"/>
      <c r="AJ378" s="2"/>
      <c r="AK378" s="241"/>
      <c r="AL378" s="2"/>
      <c r="AM378" s="2"/>
      <c r="AN378" s="241"/>
      <c r="AP378" s="2"/>
      <c r="AQ378" s="2"/>
      <c r="AR378" s="241"/>
      <c r="AS378" s="2"/>
      <c r="AT378" s="2"/>
      <c r="AU378" s="2"/>
      <c r="AV378" s="2"/>
      <c r="AW378" s="2"/>
      <c r="AX378" s="2"/>
      <c r="AY378" s="2"/>
      <c r="AZ378" s="2"/>
      <c r="BA378" s="2"/>
      <c r="BB378" s="2"/>
      <c r="BC378" s="2"/>
      <c r="BD378" s="2"/>
      <c r="BE378" s="2"/>
      <c r="BF378" s="2"/>
      <c r="BG378" s="2"/>
      <c r="BH378" s="2"/>
      <c r="BI378" s="2"/>
      <c r="BJ378" s="2"/>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ht="15.5">
      <c r="A379" s="264" t="s">
        <v>703</v>
      </c>
      <c r="C379" s="268" t="s">
        <v>472</v>
      </c>
      <c r="D379" s="2"/>
      <c r="E379" s="2"/>
      <c r="F379" s="2"/>
      <c r="G379" s="2"/>
      <c r="H379" s="2"/>
      <c r="I379" s="2"/>
      <c r="J379" s="2"/>
      <c r="K379" s="96"/>
      <c r="L379" s="2"/>
      <c r="M379" s="2"/>
      <c r="N379" s="2"/>
      <c r="O379" s="2"/>
      <c r="P379" s="266"/>
      <c r="AJ379" s="2"/>
      <c r="AK379" s="241"/>
      <c r="AL379" s="2"/>
      <c r="AM379" s="2"/>
      <c r="AN379" s="241"/>
      <c r="AP379" s="2"/>
      <c r="AQ379" s="2"/>
      <c r="AR379" s="241"/>
      <c r="AS379" s="2"/>
      <c r="AT379" s="2"/>
      <c r="AU379" s="2"/>
      <c r="AV379" s="2"/>
      <c r="AW379" s="2"/>
      <c r="AX379" s="2"/>
      <c r="AY379" s="2"/>
      <c r="AZ379" s="2"/>
      <c r="BA379" s="2"/>
      <c r="BB379" s="2"/>
      <c r="BC379" s="2"/>
      <c r="BD379" s="2"/>
      <c r="BE379" s="2"/>
      <c r="BF379" s="2"/>
      <c r="BG379" s="2"/>
      <c r="BH379" s="2"/>
      <c r="BI379" s="2"/>
      <c r="BJ379" s="2"/>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ht="15.5">
      <c r="A380" s="96"/>
      <c r="B380" s="105"/>
      <c r="C380" s="2"/>
      <c r="D380" s="2"/>
      <c r="E380" s="2"/>
      <c r="F380" s="2"/>
      <c r="G380" s="2"/>
      <c r="H380" s="2"/>
      <c r="I380" s="2"/>
      <c r="J380" s="2"/>
      <c r="K380" s="96"/>
      <c r="L380" s="2"/>
      <c r="M380" s="2"/>
      <c r="N380" s="2"/>
      <c r="O380" s="2"/>
      <c r="P380" s="266"/>
      <c r="AJ380" s="2"/>
      <c r="AK380" s="241"/>
      <c r="AL380" s="2"/>
      <c r="AM380" s="2"/>
      <c r="AN380" s="241"/>
      <c r="AP380" s="2"/>
      <c r="AQ380" s="2"/>
      <c r="AR380" s="241"/>
      <c r="AS380" s="2"/>
      <c r="AT380" s="2"/>
      <c r="AU380" s="2"/>
      <c r="AV380" s="2"/>
      <c r="AW380" s="2"/>
      <c r="AX380" s="2"/>
      <c r="AY380" s="2"/>
      <c r="AZ380" s="2"/>
      <c r="BA380" s="2"/>
      <c r="BB380" s="2"/>
      <c r="BC380" s="2"/>
      <c r="BD380" s="2"/>
      <c r="BE380" s="2"/>
      <c r="BF380" s="2"/>
      <c r="BG380" s="2"/>
      <c r="BH380" s="2"/>
      <c r="BI380" s="2"/>
      <c r="BJ380" s="2"/>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ht="18.5">
      <c r="A381" s="96" t="s">
        <v>490</v>
      </c>
      <c r="B381" s="96" t="s">
        <v>1068</v>
      </c>
      <c r="C381" s="96"/>
      <c r="D381" s="1283" t="s">
        <v>704</v>
      </c>
      <c r="E381" s="1284"/>
      <c r="F381" s="1284"/>
      <c r="G381" s="1284"/>
      <c r="H381" s="1284"/>
      <c r="I381" s="1284"/>
      <c r="J381" s="1284"/>
      <c r="K381" s="1284"/>
      <c r="L381" s="1284"/>
      <c r="M381" s="1284"/>
      <c r="N381" s="1284"/>
      <c r="O381" s="1284"/>
      <c r="P381" s="1198"/>
      <c r="AJ381" s="2"/>
      <c r="AK381" s="241"/>
      <c r="AL381" s="2"/>
      <c r="AM381" s="2"/>
      <c r="AN381" s="241"/>
      <c r="AP381" s="2"/>
      <c r="AQ381" s="2"/>
      <c r="AR381" s="241"/>
      <c r="AS381" s="2"/>
      <c r="AT381" s="2"/>
      <c r="AU381" s="2"/>
      <c r="AV381" s="2"/>
      <c r="AW381" s="2"/>
      <c r="AX381" s="2"/>
      <c r="AY381" s="2"/>
      <c r="AZ381" s="2"/>
      <c r="BA381" s="2"/>
      <c r="BB381" s="2"/>
      <c r="BC381" s="2"/>
      <c r="BD381" s="2"/>
      <c r="BE381" s="2"/>
      <c r="BF381" s="2"/>
      <c r="BG381" s="2"/>
      <c r="BH381" s="2"/>
      <c r="BI381" s="2"/>
      <c r="BJ381" s="2"/>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ht="15.5">
      <c r="A382" s="97" t="s">
        <v>918</v>
      </c>
      <c r="B382" s="97" t="s">
        <v>918</v>
      </c>
      <c r="C382" s="97"/>
      <c r="D382" s="15" t="s">
        <v>705</v>
      </c>
      <c r="E382" s="15" t="s">
        <v>706</v>
      </c>
      <c r="F382" s="15" t="s">
        <v>707</v>
      </c>
      <c r="G382" s="15" t="s">
        <v>708</v>
      </c>
      <c r="H382" s="15" t="s">
        <v>709</v>
      </c>
      <c r="I382" s="15" t="s">
        <v>710</v>
      </c>
      <c r="J382" s="15" t="s">
        <v>711</v>
      </c>
      <c r="K382" s="15" t="s">
        <v>712</v>
      </c>
      <c r="L382" s="15" t="s">
        <v>713</v>
      </c>
      <c r="M382" s="15" t="s">
        <v>714</v>
      </c>
      <c r="N382" s="15" t="s">
        <v>715</v>
      </c>
      <c r="O382" s="15" t="s">
        <v>716</v>
      </c>
      <c r="P382" s="276"/>
      <c r="AJ382" s="2"/>
      <c r="AK382" s="241"/>
      <c r="AL382" s="2"/>
      <c r="AM382" s="2"/>
      <c r="AN382" s="241"/>
      <c r="AP382" s="2"/>
      <c r="AQ382" s="2"/>
      <c r="AR382" s="241"/>
      <c r="AS382" s="2"/>
      <c r="AT382" s="2"/>
      <c r="AU382" s="2"/>
      <c r="AV382" s="2"/>
      <c r="AW382" s="2"/>
      <c r="AX382" s="2"/>
      <c r="AY382" s="2"/>
      <c r="AZ382" s="2"/>
      <c r="BA382" s="2"/>
      <c r="BB382" s="2"/>
      <c r="BC382" s="2"/>
      <c r="BD382" s="2"/>
      <c r="BE382" s="2"/>
      <c r="BF382" s="2"/>
      <c r="BG382" s="2"/>
      <c r="BH382" s="2"/>
      <c r="BI382" s="2"/>
      <c r="BJ382" s="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row>
    <row r="383" spans="1:243" ht="15.5">
      <c r="A383" s="147">
        <f>A377+1</f>
        <v>175</v>
      </c>
      <c r="B383" s="227">
        <v>341</v>
      </c>
      <c r="C383" s="2"/>
      <c r="D383" s="577">
        <v>0</v>
      </c>
      <c r="E383" s="577">
        <v>0</v>
      </c>
      <c r="F383" s="577">
        <v>0</v>
      </c>
      <c r="G383" s="577">
        <v>0</v>
      </c>
      <c r="H383" s="577">
        <v>0</v>
      </c>
      <c r="I383" s="577">
        <v>0</v>
      </c>
      <c r="J383" s="577">
        <v>0</v>
      </c>
      <c r="K383" s="577">
        <v>0</v>
      </c>
      <c r="L383" s="577">
        <v>0</v>
      </c>
      <c r="M383" s="577">
        <v>0</v>
      </c>
      <c r="N383" s="577">
        <v>0</v>
      </c>
      <c r="O383" s="577">
        <v>0</v>
      </c>
      <c r="P383" s="266"/>
      <c r="AJ383" s="2"/>
      <c r="AK383" s="241"/>
      <c r="AL383" s="2"/>
      <c r="AM383" s="2"/>
      <c r="AN383" s="241"/>
      <c r="AP383" s="2"/>
      <c r="AQ383" s="2"/>
      <c r="AR383" s="241"/>
      <c r="AS383" s="2"/>
      <c r="AT383" s="2"/>
      <c r="AU383" s="2"/>
      <c r="AV383" s="2"/>
      <c r="AW383" s="2"/>
      <c r="AX383" s="2"/>
      <c r="AY383" s="2"/>
      <c r="AZ383" s="2"/>
      <c r="BA383" s="2"/>
      <c r="BB383" s="2"/>
      <c r="BC383" s="2"/>
      <c r="BD383" s="2"/>
      <c r="BE383" s="2"/>
      <c r="BF383" s="2"/>
      <c r="BG383" s="2"/>
      <c r="BH383" s="2"/>
      <c r="BI383" s="2"/>
      <c r="BJ383" s="2"/>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row>
    <row r="384" spans="1:243" ht="15.5">
      <c r="A384" s="147">
        <f>A383+1</f>
        <v>176</v>
      </c>
      <c r="B384" s="227">
        <v>342</v>
      </c>
      <c r="C384" s="2"/>
      <c r="D384" s="577">
        <v>0</v>
      </c>
      <c r="E384" s="577">
        <v>0</v>
      </c>
      <c r="F384" s="577">
        <v>0</v>
      </c>
      <c r="G384" s="577">
        <v>0</v>
      </c>
      <c r="H384" s="577">
        <v>0</v>
      </c>
      <c r="I384" s="577">
        <v>0</v>
      </c>
      <c r="J384" s="577">
        <v>0</v>
      </c>
      <c r="K384" s="577">
        <v>0</v>
      </c>
      <c r="L384" s="577">
        <v>0</v>
      </c>
      <c r="M384" s="577">
        <v>0</v>
      </c>
      <c r="N384" s="577">
        <v>0</v>
      </c>
      <c r="O384" s="577">
        <v>0</v>
      </c>
      <c r="P384" s="266"/>
      <c r="AJ384" s="2"/>
      <c r="AK384" s="241"/>
      <c r="AL384" s="2"/>
      <c r="AM384" s="2"/>
      <c r="AN384" s="241"/>
      <c r="AP384" s="2"/>
      <c r="AQ384" s="2"/>
      <c r="AR384" s="241"/>
      <c r="AS384" s="2"/>
      <c r="AT384" s="2"/>
      <c r="AU384" s="2"/>
      <c r="AV384" s="2"/>
      <c r="AW384" s="2"/>
      <c r="AX384" s="2"/>
      <c r="AY384" s="2"/>
      <c r="AZ384" s="2"/>
      <c r="BA384" s="2"/>
      <c r="BB384" s="2"/>
      <c r="BC384" s="2"/>
      <c r="BD384" s="2"/>
      <c r="BE384" s="2"/>
      <c r="BF384" s="2"/>
      <c r="BG384" s="2"/>
      <c r="BH384" s="2"/>
      <c r="BI384" s="2"/>
      <c r="BJ384" s="2"/>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row>
    <row r="385" spans="1:243" ht="15.5">
      <c r="A385" s="147">
        <f>A384+1</f>
        <v>177</v>
      </c>
      <c r="B385" s="227">
        <v>344</v>
      </c>
      <c r="C385" s="2"/>
      <c r="D385" s="577">
        <v>0</v>
      </c>
      <c r="E385" s="577">
        <v>0</v>
      </c>
      <c r="F385" s="577">
        <v>0</v>
      </c>
      <c r="G385" s="577">
        <v>0</v>
      </c>
      <c r="H385" s="577">
        <v>0</v>
      </c>
      <c r="I385" s="577">
        <v>0</v>
      </c>
      <c r="J385" s="577">
        <v>0</v>
      </c>
      <c r="K385" s="577">
        <v>0</v>
      </c>
      <c r="L385" s="577">
        <v>0</v>
      </c>
      <c r="M385" s="577">
        <v>0</v>
      </c>
      <c r="N385" s="577">
        <v>0</v>
      </c>
      <c r="O385" s="577">
        <v>0</v>
      </c>
      <c r="P385" s="266"/>
      <c r="AJ385" s="2"/>
      <c r="AK385" s="241"/>
      <c r="AL385" s="2"/>
      <c r="AM385" s="2"/>
      <c r="AN385" s="241"/>
      <c r="AP385" s="2"/>
      <c r="AQ385" s="2"/>
      <c r="AR385" s="241"/>
      <c r="AS385" s="2"/>
      <c r="AT385" s="2"/>
      <c r="AU385" s="2"/>
      <c r="AV385" s="2"/>
      <c r="AW385" s="2"/>
      <c r="AX385" s="2"/>
      <c r="AY385" s="2"/>
      <c r="AZ385" s="2"/>
      <c r="BA385" s="2"/>
      <c r="BB385" s="2"/>
      <c r="BC385" s="2"/>
      <c r="BD385" s="2"/>
      <c r="BE385" s="2"/>
      <c r="BF385" s="2"/>
      <c r="BG385" s="2"/>
      <c r="BH385" s="2"/>
      <c r="BI385" s="2"/>
      <c r="BJ385" s="2"/>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row>
    <row r="386" spans="1:243" ht="15.5">
      <c r="A386" s="147">
        <f>A385+1</f>
        <v>178</v>
      </c>
      <c r="B386" s="227">
        <v>345</v>
      </c>
      <c r="C386" s="2"/>
      <c r="D386" s="577">
        <v>0</v>
      </c>
      <c r="E386" s="577">
        <v>0</v>
      </c>
      <c r="F386" s="577">
        <v>0</v>
      </c>
      <c r="G386" s="577">
        <v>0</v>
      </c>
      <c r="H386" s="577">
        <v>0</v>
      </c>
      <c r="I386" s="577">
        <v>0</v>
      </c>
      <c r="J386" s="577">
        <v>0</v>
      </c>
      <c r="K386" s="577">
        <v>0</v>
      </c>
      <c r="L386" s="577">
        <v>0</v>
      </c>
      <c r="M386" s="577">
        <v>0</v>
      </c>
      <c r="N386" s="577">
        <v>0</v>
      </c>
      <c r="O386" s="577">
        <v>0</v>
      </c>
      <c r="P386" s="266"/>
      <c r="AJ386" s="2"/>
      <c r="AK386" s="241"/>
      <c r="AL386" s="2"/>
      <c r="AM386" s="2"/>
      <c r="AN386" s="241"/>
      <c r="AP386" s="2"/>
      <c r="AQ386" s="2"/>
      <c r="AR386" s="241"/>
      <c r="AS386" s="2"/>
      <c r="AT386" s="2"/>
      <c r="AU386" s="2"/>
      <c r="AV386" s="2"/>
      <c r="AW386" s="2"/>
      <c r="AX386" s="2"/>
      <c r="AY386" s="2"/>
      <c r="AZ386" s="2"/>
      <c r="BA386" s="2"/>
      <c r="BB386" s="2"/>
      <c r="BC386" s="2"/>
      <c r="BD386" s="2"/>
      <c r="BE386" s="2"/>
      <c r="BF386" s="2"/>
      <c r="BG386" s="2"/>
      <c r="BH386" s="2"/>
      <c r="BI386" s="2"/>
      <c r="BJ386" s="2"/>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row>
    <row r="387" spans="1:243" ht="15.5">
      <c r="A387" s="147" t="s">
        <v>3879</v>
      </c>
      <c r="B387" s="227">
        <v>345.1</v>
      </c>
      <c r="C387" s="2"/>
      <c r="D387" s="577">
        <v>0</v>
      </c>
      <c r="E387" s="577">
        <v>0</v>
      </c>
      <c r="F387" s="577">
        <v>0</v>
      </c>
      <c r="G387" s="577">
        <v>0</v>
      </c>
      <c r="H387" s="577">
        <v>0</v>
      </c>
      <c r="I387" s="577">
        <v>0</v>
      </c>
      <c r="J387" s="577">
        <v>0</v>
      </c>
      <c r="K387" s="577">
        <v>0</v>
      </c>
      <c r="L387" s="577">
        <v>0</v>
      </c>
      <c r="M387" s="577">
        <v>0</v>
      </c>
      <c r="N387" s="577">
        <v>0</v>
      </c>
      <c r="O387" s="577">
        <v>0</v>
      </c>
      <c r="P387" s="266"/>
      <c r="AJ387" s="2"/>
      <c r="AK387" s="241"/>
      <c r="AL387" s="2"/>
      <c r="AM387" s="2"/>
      <c r="AN387" s="241"/>
      <c r="AP387" s="2"/>
      <c r="AQ387" s="2"/>
      <c r="AR387" s="241"/>
      <c r="AS387" s="2"/>
      <c r="AT387" s="2"/>
      <c r="AU387" s="2"/>
      <c r="AV387" s="2"/>
      <c r="AW387" s="2"/>
      <c r="AX387" s="2"/>
      <c r="AY387" s="2"/>
      <c r="AZ387" s="2"/>
      <c r="BA387" s="2"/>
      <c r="BB387" s="2"/>
      <c r="BC387" s="2"/>
      <c r="BD387" s="2"/>
      <c r="BE387" s="2"/>
      <c r="BF387" s="2"/>
      <c r="BG387" s="2"/>
      <c r="BH387" s="2"/>
      <c r="BI387" s="2"/>
      <c r="BJ387" s="2"/>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row>
    <row r="388" spans="1:243" ht="15.5">
      <c r="A388" s="147" t="s">
        <v>3880</v>
      </c>
      <c r="B388" s="227">
        <v>345.2</v>
      </c>
      <c r="C388" s="2"/>
      <c r="D388" s="577">
        <v>0</v>
      </c>
      <c r="E388" s="577">
        <v>0</v>
      </c>
      <c r="F388" s="577">
        <v>0</v>
      </c>
      <c r="G388" s="577">
        <v>0</v>
      </c>
      <c r="H388" s="577">
        <v>0</v>
      </c>
      <c r="I388" s="577">
        <v>0</v>
      </c>
      <c r="J388" s="577">
        <v>0</v>
      </c>
      <c r="K388" s="577">
        <v>0</v>
      </c>
      <c r="L388" s="577">
        <v>0</v>
      </c>
      <c r="M388" s="577">
        <v>0</v>
      </c>
      <c r="N388" s="577">
        <v>0</v>
      </c>
      <c r="O388" s="577">
        <v>0</v>
      </c>
      <c r="P388" s="266"/>
      <c r="AJ388" s="2"/>
      <c r="AK388" s="241"/>
      <c r="AL388" s="2"/>
      <c r="AM388" s="2"/>
      <c r="AN388" s="241"/>
      <c r="AP388" s="2"/>
      <c r="AQ388" s="2"/>
      <c r="AR388" s="241"/>
      <c r="AS388" s="2"/>
      <c r="AT388" s="2"/>
      <c r="AU388" s="2"/>
      <c r="AV388" s="2"/>
      <c r="AW388" s="2"/>
      <c r="AX388" s="2"/>
      <c r="AY388" s="2"/>
      <c r="AZ388" s="2"/>
      <c r="BA388" s="2"/>
      <c r="BB388" s="2"/>
      <c r="BC388" s="2"/>
      <c r="BD388" s="2"/>
      <c r="BE388" s="2"/>
      <c r="BF388" s="2"/>
      <c r="BG388" s="2"/>
      <c r="BH388" s="2"/>
      <c r="BI388" s="2"/>
      <c r="BJ388" s="2"/>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row>
    <row r="389" spans="1:243" ht="15.5">
      <c r="A389" s="147" t="s">
        <v>3881</v>
      </c>
      <c r="B389" s="227">
        <v>345.3</v>
      </c>
      <c r="C389" s="2"/>
      <c r="D389" s="577">
        <v>0</v>
      </c>
      <c r="E389" s="577">
        <v>0</v>
      </c>
      <c r="F389" s="577">
        <v>0</v>
      </c>
      <c r="G389" s="577">
        <v>0</v>
      </c>
      <c r="H389" s="577">
        <v>0</v>
      </c>
      <c r="I389" s="577">
        <v>0</v>
      </c>
      <c r="J389" s="577">
        <v>0</v>
      </c>
      <c r="K389" s="577">
        <v>0</v>
      </c>
      <c r="L389" s="577">
        <v>0</v>
      </c>
      <c r="M389" s="577">
        <v>0</v>
      </c>
      <c r="N389" s="577">
        <v>0</v>
      </c>
      <c r="O389" s="577">
        <v>0</v>
      </c>
      <c r="P389" s="266"/>
      <c r="AJ389" s="2"/>
      <c r="AK389" s="241"/>
      <c r="AL389" s="2"/>
      <c r="AM389" s="2"/>
      <c r="AN389" s="241"/>
      <c r="AP389" s="2"/>
      <c r="AQ389" s="2"/>
      <c r="AR389" s="241"/>
      <c r="AS389" s="2"/>
      <c r="AT389" s="2"/>
      <c r="AU389" s="2"/>
      <c r="AV389" s="2"/>
      <c r="AW389" s="2"/>
      <c r="AX389" s="2"/>
      <c r="AY389" s="2"/>
      <c r="AZ389" s="2"/>
      <c r="BA389" s="2"/>
      <c r="BB389" s="2"/>
      <c r="BC389" s="2"/>
      <c r="BD389" s="2"/>
      <c r="BE389" s="2"/>
      <c r="BF389" s="2"/>
      <c r="BG389" s="2"/>
      <c r="BH389" s="2"/>
      <c r="BI389" s="2"/>
      <c r="BJ389" s="2"/>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row>
    <row r="390" spans="1:243" ht="15.5">
      <c r="A390" s="147">
        <f>A386+1</f>
        <v>179</v>
      </c>
      <c r="B390" s="227">
        <v>346</v>
      </c>
      <c r="C390" s="2"/>
      <c r="D390" s="577">
        <v>0</v>
      </c>
      <c r="E390" s="577">
        <v>0</v>
      </c>
      <c r="F390" s="577">
        <v>0</v>
      </c>
      <c r="G390" s="577">
        <v>0</v>
      </c>
      <c r="H390" s="577">
        <v>0</v>
      </c>
      <c r="I390" s="577">
        <v>0</v>
      </c>
      <c r="J390" s="577">
        <v>0</v>
      </c>
      <c r="K390" s="577">
        <v>0</v>
      </c>
      <c r="L390" s="577">
        <v>0</v>
      </c>
      <c r="M390" s="577">
        <v>0</v>
      </c>
      <c r="N390" s="577">
        <v>0</v>
      </c>
      <c r="O390" s="577">
        <v>0</v>
      </c>
      <c r="P390" s="266"/>
      <c r="AJ390" s="2"/>
      <c r="AK390" s="241"/>
      <c r="AL390" s="2"/>
      <c r="AM390" s="2"/>
      <c r="AN390" s="241"/>
      <c r="AP390" s="2"/>
      <c r="AQ390" s="2"/>
      <c r="AR390" s="241"/>
      <c r="AS390" s="2"/>
      <c r="AT390" s="2"/>
      <c r="AU390" s="2"/>
      <c r="AV390" s="2"/>
      <c r="AW390" s="2"/>
      <c r="AX390" s="2"/>
      <c r="AY390" s="2"/>
      <c r="AZ390" s="2"/>
      <c r="BA390" s="2"/>
      <c r="BB390" s="2"/>
      <c r="BC390" s="2"/>
      <c r="BD390" s="2"/>
      <c r="BE390" s="2"/>
      <c r="BF390" s="2"/>
      <c r="BG390" s="2"/>
      <c r="BH390" s="2"/>
      <c r="BI390" s="2"/>
      <c r="BJ390" s="2"/>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row>
    <row r="391" spans="1:243" ht="15.5">
      <c r="A391" s="96"/>
      <c r="B391" s="264"/>
      <c r="C391" s="2"/>
      <c r="D391" s="2"/>
      <c r="E391" s="2"/>
      <c r="F391" s="2"/>
      <c r="G391" s="2"/>
      <c r="H391" s="2"/>
      <c r="I391" s="2"/>
      <c r="J391" s="2"/>
      <c r="K391" s="96"/>
      <c r="L391" s="2"/>
      <c r="M391" s="2"/>
      <c r="N391" s="2"/>
      <c r="O391" s="2"/>
      <c r="P391" s="266"/>
      <c r="AJ391" s="2"/>
      <c r="AK391" s="241"/>
      <c r="AL391" s="2"/>
      <c r="AM391" s="2"/>
      <c r="AN391" s="241"/>
      <c r="AP391" s="2"/>
      <c r="AQ391" s="2"/>
      <c r="AR391" s="241"/>
      <c r="AS391" s="2"/>
      <c r="AT391" s="2"/>
      <c r="AU391" s="2"/>
      <c r="AV391" s="2"/>
      <c r="AW391" s="2"/>
      <c r="AX391" s="2"/>
      <c r="AY391" s="2"/>
      <c r="AZ391" s="2"/>
      <c r="BA391" s="2"/>
      <c r="BB391" s="2"/>
      <c r="BC391" s="2"/>
      <c r="BD391" s="2"/>
      <c r="BE391" s="2"/>
      <c r="BF391" s="2"/>
      <c r="BG391" s="2"/>
      <c r="BH391" s="2"/>
      <c r="BI391" s="2"/>
      <c r="BJ391" s="2"/>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row>
    <row r="392" spans="1:243" ht="18.5">
      <c r="A392" s="96"/>
      <c r="B392" s="96" t="s">
        <v>1068</v>
      </c>
      <c r="C392" s="96" t="s">
        <v>717</v>
      </c>
      <c r="D392" s="1283" t="s">
        <v>718</v>
      </c>
      <c r="E392" s="1284"/>
      <c r="F392" s="1284"/>
      <c r="G392" s="1284"/>
      <c r="H392" s="1284"/>
      <c r="I392" s="1284"/>
      <c r="J392" s="1284"/>
      <c r="K392" s="1284"/>
      <c r="L392" s="1284"/>
      <c r="M392" s="1284"/>
      <c r="N392" s="1284"/>
      <c r="O392" s="1284"/>
      <c r="P392" s="1284"/>
      <c r="AJ392" s="2"/>
      <c r="AK392" s="241"/>
      <c r="AL392" s="2"/>
      <c r="AM392" s="2"/>
      <c r="AN392" s="241"/>
      <c r="AP392" s="2"/>
      <c r="AQ392" s="2"/>
      <c r="AR392" s="241"/>
      <c r="AS392" s="2"/>
      <c r="AT392" s="2"/>
      <c r="AU392" s="2"/>
      <c r="AV392" s="2"/>
      <c r="AW392" s="2"/>
      <c r="AX392" s="2"/>
      <c r="AY392" s="2"/>
      <c r="AZ392" s="2"/>
      <c r="BA392" s="2"/>
      <c r="BB392" s="2"/>
      <c r="BC392" s="2"/>
      <c r="BD392" s="2"/>
      <c r="BE392" s="2"/>
      <c r="BF392" s="2"/>
      <c r="BG392" s="2"/>
      <c r="BH392" s="2"/>
      <c r="BI392" s="2"/>
      <c r="BJ392" s="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row>
    <row r="393" spans="1:243" ht="18.5">
      <c r="A393" s="97"/>
      <c r="B393" s="97" t="s">
        <v>918</v>
      </c>
      <c r="C393" s="97" t="s">
        <v>719</v>
      </c>
      <c r="D393" s="15" t="s">
        <v>706</v>
      </c>
      <c r="E393" s="15" t="s">
        <v>707</v>
      </c>
      <c r="F393" s="15" t="s">
        <v>708</v>
      </c>
      <c r="G393" s="15" t="s">
        <v>709</v>
      </c>
      <c r="H393" s="15" t="s">
        <v>710</v>
      </c>
      <c r="I393" s="15" t="s">
        <v>711</v>
      </c>
      <c r="J393" s="15" t="s">
        <v>712</v>
      </c>
      <c r="K393" s="15" t="s">
        <v>713</v>
      </c>
      <c r="L393" s="15" t="s">
        <v>714</v>
      </c>
      <c r="M393" s="15" t="s">
        <v>715</v>
      </c>
      <c r="N393" s="15" t="s">
        <v>716</v>
      </c>
      <c r="O393" s="15" t="s">
        <v>705</v>
      </c>
      <c r="P393" s="277" t="s">
        <v>464</v>
      </c>
      <c r="AJ393" s="2"/>
      <c r="AK393" s="241"/>
      <c r="AL393" s="2"/>
      <c r="AM393" s="2"/>
      <c r="AN393" s="241"/>
      <c r="AP393" s="2"/>
      <c r="AQ393" s="2"/>
      <c r="AR393" s="241"/>
      <c r="AS393" s="2"/>
      <c r="AT393" s="2"/>
      <c r="AU393" s="2"/>
      <c r="AV393" s="2"/>
      <c r="AW393" s="2"/>
      <c r="AX393" s="2"/>
      <c r="AY393" s="2"/>
      <c r="AZ393" s="2"/>
      <c r="BA393" s="2"/>
      <c r="BB393" s="2"/>
      <c r="BC393" s="2"/>
      <c r="BD393" s="2"/>
      <c r="BE393" s="2"/>
      <c r="BF393" s="2"/>
      <c r="BG393" s="2"/>
      <c r="BH393" s="2"/>
      <c r="BI393" s="2"/>
      <c r="BJ393" s="2"/>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row>
    <row r="394" spans="1:243" ht="15.5">
      <c r="A394" s="147">
        <f>A390+1</f>
        <v>180</v>
      </c>
      <c r="B394" s="227">
        <f>B383</f>
        <v>341</v>
      </c>
      <c r="C394" s="579"/>
      <c r="D394" s="422">
        <f>D383*$C394/100/12</f>
        <v>0</v>
      </c>
      <c r="E394" s="422">
        <f t="shared" ref="E394:O394" si="213">E383*$C394/100/12</f>
        <v>0</v>
      </c>
      <c r="F394" s="422">
        <f t="shared" si="213"/>
        <v>0</v>
      </c>
      <c r="G394" s="422">
        <f t="shared" si="213"/>
        <v>0</v>
      </c>
      <c r="H394" s="422">
        <f t="shared" si="213"/>
        <v>0</v>
      </c>
      <c r="I394" s="422">
        <f t="shared" si="213"/>
        <v>0</v>
      </c>
      <c r="J394" s="422">
        <f t="shared" si="213"/>
        <v>0</v>
      </c>
      <c r="K394" s="422">
        <f t="shared" si="213"/>
        <v>0</v>
      </c>
      <c r="L394" s="422">
        <f t="shared" si="213"/>
        <v>0</v>
      </c>
      <c r="M394" s="422">
        <f t="shared" si="213"/>
        <v>0</v>
      </c>
      <c r="N394" s="422">
        <f t="shared" si="213"/>
        <v>0</v>
      </c>
      <c r="O394" s="422">
        <f t="shared" si="213"/>
        <v>0</v>
      </c>
      <c r="P394" s="263">
        <f>SUM(D394:O394)</f>
        <v>0</v>
      </c>
      <c r="AJ394" s="2"/>
      <c r="AK394" s="241"/>
      <c r="AL394" s="2"/>
      <c r="AM394" s="2"/>
      <c r="AN394" s="241"/>
      <c r="AP394" s="2"/>
      <c r="AQ394" s="2"/>
      <c r="AR394" s="241"/>
      <c r="AS394" s="2"/>
      <c r="AT394" s="2"/>
      <c r="AU394" s="2"/>
      <c r="AV394" s="2"/>
      <c r="AW394" s="2"/>
      <c r="AX394" s="2"/>
      <c r="AY394" s="2"/>
      <c r="AZ394" s="2"/>
      <c r="BA394" s="2"/>
      <c r="BB394" s="2"/>
      <c r="BC394" s="2"/>
      <c r="BD394" s="2"/>
      <c r="BE394" s="2"/>
      <c r="BF394" s="2"/>
      <c r="BG394" s="2"/>
      <c r="BH394" s="2"/>
      <c r="BI394" s="2"/>
      <c r="BJ394" s="2"/>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row>
    <row r="395" spans="1:243" ht="15.5">
      <c r="A395" s="147">
        <f>A394+1</f>
        <v>181</v>
      </c>
      <c r="B395" s="227">
        <f>B384</f>
        <v>342</v>
      </c>
      <c r="C395" s="579"/>
      <c r="D395" s="422">
        <f>D384*$C395/100/12</f>
        <v>0</v>
      </c>
      <c r="E395" s="422">
        <f t="shared" ref="E395:O395" si="214">E384*$C395/100/12</f>
        <v>0</v>
      </c>
      <c r="F395" s="422">
        <f t="shared" si="214"/>
        <v>0</v>
      </c>
      <c r="G395" s="422">
        <f t="shared" si="214"/>
        <v>0</v>
      </c>
      <c r="H395" s="422">
        <f t="shared" si="214"/>
        <v>0</v>
      </c>
      <c r="I395" s="422">
        <f t="shared" si="214"/>
        <v>0</v>
      </c>
      <c r="J395" s="422">
        <f t="shared" si="214"/>
        <v>0</v>
      </c>
      <c r="K395" s="422">
        <f t="shared" si="214"/>
        <v>0</v>
      </c>
      <c r="L395" s="422">
        <f t="shared" si="214"/>
        <v>0</v>
      </c>
      <c r="M395" s="422">
        <f t="shared" si="214"/>
        <v>0</v>
      </c>
      <c r="N395" s="422">
        <f t="shared" si="214"/>
        <v>0</v>
      </c>
      <c r="O395" s="422">
        <f t="shared" si="214"/>
        <v>0</v>
      </c>
      <c r="P395" s="263">
        <f>SUM(D395:O395)</f>
        <v>0</v>
      </c>
      <c r="AJ395" s="2"/>
      <c r="AK395" s="241"/>
      <c r="AL395" s="2"/>
      <c r="AM395" s="2"/>
      <c r="AN395" s="241"/>
      <c r="AP395" s="2"/>
      <c r="AQ395" s="2"/>
      <c r="AR395" s="241"/>
      <c r="AS395" s="2"/>
      <c r="AT395" s="2"/>
      <c r="AU395" s="2"/>
      <c r="AV395" s="2"/>
      <c r="AW395" s="2"/>
      <c r="AX395" s="2"/>
      <c r="AY395" s="2"/>
      <c r="AZ395" s="2"/>
      <c r="BA395" s="2"/>
      <c r="BB395" s="2"/>
      <c r="BC395" s="2"/>
      <c r="BD395" s="2"/>
      <c r="BE395" s="2"/>
      <c r="BF395" s="2"/>
      <c r="BG395" s="2"/>
      <c r="BH395" s="2"/>
      <c r="BI395" s="2"/>
      <c r="BJ395" s="2"/>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row>
    <row r="396" spans="1:243" ht="15.5">
      <c r="A396" s="147">
        <f>A395+1</f>
        <v>182</v>
      </c>
      <c r="B396" s="227">
        <f>B385</f>
        <v>344</v>
      </c>
      <c r="C396" s="579"/>
      <c r="D396" s="422">
        <f>D385*$C396/100/12</f>
        <v>0</v>
      </c>
      <c r="E396" s="422">
        <f t="shared" ref="E396:O396" si="215">E385*$C396/100/12</f>
        <v>0</v>
      </c>
      <c r="F396" s="422">
        <f t="shared" si="215"/>
        <v>0</v>
      </c>
      <c r="G396" s="422">
        <f t="shared" si="215"/>
        <v>0</v>
      </c>
      <c r="H396" s="422">
        <f t="shared" si="215"/>
        <v>0</v>
      </c>
      <c r="I396" s="422">
        <f t="shared" si="215"/>
        <v>0</v>
      </c>
      <c r="J396" s="422">
        <f t="shared" si="215"/>
        <v>0</v>
      </c>
      <c r="K396" s="422">
        <f t="shared" si="215"/>
        <v>0</v>
      </c>
      <c r="L396" s="422">
        <f t="shared" si="215"/>
        <v>0</v>
      </c>
      <c r="M396" s="422">
        <f t="shared" si="215"/>
        <v>0</v>
      </c>
      <c r="N396" s="422">
        <f t="shared" si="215"/>
        <v>0</v>
      </c>
      <c r="O396" s="422">
        <f t="shared" si="215"/>
        <v>0</v>
      </c>
      <c r="P396" s="263">
        <f>SUM(D396:O396)</f>
        <v>0</v>
      </c>
      <c r="AJ396" s="2"/>
      <c r="AK396" s="241"/>
      <c r="AL396" s="2"/>
      <c r="AM396" s="2"/>
      <c r="AN396" s="241"/>
      <c r="AP396" s="2"/>
      <c r="AQ396" s="2"/>
      <c r="AR396" s="241"/>
      <c r="AS396" s="2"/>
      <c r="AT396" s="2"/>
      <c r="AU396" s="2"/>
      <c r="AV396" s="2"/>
      <c r="AW396" s="2"/>
      <c r="AX396" s="2"/>
      <c r="AY396" s="2"/>
      <c r="AZ396" s="2"/>
      <c r="BA396" s="2"/>
      <c r="BB396" s="2"/>
      <c r="BC396" s="2"/>
      <c r="BD396" s="2"/>
      <c r="BE396" s="2"/>
      <c r="BF396" s="2"/>
      <c r="BG396" s="2"/>
      <c r="BH396" s="2"/>
      <c r="BI396" s="2"/>
      <c r="BJ396" s="2"/>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row>
    <row r="397" spans="1:243" ht="15.5">
      <c r="A397" s="147">
        <f>A396+1</f>
        <v>183</v>
      </c>
      <c r="B397" s="227">
        <f>B386</f>
        <v>345</v>
      </c>
      <c r="C397" s="579"/>
      <c r="D397" s="422">
        <f>D386*$C397/100/12</f>
        <v>0</v>
      </c>
      <c r="E397" s="422">
        <f t="shared" ref="E397:O397" si="216">E386*$C397/100/12</f>
        <v>0</v>
      </c>
      <c r="F397" s="422">
        <f t="shared" si="216"/>
        <v>0</v>
      </c>
      <c r="G397" s="422">
        <f t="shared" si="216"/>
        <v>0</v>
      </c>
      <c r="H397" s="422">
        <f t="shared" si="216"/>
        <v>0</v>
      </c>
      <c r="I397" s="422">
        <f t="shared" si="216"/>
        <v>0</v>
      </c>
      <c r="J397" s="422">
        <f t="shared" si="216"/>
        <v>0</v>
      </c>
      <c r="K397" s="422">
        <f t="shared" si="216"/>
        <v>0</v>
      </c>
      <c r="L397" s="422">
        <f t="shared" si="216"/>
        <v>0</v>
      </c>
      <c r="M397" s="422">
        <f t="shared" si="216"/>
        <v>0</v>
      </c>
      <c r="N397" s="422">
        <f t="shared" si="216"/>
        <v>0</v>
      </c>
      <c r="O397" s="422">
        <f t="shared" si="216"/>
        <v>0</v>
      </c>
      <c r="P397" s="263">
        <f>SUM(D397:O397)</f>
        <v>0</v>
      </c>
      <c r="AJ397" s="2"/>
      <c r="AK397" s="241"/>
      <c r="AL397" s="2"/>
      <c r="AM397" s="2"/>
      <c r="AN397" s="241"/>
      <c r="AP397" s="2"/>
      <c r="AQ397" s="2"/>
      <c r="AR397" s="241"/>
      <c r="AS397" s="2"/>
      <c r="AT397" s="2"/>
      <c r="AU397" s="2"/>
      <c r="AV397" s="2"/>
      <c r="AW397" s="2"/>
      <c r="AX397" s="2"/>
      <c r="AY397" s="2"/>
      <c r="AZ397" s="2"/>
      <c r="BA397" s="2"/>
      <c r="BB397" s="2"/>
      <c r="BC397" s="2"/>
      <c r="BD397" s="2"/>
      <c r="BE397" s="2"/>
      <c r="BF397" s="2"/>
      <c r="BG397" s="2"/>
      <c r="BH397" s="2"/>
      <c r="BI397" s="2"/>
      <c r="BJ397" s="2"/>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row>
    <row r="398" spans="1:243" ht="15.5">
      <c r="A398" s="147" t="s">
        <v>3882</v>
      </c>
      <c r="B398" s="227">
        <v>345.1</v>
      </c>
      <c r="C398" s="579"/>
      <c r="D398" s="422">
        <f t="shared" ref="D398:O398" si="217">D387*$C398/100/12</f>
        <v>0</v>
      </c>
      <c r="E398" s="422">
        <f t="shared" si="217"/>
        <v>0</v>
      </c>
      <c r="F398" s="422">
        <f t="shared" si="217"/>
        <v>0</v>
      </c>
      <c r="G398" s="422">
        <f t="shared" si="217"/>
        <v>0</v>
      </c>
      <c r="H398" s="422">
        <f t="shared" si="217"/>
        <v>0</v>
      </c>
      <c r="I398" s="422">
        <f t="shared" si="217"/>
        <v>0</v>
      </c>
      <c r="J398" s="422">
        <f t="shared" si="217"/>
        <v>0</v>
      </c>
      <c r="K398" s="422">
        <f t="shared" si="217"/>
        <v>0</v>
      </c>
      <c r="L398" s="422">
        <f t="shared" si="217"/>
        <v>0</v>
      </c>
      <c r="M398" s="422">
        <f t="shared" si="217"/>
        <v>0</v>
      </c>
      <c r="N398" s="422">
        <f t="shared" si="217"/>
        <v>0</v>
      </c>
      <c r="O398" s="422">
        <f t="shared" si="217"/>
        <v>0</v>
      </c>
      <c r="P398" s="263">
        <f t="shared" ref="P398:P400" si="218">SUM(D398:O398)</f>
        <v>0</v>
      </c>
      <c r="AJ398" s="2"/>
      <c r="AK398" s="241"/>
      <c r="AL398" s="2"/>
      <c r="AM398" s="2"/>
      <c r="AN398" s="241"/>
      <c r="AP398" s="2"/>
      <c r="AQ398" s="2"/>
      <c r="AR398" s="241"/>
      <c r="AS398" s="2"/>
      <c r="AT398" s="2"/>
      <c r="AU398" s="2"/>
      <c r="AV398" s="2"/>
      <c r="AW398" s="2"/>
      <c r="AX398" s="2"/>
      <c r="AY398" s="2"/>
      <c r="AZ398" s="2"/>
      <c r="BA398" s="2"/>
      <c r="BB398" s="2"/>
      <c r="BC398" s="2"/>
      <c r="BD398" s="2"/>
      <c r="BE398" s="2"/>
      <c r="BF398" s="2"/>
      <c r="BG398" s="2"/>
      <c r="BH398" s="2"/>
      <c r="BI398" s="2"/>
      <c r="BJ398" s="2"/>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row>
    <row r="399" spans="1:243" ht="15.5">
      <c r="A399" s="147" t="s">
        <v>3883</v>
      </c>
      <c r="B399" s="227">
        <v>345.2</v>
      </c>
      <c r="C399" s="579"/>
      <c r="D399" s="422">
        <f t="shared" ref="D399:O399" si="219">D388*$C399/100/12</f>
        <v>0</v>
      </c>
      <c r="E399" s="422">
        <f t="shared" si="219"/>
        <v>0</v>
      </c>
      <c r="F399" s="422">
        <f t="shared" si="219"/>
        <v>0</v>
      </c>
      <c r="G399" s="422">
        <f t="shared" si="219"/>
        <v>0</v>
      </c>
      <c r="H399" s="422">
        <f t="shared" si="219"/>
        <v>0</v>
      </c>
      <c r="I399" s="422">
        <f t="shared" si="219"/>
        <v>0</v>
      </c>
      <c r="J399" s="422">
        <f t="shared" si="219"/>
        <v>0</v>
      </c>
      <c r="K399" s="422">
        <f t="shared" si="219"/>
        <v>0</v>
      </c>
      <c r="L399" s="422">
        <f t="shared" si="219"/>
        <v>0</v>
      </c>
      <c r="M399" s="422">
        <f t="shared" si="219"/>
        <v>0</v>
      </c>
      <c r="N399" s="422">
        <f t="shared" si="219"/>
        <v>0</v>
      </c>
      <c r="O399" s="422">
        <f t="shared" si="219"/>
        <v>0</v>
      </c>
      <c r="P399" s="263">
        <f t="shared" si="218"/>
        <v>0</v>
      </c>
      <c r="AJ399" s="2"/>
      <c r="AK399" s="241"/>
      <c r="AL399" s="2"/>
      <c r="AM399" s="2"/>
      <c r="AN399" s="241"/>
      <c r="AP399" s="2"/>
      <c r="AQ399" s="2"/>
      <c r="AR399" s="241"/>
      <c r="AS399" s="2"/>
      <c r="AT399" s="2"/>
      <c r="AU399" s="2"/>
      <c r="AV399" s="2"/>
      <c r="AW399" s="2"/>
      <c r="AX399" s="2"/>
      <c r="AY399" s="2"/>
      <c r="AZ399" s="2"/>
      <c r="BA399" s="2"/>
      <c r="BB399" s="2"/>
      <c r="BC399" s="2"/>
      <c r="BD399" s="2"/>
      <c r="BE399" s="2"/>
      <c r="BF399" s="2"/>
      <c r="BG399" s="2"/>
      <c r="BH399" s="2"/>
      <c r="BI399" s="2"/>
      <c r="BJ399" s="2"/>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row>
    <row r="400" spans="1:243" ht="15.5">
      <c r="A400" s="147" t="s">
        <v>3884</v>
      </c>
      <c r="B400" s="227">
        <v>345.3</v>
      </c>
      <c r="C400" s="579"/>
      <c r="D400" s="422">
        <f t="shared" ref="D400:O400" si="220">D389*$C400/100/12</f>
        <v>0</v>
      </c>
      <c r="E400" s="422">
        <f t="shared" si="220"/>
        <v>0</v>
      </c>
      <c r="F400" s="422">
        <f t="shared" si="220"/>
        <v>0</v>
      </c>
      <c r="G400" s="422">
        <f t="shared" si="220"/>
        <v>0</v>
      </c>
      <c r="H400" s="422">
        <f t="shared" si="220"/>
        <v>0</v>
      </c>
      <c r="I400" s="422">
        <f t="shared" si="220"/>
        <v>0</v>
      </c>
      <c r="J400" s="422">
        <f t="shared" si="220"/>
        <v>0</v>
      </c>
      <c r="K400" s="422">
        <f t="shared" si="220"/>
        <v>0</v>
      </c>
      <c r="L400" s="422">
        <f t="shared" si="220"/>
        <v>0</v>
      </c>
      <c r="M400" s="422">
        <f t="shared" si="220"/>
        <v>0</v>
      </c>
      <c r="N400" s="422">
        <f t="shared" si="220"/>
        <v>0</v>
      </c>
      <c r="O400" s="422">
        <f t="shared" si="220"/>
        <v>0</v>
      </c>
      <c r="P400" s="263">
        <f t="shared" si="218"/>
        <v>0</v>
      </c>
      <c r="AJ400" s="2"/>
      <c r="AK400" s="241"/>
      <c r="AL400" s="2"/>
      <c r="AM400" s="2"/>
      <c r="AN400" s="241"/>
      <c r="AP400" s="2"/>
      <c r="AQ400" s="2"/>
      <c r="AR400" s="241"/>
      <c r="AS400" s="2"/>
      <c r="AT400" s="2"/>
      <c r="AU400" s="2"/>
      <c r="AV400" s="2"/>
      <c r="AW400" s="2"/>
      <c r="AX400" s="2"/>
      <c r="AY400" s="2"/>
      <c r="AZ400" s="2"/>
      <c r="BA400" s="2"/>
      <c r="BB400" s="2"/>
      <c r="BC400" s="2"/>
      <c r="BD400" s="2"/>
      <c r="BE400" s="2"/>
      <c r="BF400" s="2"/>
      <c r="BG400" s="2"/>
      <c r="BH400" s="2"/>
      <c r="BI400" s="2"/>
      <c r="BJ400" s="2"/>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row>
    <row r="401" spans="1:243" ht="15.5">
      <c r="A401" s="147">
        <f>A397+1</f>
        <v>184</v>
      </c>
      <c r="B401" s="227">
        <f>B390</f>
        <v>346</v>
      </c>
      <c r="C401" s="579"/>
      <c r="D401" s="422">
        <f t="shared" ref="D401:O401" si="221">D390*$C401/100/12</f>
        <v>0</v>
      </c>
      <c r="E401" s="422">
        <f t="shared" si="221"/>
        <v>0</v>
      </c>
      <c r="F401" s="422">
        <f t="shared" si="221"/>
        <v>0</v>
      </c>
      <c r="G401" s="422">
        <f t="shared" si="221"/>
        <v>0</v>
      </c>
      <c r="H401" s="422">
        <f t="shared" si="221"/>
        <v>0</v>
      </c>
      <c r="I401" s="422">
        <f t="shared" si="221"/>
        <v>0</v>
      </c>
      <c r="J401" s="422">
        <f t="shared" si="221"/>
        <v>0</v>
      </c>
      <c r="K401" s="422">
        <f t="shared" si="221"/>
        <v>0</v>
      </c>
      <c r="L401" s="422">
        <f t="shared" si="221"/>
        <v>0</v>
      </c>
      <c r="M401" s="422">
        <f t="shared" si="221"/>
        <v>0</v>
      </c>
      <c r="N401" s="422">
        <f t="shared" si="221"/>
        <v>0</v>
      </c>
      <c r="O401" s="422">
        <f t="shared" si="221"/>
        <v>0</v>
      </c>
      <c r="P401" s="263">
        <f>SUM(D401:O401)</f>
        <v>0</v>
      </c>
      <c r="AJ401" s="2"/>
      <c r="AK401" s="241"/>
      <c r="AL401" s="2"/>
      <c r="AM401" s="2"/>
      <c r="AN401" s="241"/>
      <c r="AP401" s="2"/>
      <c r="AQ401" s="2"/>
      <c r="AR401" s="241"/>
      <c r="AS401" s="2"/>
      <c r="AT401" s="2"/>
      <c r="AU401" s="2"/>
      <c r="AV401" s="2"/>
      <c r="AW401" s="2"/>
      <c r="AX401" s="2"/>
      <c r="AY401" s="2"/>
      <c r="AZ401" s="2"/>
      <c r="BA401" s="2"/>
      <c r="BB401" s="2"/>
      <c r="BC401" s="2"/>
      <c r="BD401" s="2"/>
      <c r="BE401" s="2"/>
      <c r="BF401" s="2"/>
      <c r="BG401" s="2"/>
      <c r="BH401" s="2"/>
      <c r="BI401" s="2"/>
      <c r="BJ401" s="2"/>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row>
    <row r="402" spans="1:243" ht="15.5">
      <c r="A402" s="96"/>
      <c r="B402" s="2"/>
      <c r="C402" s="2"/>
      <c r="D402" s="2"/>
      <c r="E402" s="2"/>
      <c r="F402" s="2"/>
      <c r="G402" s="2"/>
      <c r="H402" s="2"/>
      <c r="I402" s="2"/>
      <c r="J402" s="2"/>
      <c r="K402" s="96"/>
      <c r="L402" s="2"/>
      <c r="M402" s="2"/>
      <c r="N402" s="2"/>
      <c r="O402" s="2"/>
      <c r="P402" s="266"/>
      <c r="AJ402" s="2"/>
      <c r="AK402" s="241"/>
      <c r="AL402" s="2"/>
      <c r="AM402" s="2"/>
      <c r="AN402" s="241"/>
      <c r="AP402" s="2"/>
      <c r="AQ402" s="2"/>
      <c r="AR402" s="241"/>
      <c r="AS402" s="2"/>
      <c r="AT402" s="2"/>
      <c r="AU402" s="2"/>
      <c r="AV402" s="2"/>
      <c r="AW402" s="2"/>
      <c r="AX402" s="2"/>
      <c r="AY402" s="2"/>
      <c r="AZ402" s="2"/>
      <c r="BA402" s="2"/>
      <c r="BB402" s="2"/>
      <c r="BC402" s="2"/>
      <c r="BD402" s="2"/>
      <c r="BE402" s="2"/>
      <c r="BF402" s="2"/>
      <c r="BG402" s="2"/>
      <c r="BH402" s="2"/>
      <c r="BI402" s="2"/>
      <c r="BJ402" s="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row>
    <row r="403" spans="1:243" ht="18.5">
      <c r="A403" s="96"/>
      <c r="B403" s="96" t="s">
        <v>1068</v>
      </c>
      <c r="C403" s="96" t="s">
        <v>720</v>
      </c>
      <c r="D403" s="1283" t="s">
        <v>721</v>
      </c>
      <c r="E403" s="1284"/>
      <c r="F403" s="1284"/>
      <c r="G403" s="1284"/>
      <c r="H403" s="1284"/>
      <c r="I403" s="1284"/>
      <c r="J403" s="1284"/>
      <c r="K403" s="1284"/>
      <c r="L403" s="1284"/>
      <c r="M403" s="1284"/>
      <c r="N403" s="1284"/>
      <c r="O403" s="1284"/>
      <c r="P403" s="1284"/>
      <c r="AJ403" s="2"/>
      <c r="AK403" s="241"/>
      <c r="AL403" s="2"/>
      <c r="AM403" s="2"/>
      <c r="AN403" s="241"/>
      <c r="AP403" s="2"/>
      <c r="AQ403" s="2"/>
      <c r="AR403" s="241"/>
      <c r="AS403" s="2"/>
      <c r="AT403" s="2"/>
      <c r="AU403" s="2"/>
      <c r="AV403" s="2"/>
      <c r="AW403" s="2"/>
      <c r="AX403" s="2"/>
      <c r="AY403" s="2"/>
      <c r="AZ403" s="2"/>
      <c r="BA403" s="2"/>
      <c r="BB403" s="2"/>
      <c r="BC403" s="2"/>
      <c r="BD403" s="2"/>
      <c r="BE403" s="2"/>
      <c r="BF403" s="2"/>
      <c r="BG403" s="2"/>
      <c r="BH403" s="2"/>
      <c r="BI403" s="2"/>
      <c r="BJ403" s="2"/>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row>
    <row r="404" spans="1:243" ht="18.5">
      <c r="A404" s="96"/>
      <c r="B404" s="97" t="s">
        <v>918</v>
      </c>
      <c r="C404" s="97" t="s">
        <v>722</v>
      </c>
      <c r="D404" s="15" t="s">
        <v>706</v>
      </c>
      <c r="E404" s="15" t="s">
        <v>707</v>
      </c>
      <c r="F404" s="15" t="s">
        <v>708</v>
      </c>
      <c r="G404" s="15" t="s">
        <v>709</v>
      </c>
      <c r="H404" s="15" t="s">
        <v>710</v>
      </c>
      <c r="I404" s="15" t="s">
        <v>711</v>
      </c>
      <c r="J404" s="15" t="s">
        <v>712</v>
      </c>
      <c r="K404" s="15" t="s">
        <v>713</v>
      </c>
      <c r="L404" s="15" t="s">
        <v>714</v>
      </c>
      <c r="M404" s="15" t="s">
        <v>715</v>
      </c>
      <c r="N404" s="15" t="s">
        <v>716</v>
      </c>
      <c r="O404" s="15" t="s">
        <v>705</v>
      </c>
      <c r="P404" s="277" t="s">
        <v>622</v>
      </c>
      <c r="AJ404" s="2"/>
      <c r="AK404" s="241"/>
      <c r="AL404" s="2"/>
      <c r="AM404" s="2"/>
      <c r="AN404" s="241"/>
      <c r="AP404" s="2"/>
      <c r="AQ404" s="2"/>
      <c r="AR404" s="241"/>
      <c r="AS404" s="2"/>
      <c r="AT404" s="2"/>
      <c r="AU404" s="2"/>
      <c r="AV404" s="2"/>
      <c r="AW404" s="2"/>
      <c r="AX404" s="2"/>
      <c r="AY404" s="2"/>
      <c r="AZ404" s="2"/>
      <c r="BA404" s="2"/>
      <c r="BB404" s="2"/>
      <c r="BC404" s="2"/>
      <c r="BD404" s="2"/>
      <c r="BE404" s="2"/>
      <c r="BF404" s="2"/>
      <c r="BG404" s="2"/>
      <c r="BH404" s="2"/>
      <c r="BI404" s="2"/>
      <c r="BJ404" s="2"/>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row>
    <row r="405" spans="1:243" ht="15.5">
      <c r="A405" s="147">
        <f>A401+1</f>
        <v>185</v>
      </c>
      <c r="B405" s="227">
        <f>B383</f>
        <v>341</v>
      </c>
      <c r="C405" s="577">
        <v>0</v>
      </c>
      <c r="D405" s="422">
        <f t="shared" ref="D405:O405" si="222">C405+D394</f>
        <v>0</v>
      </c>
      <c r="E405" s="422">
        <f t="shared" si="222"/>
        <v>0</v>
      </c>
      <c r="F405" s="422">
        <f t="shared" si="222"/>
        <v>0</v>
      </c>
      <c r="G405" s="422">
        <f t="shared" si="222"/>
        <v>0</v>
      </c>
      <c r="H405" s="422">
        <f t="shared" si="222"/>
        <v>0</v>
      </c>
      <c r="I405" s="422">
        <f t="shared" si="222"/>
        <v>0</v>
      </c>
      <c r="J405" s="422">
        <f t="shared" si="222"/>
        <v>0</v>
      </c>
      <c r="K405" s="422">
        <f t="shared" si="222"/>
        <v>0</v>
      </c>
      <c r="L405" s="422">
        <f t="shared" si="222"/>
        <v>0</v>
      </c>
      <c r="M405" s="422">
        <f t="shared" si="222"/>
        <v>0</v>
      </c>
      <c r="N405" s="422">
        <f t="shared" si="222"/>
        <v>0</v>
      </c>
      <c r="O405" s="422">
        <f t="shared" si="222"/>
        <v>0</v>
      </c>
      <c r="P405" s="263">
        <f>O405</f>
        <v>0</v>
      </c>
      <c r="AJ405" s="2"/>
      <c r="AK405" s="241"/>
      <c r="AL405" s="2"/>
      <c r="AM405" s="2"/>
      <c r="AN405" s="241"/>
      <c r="AP405" s="2"/>
      <c r="AQ405" s="2"/>
      <c r="AR405" s="241"/>
      <c r="AS405" s="2"/>
      <c r="AT405" s="2"/>
      <c r="AU405" s="2"/>
      <c r="AV405" s="2"/>
      <c r="AW405" s="2"/>
      <c r="AX405" s="2"/>
      <c r="AY405" s="2"/>
      <c r="AZ405" s="2"/>
      <c r="BA405" s="2"/>
      <c r="BB405" s="2"/>
      <c r="BC405" s="2"/>
      <c r="BD405" s="2"/>
      <c r="BE405" s="2"/>
      <c r="BF405" s="2"/>
      <c r="BG405" s="2"/>
      <c r="BH405" s="2"/>
      <c r="BI405" s="2"/>
      <c r="BJ405" s="2"/>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row>
    <row r="406" spans="1:243" ht="15.5">
      <c r="A406" s="147">
        <f>A405+1</f>
        <v>186</v>
      </c>
      <c r="B406" s="227">
        <f>B384</f>
        <v>342</v>
      </c>
      <c r="C406" s="577">
        <v>0</v>
      </c>
      <c r="D406" s="422">
        <f t="shared" ref="D406:O406" si="223">C406+D395</f>
        <v>0</v>
      </c>
      <c r="E406" s="422">
        <f t="shared" si="223"/>
        <v>0</v>
      </c>
      <c r="F406" s="422">
        <f t="shared" si="223"/>
        <v>0</v>
      </c>
      <c r="G406" s="422">
        <f t="shared" si="223"/>
        <v>0</v>
      </c>
      <c r="H406" s="422">
        <f t="shared" si="223"/>
        <v>0</v>
      </c>
      <c r="I406" s="422">
        <f t="shared" si="223"/>
        <v>0</v>
      </c>
      <c r="J406" s="422">
        <f t="shared" si="223"/>
        <v>0</v>
      </c>
      <c r="K406" s="422">
        <f t="shared" si="223"/>
        <v>0</v>
      </c>
      <c r="L406" s="422">
        <f t="shared" si="223"/>
        <v>0</v>
      </c>
      <c r="M406" s="422">
        <f t="shared" si="223"/>
        <v>0</v>
      </c>
      <c r="N406" s="422">
        <f t="shared" si="223"/>
        <v>0</v>
      </c>
      <c r="O406" s="422">
        <f t="shared" si="223"/>
        <v>0</v>
      </c>
      <c r="P406" s="263">
        <f>O406</f>
        <v>0</v>
      </c>
      <c r="AJ406" s="2"/>
      <c r="AK406" s="241"/>
      <c r="AL406" s="2"/>
      <c r="AM406" s="2"/>
      <c r="AN406" s="241"/>
      <c r="AP406" s="2"/>
      <c r="AQ406" s="2"/>
      <c r="AR406" s="241"/>
      <c r="AS406" s="2"/>
      <c r="AT406" s="2"/>
      <c r="AU406" s="2"/>
      <c r="AV406" s="2"/>
      <c r="AW406" s="2"/>
      <c r="AX406" s="2"/>
      <c r="AY406" s="2"/>
      <c r="AZ406" s="2"/>
      <c r="BA406" s="2"/>
      <c r="BB406" s="2"/>
      <c r="BC406" s="2"/>
      <c r="BD406" s="2"/>
      <c r="BE406" s="2"/>
      <c r="BF406" s="2"/>
      <c r="BG406" s="2"/>
      <c r="BH406" s="2"/>
      <c r="BI406" s="2"/>
      <c r="BJ406" s="2"/>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row>
    <row r="407" spans="1:243" ht="15.5">
      <c r="A407" s="147">
        <f>A406+1</f>
        <v>187</v>
      </c>
      <c r="B407" s="227">
        <f>B385</f>
        <v>344</v>
      </c>
      <c r="C407" s="577">
        <v>0</v>
      </c>
      <c r="D407" s="422">
        <f t="shared" ref="D407:O407" si="224">C407+D396</f>
        <v>0</v>
      </c>
      <c r="E407" s="422">
        <f t="shared" si="224"/>
        <v>0</v>
      </c>
      <c r="F407" s="422">
        <f t="shared" si="224"/>
        <v>0</v>
      </c>
      <c r="G407" s="422">
        <f t="shared" si="224"/>
        <v>0</v>
      </c>
      <c r="H407" s="422">
        <f t="shared" si="224"/>
        <v>0</v>
      </c>
      <c r="I407" s="422">
        <f t="shared" si="224"/>
        <v>0</v>
      </c>
      <c r="J407" s="422">
        <f t="shared" si="224"/>
        <v>0</v>
      </c>
      <c r="K407" s="422">
        <f t="shared" si="224"/>
        <v>0</v>
      </c>
      <c r="L407" s="422">
        <f t="shared" si="224"/>
        <v>0</v>
      </c>
      <c r="M407" s="422">
        <f t="shared" si="224"/>
        <v>0</v>
      </c>
      <c r="N407" s="422">
        <f t="shared" si="224"/>
        <v>0</v>
      </c>
      <c r="O407" s="422">
        <f t="shared" si="224"/>
        <v>0</v>
      </c>
      <c r="P407" s="263">
        <f>O407</f>
        <v>0</v>
      </c>
      <c r="AJ407" s="2"/>
      <c r="AK407" s="241"/>
      <c r="AL407" s="2"/>
      <c r="AM407" s="2"/>
      <c r="AN407" s="241"/>
      <c r="AP407" s="2"/>
      <c r="AQ407" s="2"/>
      <c r="AR407" s="241"/>
      <c r="AS407" s="2"/>
      <c r="AT407" s="2"/>
      <c r="AU407" s="2"/>
      <c r="AV407" s="2"/>
      <c r="AW407" s="2"/>
      <c r="AX407" s="2"/>
      <c r="AY407" s="2"/>
      <c r="AZ407" s="2"/>
      <c r="BA407" s="2"/>
      <c r="BB407" s="2"/>
      <c r="BC407" s="2"/>
      <c r="BD407" s="2"/>
      <c r="BE407" s="2"/>
      <c r="BF407" s="2"/>
      <c r="BG407" s="2"/>
      <c r="BH407" s="2"/>
      <c r="BI407" s="2"/>
      <c r="BJ407" s="2"/>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row>
    <row r="408" spans="1:243" ht="15.5">
      <c r="A408" s="147">
        <f>A407+1</f>
        <v>188</v>
      </c>
      <c r="B408" s="227">
        <f>B386</f>
        <v>345</v>
      </c>
      <c r="C408" s="577">
        <v>0</v>
      </c>
      <c r="D408" s="422">
        <f t="shared" ref="D408:O408" si="225">C408+D397</f>
        <v>0</v>
      </c>
      <c r="E408" s="422">
        <f t="shared" si="225"/>
        <v>0</v>
      </c>
      <c r="F408" s="422">
        <f t="shared" si="225"/>
        <v>0</v>
      </c>
      <c r="G408" s="422">
        <f t="shared" si="225"/>
        <v>0</v>
      </c>
      <c r="H408" s="422">
        <f t="shared" si="225"/>
        <v>0</v>
      </c>
      <c r="I408" s="422">
        <f t="shared" si="225"/>
        <v>0</v>
      </c>
      <c r="J408" s="422">
        <f t="shared" si="225"/>
        <v>0</v>
      </c>
      <c r="K408" s="422">
        <f t="shared" si="225"/>
        <v>0</v>
      </c>
      <c r="L408" s="422">
        <f t="shared" si="225"/>
        <v>0</v>
      </c>
      <c r="M408" s="422">
        <f t="shared" si="225"/>
        <v>0</v>
      </c>
      <c r="N408" s="422">
        <f t="shared" si="225"/>
        <v>0</v>
      </c>
      <c r="O408" s="422">
        <f t="shared" si="225"/>
        <v>0</v>
      </c>
      <c r="P408" s="263">
        <f>O408</f>
        <v>0</v>
      </c>
      <c r="AJ408" s="2"/>
      <c r="AK408" s="241"/>
      <c r="AL408" s="2"/>
      <c r="AM408" s="2"/>
      <c r="AN408" s="241"/>
      <c r="AP408" s="2"/>
      <c r="AQ408" s="2"/>
      <c r="AR408" s="241"/>
      <c r="AS408" s="2"/>
      <c r="AT408" s="2"/>
      <c r="AU408" s="2"/>
      <c r="AV408" s="2"/>
      <c r="AW408" s="2"/>
      <c r="AX408" s="2"/>
      <c r="AY408" s="2"/>
      <c r="AZ408" s="2"/>
      <c r="BA408" s="2"/>
      <c r="BB408" s="2"/>
      <c r="BC408" s="2"/>
      <c r="BD408" s="2"/>
      <c r="BE408" s="2"/>
      <c r="BF408" s="2"/>
      <c r="BG408" s="2"/>
      <c r="BH408" s="2"/>
      <c r="BI408" s="2"/>
      <c r="BJ408" s="2"/>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row>
    <row r="409" spans="1:243" ht="15.5">
      <c r="A409" s="147" t="s">
        <v>3885</v>
      </c>
      <c r="B409" s="227">
        <v>345.1</v>
      </c>
      <c r="C409" s="577">
        <v>0</v>
      </c>
      <c r="D409" s="422">
        <f t="shared" ref="D409:O409" si="226">C409+D398</f>
        <v>0</v>
      </c>
      <c r="E409" s="422">
        <f t="shared" si="226"/>
        <v>0</v>
      </c>
      <c r="F409" s="422">
        <f t="shared" si="226"/>
        <v>0</v>
      </c>
      <c r="G409" s="422">
        <f t="shared" si="226"/>
        <v>0</v>
      </c>
      <c r="H409" s="422">
        <f t="shared" si="226"/>
        <v>0</v>
      </c>
      <c r="I409" s="422">
        <f t="shared" si="226"/>
        <v>0</v>
      </c>
      <c r="J409" s="422">
        <f t="shared" si="226"/>
        <v>0</v>
      </c>
      <c r="K409" s="422">
        <f t="shared" si="226"/>
        <v>0</v>
      </c>
      <c r="L409" s="422">
        <f t="shared" si="226"/>
        <v>0</v>
      </c>
      <c r="M409" s="422">
        <f t="shared" si="226"/>
        <v>0</v>
      </c>
      <c r="N409" s="422">
        <f t="shared" si="226"/>
        <v>0</v>
      </c>
      <c r="O409" s="422">
        <f t="shared" si="226"/>
        <v>0</v>
      </c>
      <c r="P409" s="263">
        <f t="shared" ref="P409:P411" si="227">O409</f>
        <v>0</v>
      </c>
      <c r="AJ409" s="2"/>
      <c r="AK409" s="241"/>
      <c r="AL409" s="2"/>
      <c r="AM409" s="2"/>
      <c r="AN409" s="241"/>
      <c r="AP409" s="2"/>
      <c r="AQ409" s="2"/>
      <c r="AR409" s="241"/>
      <c r="AS409" s="2"/>
      <c r="AT409" s="2"/>
      <c r="AU409" s="2"/>
      <c r="AV409" s="2"/>
      <c r="AW409" s="2"/>
      <c r="AX409" s="2"/>
      <c r="AY409" s="2"/>
      <c r="AZ409" s="2"/>
      <c r="BA409" s="2"/>
      <c r="BB409" s="2"/>
      <c r="BC409" s="2"/>
      <c r="BD409" s="2"/>
      <c r="BE409" s="2"/>
      <c r="BF409" s="2"/>
      <c r="BG409" s="2"/>
      <c r="BH409" s="2"/>
      <c r="BI409" s="2"/>
      <c r="BJ409" s="2"/>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row>
    <row r="410" spans="1:243" ht="15.5">
      <c r="A410" s="147" t="s">
        <v>3886</v>
      </c>
      <c r="B410" s="227">
        <v>345.2</v>
      </c>
      <c r="C410" s="577">
        <v>0</v>
      </c>
      <c r="D410" s="422">
        <f t="shared" ref="D410:O410" si="228">C410+D399</f>
        <v>0</v>
      </c>
      <c r="E410" s="422">
        <f t="shared" si="228"/>
        <v>0</v>
      </c>
      <c r="F410" s="422">
        <f t="shared" si="228"/>
        <v>0</v>
      </c>
      <c r="G410" s="422">
        <f t="shared" si="228"/>
        <v>0</v>
      </c>
      <c r="H410" s="422">
        <f t="shared" si="228"/>
        <v>0</v>
      </c>
      <c r="I410" s="422">
        <f t="shared" si="228"/>
        <v>0</v>
      </c>
      <c r="J410" s="422">
        <f t="shared" si="228"/>
        <v>0</v>
      </c>
      <c r="K410" s="422">
        <f t="shared" si="228"/>
        <v>0</v>
      </c>
      <c r="L410" s="422">
        <f t="shared" si="228"/>
        <v>0</v>
      </c>
      <c r="M410" s="422">
        <f t="shared" si="228"/>
        <v>0</v>
      </c>
      <c r="N410" s="422">
        <f t="shared" si="228"/>
        <v>0</v>
      </c>
      <c r="O410" s="422">
        <f t="shared" si="228"/>
        <v>0</v>
      </c>
      <c r="P410" s="263">
        <f t="shared" si="227"/>
        <v>0</v>
      </c>
      <c r="AJ410" s="2"/>
      <c r="AK410" s="241"/>
      <c r="AL410" s="2"/>
      <c r="AM410" s="2"/>
      <c r="AN410" s="241"/>
      <c r="AP410" s="2"/>
      <c r="AQ410" s="2"/>
      <c r="AR410" s="241"/>
      <c r="AS410" s="2"/>
      <c r="AT410" s="2"/>
      <c r="AU410" s="2"/>
      <c r="AV410" s="2"/>
      <c r="AW410" s="2"/>
      <c r="AX410" s="2"/>
      <c r="AY410" s="2"/>
      <c r="AZ410" s="2"/>
      <c r="BA410" s="2"/>
      <c r="BB410" s="2"/>
      <c r="BC410" s="2"/>
      <c r="BD410" s="2"/>
      <c r="BE410" s="2"/>
      <c r="BF410" s="2"/>
      <c r="BG410" s="2"/>
      <c r="BH410" s="2"/>
      <c r="BI410" s="2"/>
      <c r="BJ410" s="2"/>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row>
    <row r="411" spans="1:243" ht="15.5">
      <c r="A411" s="147" t="s">
        <v>3887</v>
      </c>
      <c r="B411" s="227">
        <v>345.3</v>
      </c>
      <c r="C411" s="577">
        <v>0</v>
      </c>
      <c r="D411" s="422">
        <f t="shared" ref="D411:O411" si="229">C411+D400</f>
        <v>0</v>
      </c>
      <c r="E411" s="422">
        <f t="shared" si="229"/>
        <v>0</v>
      </c>
      <c r="F411" s="422">
        <f t="shared" si="229"/>
        <v>0</v>
      </c>
      <c r="G411" s="422">
        <f t="shared" si="229"/>
        <v>0</v>
      </c>
      <c r="H411" s="422">
        <f t="shared" si="229"/>
        <v>0</v>
      </c>
      <c r="I411" s="422">
        <f t="shared" si="229"/>
        <v>0</v>
      </c>
      <c r="J411" s="422">
        <f t="shared" si="229"/>
        <v>0</v>
      </c>
      <c r="K411" s="422">
        <f t="shared" si="229"/>
        <v>0</v>
      </c>
      <c r="L411" s="422">
        <f t="shared" si="229"/>
        <v>0</v>
      </c>
      <c r="M411" s="422">
        <f t="shared" si="229"/>
        <v>0</v>
      </c>
      <c r="N411" s="422">
        <f t="shared" si="229"/>
        <v>0</v>
      </c>
      <c r="O411" s="422">
        <f t="shared" si="229"/>
        <v>0</v>
      </c>
      <c r="P411" s="263">
        <f t="shared" si="227"/>
        <v>0</v>
      </c>
      <c r="AJ411" s="2"/>
      <c r="AK411" s="241"/>
      <c r="AL411" s="2"/>
      <c r="AM411" s="2"/>
      <c r="AN411" s="241"/>
      <c r="AP411" s="2"/>
      <c r="AQ411" s="2"/>
      <c r="AR411" s="241"/>
      <c r="AS411" s="2"/>
      <c r="AT411" s="2"/>
      <c r="AU411" s="2"/>
      <c r="AV411" s="2"/>
      <c r="AW411" s="2"/>
      <c r="AX411" s="2"/>
      <c r="AY411" s="2"/>
      <c r="AZ411" s="2"/>
      <c r="BA411" s="2"/>
      <c r="BB411" s="2"/>
      <c r="BC411" s="2"/>
      <c r="BD411" s="2"/>
      <c r="BE411" s="2"/>
      <c r="BF411" s="2"/>
      <c r="BG411" s="2"/>
      <c r="BH411" s="2"/>
      <c r="BI411" s="2"/>
      <c r="BJ411" s="2"/>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row>
    <row r="412" spans="1:243" ht="15.5">
      <c r="A412" s="147">
        <f>A408+1</f>
        <v>189</v>
      </c>
      <c r="B412" s="227">
        <f>B390</f>
        <v>346</v>
      </c>
      <c r="C412" s="577">
        <v>0</v>
      </c>
      <c r="D412" s="422">
        <f>C412+D401</f>
        <v>0</v>
      </c>
      <c r="E412" s="422">
        <f t="shared" ref="E412:O412" si="230">D412+E401</f>
        <v>0</v>
      </c>
      <c r="F412" s="422">
        <f t="shared" si="230"/>
        <v>0</v>
      </c>
      <c r="G412" s="422">
        <f t="shared" si="230"/>
        <v>0</v>
      </c>
      <c r="H412" s="422">
        <f t="shared" si="230"/>
        <v>0</v>
      </c>
      <c r="I412" s="422">
        <f t="shared" si="230"/>
        <v>0</v>
      </c>
      <c r="J412" s="422">
        <f t="shared" si="230"/>
        <v>0</v>
      </c>
      <c r="K412" s="422">
        <f t="shared" si="230"/>
        <v>0</v>
      </c>
      <c r="L412" s="422">
        <f t="shared" si="230"/>
        <v>0</v>
      </c>
      <c r="M412" s="422">
        <f t="shared" si="230"/>
        <v>0</v>
      </c>
      <c r="N412" s="422">
        <f t="shared" si="230"/>
        <v>0</v>
      </c>
      <c r="O412" s="422">
        <f t="shared" si="230"/>
        <v>0</v>
      </c>
      <c r="P412" s="263">
        <f>O412</f>
        <v>0</v>
      </c>
      <c r="AJ412" s="2"/>
      <c r="AK412" s="241"/>
      <c r="AL412" s="2"/>
      <c r="AM412" s="2"/>
      <c r="AN412" s="241"/>
      <c r="AP412" s="2"/>
      <c r="AQ412" s="2"/>
      <c r="AR412" s="241"/>
      <c r="AS412" s="2"/>
      <c r="AT412" s="2"/>
      <c r="AU412" s="2"/>
      <c r="AV412" s="2"/>
      <c r="AW412" s="2"/>
      <c r="AX412" s="2"/>
      <c r="AY412" s="2"/>
      <c r="AZ412" s="2"/>
      <c r="BA412" s="2"/>
      <c r="BB412" s="2"/>
      <c r="BC412" s="2"/>
      <c r="BD412" s="2"/>
      <c r="BE412" s="2"/>
      <c r="BF412" s="2"/>
      <c r="BG412" s="2"/>
      <c r="BH412" s="2"/>
      <c r="BI412" s="2"/>
      <c r="BJ412" s="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row>
    <row r="413" spans="1:243" ht="15.5">
      <c r="A413" s="147"/>
      <c r="B413" s="227"/>
      <c r="C413" s="226"/>
      <c r="D413" s="226"/>
      <c r="E413" s="226"/>
      <c r="F413" s="226"/>
      <c r="G413" s="226"/>
      <c r="H413" s="226"/>
      <c r="I413" s="226"/>
      <c r="J413" s="226"/>
      <c r="K413" s="226"/>
      <c r="L413" s="226"/>
      <c r="M413" s="226"/>
      <c r="N413" s="226"/>
      <c r="O413" s="226"/>
      <c r="P413" s="263"/>
      <c r="AJ413" s="2"/>
      <c r="AK413" s="241"/>
      <c r="AL413" s="2"/>
      <c r="AM413" s="2"/>
      <c r="AN413" s="241"/>
      <c r="AP413" s="2"/>
      <c r="AQ413" s="2"/>
      <c r="AR413" s="241"/>
      <c r="AS413" s="2"/>
      <c r="AT413" s="2"/>
      <c r="AU413" s="2"/>
      <c r="AV413" s="2"/>
      <c r="AW413" s="2"/>
      <c r="AX413" s="2"/>
      <c r="AY413" s="2"/>
      <c r="AZ413" s="2"/>
      <c r="BA413" s="2"/>
      <c r="BB413" s="2"/>
      <c r="BC413" s="2"/>
      <c r="BD413" s="2"/>
      <c r="BE413" s="2"/>
      <c r="BF413" s="2"/>
      <c r="BG413" s="2"/>
      <c r="BH413" s="2"/>
      <c r="BI413" s="2"/>
      <c r="BJ413" s="2"/>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row>
    <row r="414" spans="1:243" ht="15.5">
      <c r="A414" s="264" t="s">
        <v>703</v>
      </c>
      <c r="C414" s="268" t="s">
        <v>472</v>
      </c>
      <c r="D414" s="2"/>
      <c r="E414" s="2"/>
      <c r="F414" s="2"/>
      <c r="G414" s="2"/>
      <c r="H414" s="2"/>
      <c r="I414" s="2"/>
      <c r="J414" s="2"/>
      <c r="K414" s="96"/>
      <c r="L414" s="2"/>
      <c r="M414" s="2"/>
      <c r="N414" s="2"/>
      <c r="O414" s="2"/>
      <c r="P414" s="266"/>
      <c r="AJ414" s="2"/>
      <c r="AK414" s="241"/>
      <c r="AL414" s="2"/>
      <c r="AM414" s="2"/>
      <c r="AN414" s="241"/>
      <c r="AP414" s="2"/>
      <c r="AQ414" s="2"/>
      <c r="AR414" s="241"/>
      <c r="AS414" s="2"/>
      <c r="AT414" s="2"/>
      <c r="AU414" s="2"/>
      <c r="AV414" s="2"/>
      <c r="AW414" s="2"/>
      <c r="AX414" s="2"/>
      <c r="AY414" s="2"/>
      <c r="AZ414" s="2"/>
      <c r="BA414" s="2"/>
      <c r="BB414" s="2"/>
      <c r="BC414" s="2"/>
      <c r="BD414" s="2"/>
      <c r="BE414" s="2"/>
      <c r="BF414" s="2"/>
      <c r="BG414" s="2"/>
      <c r="BH414" s="2"/>
      <c r="BI414" s="2"/>
      <c r="BJ414" s="2"/>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row>
    <row r="415" spans="1:243" ht="15.5">
      <c r="A415" s="96"/>
      <c r="B415" s="105"/>
      <c r="C415" s="2"/>
      <c r="D415" s="2"/>
      <c r="E415" s="2"/>
      <c r="F415" s="2"/>
      <c r="G415" s="2"/>
      <c r="H415" s="2"/>
      <c r="I415" s="2"/>
      <c r="J415" s="2"/>
      <c r="K415" s="96"/>
      <c r="L415" s="2"/>
      <c r="M415" s="2"/>
      <c r="N415" s="2"/>
      <c r="O415" s="2"/>
      <c r="P415" s="266"/>
      <c r="AJ415" s="2"/>
      <c r="AK415" s="241"/>
      <c r="AL415" s="2"/>
      <c r="AM415" s="2"/>
      <c r="AN415" s="241"/>
      <c r="AP415" s="2"/>
      <c r="AQ415" s="2"/>
      <c r="AR415" s="241"/>
      <c r="AS415" s="2"/>
      <c r="AT415" s="2"/>
      <c r="AU415" s="2"/>
      <c r="AV415" s="2"/>
      <c r="AW415" s="2"/>
      <c r="AX415" s="2"/>
      <c r="AY415" s="2"/>
      <c r="AZ415" s="2"/>
      <c r="BA415" s="2"/>
      <c r="BB415" s="2"/>
      <c r="BC415" s="2"/>
      <c r="BD415" s="2"/>
      <c r="BE415" s="2"/>
      <c r="BF415" s="2"/>
      <c r="BG415" s="2"/>
      <c r="BH415" s="2"/>
      <c r="BI415" s="2"/>
      <c r="BJ415" s="2"/>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row>
    <row r="416" spans="1:243" ht="18.5">
      <c r="A416" s="96" t="s">
        <v>490</v>
      </c>
      <c r="B416" s="96" t="s">
        <v>1068</v>
      </c>
      <c r="C416" s="96"/>
      <c r="D416" s="1283" t="s">
        <v>704</v>
      </c>
      <c r="E416" s="1284"/>
      <c r="F416" s="1284"/>
      <c r="G416" s="1284"/>
      <c r="H416" s="1284"/>
      <c r="I416" s="1284"/>
      <c r="J416" s="1284"/>
      <c r="K416" s="1284"/>
      <c r="L416" s="1284"/>
      <c r="M416" s="1284"/>
      <c r="N416" s="1284"/>
      <c r="O416" s="1284"/>
      <c r="P416" s="1198"/>
      <c r="AJ416" s="2"/>
      <c r="AK416" s="241"/>
      <c r="AL416" s="2"/>
      <c r="AM416" s="2"/>
      <c r="AN416" s="241"/>
      <c r="AP416" s="2"/>
      <c r="AQ416" s="2"/>
      <c r="AR416" s="241"/>
      <c r="AS416" s="2"/>
      <c r="AT416" s="2"/>
      <c r="AU416" s="2"/>
      <c r="AV416" s="2"/>
      <c r="AW416" s="2"/>
      <c r="AX416" s="2"/>
      <c r="AY416" s="2"/>
      <c r="AZ416" s="2"/>
      <c r="BA416" s="2"/>
      <c r="BB416" s="2"/>
      <c r="BC416" s="2"/>
      <c r="BD416" s="2"/>
      <c r="BE416" s="2"/>
      <c r="BF416" s="2"/>
      <c r="BG416" s="2"/>
      <c r="BH416" s="2"/>
      <c r="BI416" s="2"/>
      <c r="BJ416" s="2"/>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row>
    <row r="417" spans="1:243" ht="15.5">
      <c r="A417" s="97" t="s">
        <v>918</v>
      </c>
      <c r="B417" s="97" t="s">
        <v>918</v>
      </c>
      <c r="C417" s="97"/>
      <c r="D417" s="15" t="s">
        <v>705</v>
      </c>
      <c r="E417" s="15" t="s">
        <v>706</v>
      </c>
      <c r="F417" s="15" t="s">
        <v>707</v>
      </c>
      <c r="G417" s="15" t="s">
        <v>708</v>
      </c>
      <c r="H417" s="15" t="s">
        <v>709</v>
      </c>
      <c r="I417" s="15" t="s">
        <v>710</v>
      </c>
      <c r="J417" s="15" t="s">
        <v>711</v>
      </c>
      <c r="K417" s="15" t="s">
        <v>712</v>
      </c>
      <c r="L417" s="15" t="s">
        <v>713</v>
      </c>
      <c r="M417" s="15" t="s">
        <v>714</v>
      </c>
      <c r="N417" s="15" t="s">
        <v>715</v>
      </c>
      <c r="O417" s="15" t="s">
        <v>716</v>
      </c>
      <c r="P417" s="276"/>
      <c r="AJ417" s="2"/>
      <c r="AK417" s="241"/>
      <c r="AL417" s="2"/>
      <c r="AM417" s="2"/>
      <c r="AN417" s="241"/>
      <c r="AP417" s="2"/>
      <c r="AQ417" s="2"/>
      <c r="AR417" s="241"/>
      <c r="AS417" s="2"/>
      <c r="AT417" s="2"/>
      <c r="AU417" s="2"/>
      <c r="AV417" s="2"/>
      <c r="AW417" s="2"/>
      <c r="AX417" s="2"/>
      <c r="AY417" s="2"/>
      <c r="AZ417" s="2"/>
      <c r="BA417" s="2"/>
      <c r="BB417" s="2"/>
      <c r="BC417" s="2"/>
      <c r="BD417" s="2"/>
      <c r="BE417" s="2"/>
      <c r="BF417" s="2"/>
      <c r="BG417" s="2"/>
      <c r="BH417" s="2"/>
      <c r="BI417" s="2"/>
      <c r="BJ417" s="2"/>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row>
    <row r="418" spans="1:243" ht="15.5">
      <c r="A418" s="147">
        <f>A412+1</f>
        <v>190</v>
      </c>
      <c r="B418" s="227">
        <v>341</v>
      </c>
      <c r="C418" s="2"/>
      <c r="D418" s="577">
        <v>0</v>
      </c>
      <c r="E418" s="577">
        <v>0</v>
      </c>
      <c r="F418" s="577">
        <v>0</v>
      </c>
      <c r="G418" s="577">
        <v>0</v>
      </c>
      <c r="H418" s="577">
        <v>0</v>
      </c>
      <c r="I418" s="577">
        <v>0</v>
      </c>
      <c r="J418" s="577">
        <v>0</v>
      </c>
      <c r="K418" s="577">
        <v>0</v>
      </c>
      <c r="L418" s="577">
        <v>0</v>
      </c>
      <c r="M418" s="577">
        <v>0</v>
      </c>
      <c r="N418" s="577">
        <v>0</v>
      </c>
      <c r="O418" s="577">
        <v>0</v>
      </c>
      <c r="P418" s="266"/>
      <c r="AJ418" s="2"/>
      <c r="AK418" s="241"/>
      <c r="AL418" s="2"/>
      <c r="AM418" s="2"/>
      <c r="AN418" s="241"/>
      <c r="AP418" s="2"/>
      <c r="AQ418" s="2"/>
      <c r="AR418" s="241"/>
      <c r="AS418" s="2"/>
      <c r="AT418" s="2"/>
      <c r="AU418" s="2"/>
      <c r="AV418" s="2"/>
      <c r="AW418" s="2"/>
      <c r="AX418" s="2"/>
      <c r="AY418" s="2"/>
      <c r="AZ418" s="2"/>
      <c r="BA418" s="2"/>
      <c r="BB418" s="2"/>
      <c r="BC418" s="2"/>
      <c r="BD418" s="2"/>
      <c r="BE418" s="2"/>
      <c r="BF418" s="2"/>
      <c r="BG418" s="2"/>
      <c r="BH418" s="2"/>
      <c r="BI418" s="2"/>
      <c r="BJ418" s="2"/>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row>
    <row r="419" spans="1:243" ht="15.5">
      <c r="A419" s="147">
        <f>A418+1</f>
        <v>191</v>
      </c>
      <c r="B419" s="227">
        <v>342</v>
      </c>
      <c r="C419" s="2"/>
      <c r="D419" s="577">
        <v>0</v>
      </c>
      <c r="E419" s="577">
        <v>0</v>
      </c>
      <c r="F419" s="577">
        <v>0</v>
      </c>
      <c r="G419" s="577">
        <v>0</v>
      </c>
      <c r="H419" s="577">
        <v>0</v>
      </c>
      <c r="I419" s="577">
        <v>0</v>
      </c>
      <c r="J419" s="577">
        <v>0</v>
      </c>
      <c r="K419" s="577">
        <v>0</v>
      </c>
      <c r="L419" s="577">
        <v>0</v>
      </c>
      <c r="M419" s="577">
        <v>0</v>
      </c>
      <c r="N419" s="577">
        <v>0</v>
      </c>
      <c r="O419" s="577">
        <v>0</v>
      </c>
      <c r="P419" s="266"/>
      <c r="AJ419" s="2"/>
      <c r="AK419" s="241"/>
      <c r="AL419" s="2"/>
      <c r="AM419" s="2"/>
      <c r="AN419" s="241"/>
      <c r="AP419" s="2"/>
      <c r="AQ419" s="2"/>
      <c r="AR419" s="241"/>
      <c r="AS419" s="2"/>
      <c r="AT419" s="2"/>
      <c r="AU419" s="2"/>
      <c r="AV419" s="2"/>
      <c r="AW419" s="2"/>
      <c r="AX419" s="2"/>
      <c r="AY419" s="2"/>
      <c r="AZ419" s="2"/>
      <c r="BA419" s="2"/>
      <c r="BB419" s="2"/>
      <c r="BC419" s="2"/>
      <c r="BD419" s="2"/>
      <c r="BE419" s="2"/>
      <c r="BF419" s="2"/>
      <c r="BG419" s="2"/>
      <c r="BH419" s="2"/>
      <c r="BI419" s="2"/>
      <c r="BJ419" s="2"/>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row>
    <row r="420" spans="1:243" ht="15.5">
      <c r="A420" s="147">
        <f>A419+1</f>
        <v>192</v>
      </c>
      <c r="B420" s="227">
        <v>344</v>
      </c>
      <c r="C420" s="2"/>
      <c r="D420" s="577">
        <v>0</v>
      </c>
      <c r="E420" s="577">
        <v>0</v>
      </c>
      <c r="F420" s="577">
        <v>0</v>
      </c>
      <c r="G420" s="577">
        <v>0</v>
      </c>
      <c r="H420" s="577">
        <v>0</v>
      </c>
      <c r="I420" s="577">
        <v>0</v>
      </c>
      <c r="J420" s="577">
        <v>0</v>
      </c>
      <c r="K420" s="577">
        <v>0</v>
      </c>
      <c r="L420" s="577">
        <v>0</v>
      </c>
      <c r="M420" s="577">
        <v>0</v>
      </c>
      <c r="N420" s="577">
        <v>0</v>
      </c>
      <c r="O420" s="577">
        <v>0</v>
      </c>
      <c r="P420" s="266"/>
      <c r="AJ420" s="2"/>
      <c r="AK420" s="241"/>
      <c r="AL420" s="2"/>
      <c r="AM420" s="2"/>
      <c r="AN420" s="241"/>
      <c r="AP420" s="2"/>
      <c r="AQ420" s="2"/>
      <c r="AR420" s="241"/>
      <c r="AS420" s="2"/>
      <c r="AT420" s="2"/>
      <c r="AU420" s="2"/>
      <c r="AV420" s="2"/>
      <c r="AW420" s="2"/>
      <c r="AX420" s="2"/>
      <c r="AY420" s="2"/>
      <c r="AZ420" s="2"/>
      <c r="BA420" s="2"/>
      <c r="BB420" s="2"/>
      <c r="BC420" s="2"/>
      <c r="BD420" s="2"/>
      <c r="BE420" s="2"/>
      <c r="BF420" s="2"/>
      <c r="BG420" s="2"/>
      <c r="BH420" s="2"/>
      <c r="BI420" s="2"/>
      <c r="BJ420" s="2"/>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row>
    <row r="421" spans="1:243" ht="15.5">
      <c r="A421" s="147">
        <f>A420+1</f>
        <v>193</v>
      </c>
      <c r="B421" s="227">
        <v>345</v>
      </c>
      <c r="C421" s="2"/>
      <c r="D421" s="577">
        <v>0</v>
      </c>
      <c r="E421" s="577">
        <v>0</v>
      </c>
      <c r="F421" s="577">
        <v>0</v>
      </c>
      <c r="G421" s="577">
        <v>0</v>
      </c>
      <c r="H421" s="577">
        <v>0</v>
      </c>
      <c r="I421" s="577">
        <v>0</v>
      </c>
      <c r="J421" s="577">
        <v>0</v>
      </c>
      <c r="K421" s="577">
        <v>0</v>
      </c>
      <c r="L421" s="577">
        <v>0</v>
      </c>
      <c r="M421" s="577">
        <v>0</v>
      </c>
      <c r="N421" s="577">
        <v>0</v>
      </c>
      <c r="O421" s="577">
        <v>0</v>
      </c>
      <c r="P421" s="266"/>
      <c r="AJ421" s="2"/>
      <c r="AK421" s="241"/>
      <c r="AL421" s="2"/>
      <c r="AM421" s="2"/>
      <c r="AN421" s="241"/>
      <c r="AP421" s="2"/>
      <c r="AQ421" s="2"/>
      <c r="AR421" s="241"/>
      <c r="AS421" s="2"/>
      <c r="AT421" s="2"/>
      <c r="AU421" s="2"/>
      <c r="AV421" s="2"/>
      <c r="AW421" s="2"/>
      <c r="AX421" s="2"/>
      <c r="AY421" s="2"/>
      <c r="AZ421" s="2"/>
      <c r="BA421" s="2"/>
      <c r="BB421" s="2"/>
      <c r="BC421" s="2"/>
      <c r="BD421" s="2"/>
      <c r="BE421" s="2"/>
      <c r="BF421" s="2"/>
      <c r="BG421" s="2"/>
      <c r="BH421" s="2"/>
      <c r="BI421" s="2"/>
      <c r="BJ421" s="2"/>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row>
    <row r="422" spans="1:243" ht="15.5">
      <c r="A422" s="147" t="s">
        <v>3888</v>
      </c>
      <c r="B422" s="227">
        <v>345.1</v>
      </c>
      <c r="C422" s="2"/>
      <c r="D422" s="577">
        <v>0</v>
      </c>
      <c r="E422" s="577">
        <v>0</v>
      </c>
      <c r="F422" s="577">
        <v>0</v>
      </c>
      <c r="G422" s="577">
        <v>0</v>
      </c>
      <c r="H422" s="577">
        <v>0</v>
      </c>
      <c r="I422" s="577">
        <v>0</v>
      </c>
      <c r="J422" s="577">
        <v>0</v>
      </c>
      <c r="K422" s="577">
        <v>0</v>
      </c>
      <c r="L422" s="577">
        <v>0</v>
      </c>
      <c r="M422" s="577">
        <v>0</v>
      </c>
      <c r="N422" s="577">
        <v>0</v>
      </c>
      <c r="O422" s="577">
        <v>0</v>
      </c>
      <c r="P422" s="266"/>
      <c r="AJ422" s="2"/>
      <c r="AK422" s="241"/>
      <c r="AL422" s="2"/>
      <c r="AM422" s="2"/>
      <c r="AN422" s="241"/>
      <c r="AP422" s="2"/>
      <c r="AQ422" s="2"/>
      <c r="AR422" s="241"/>
      <c r="AS422" s="2"/>
      <c r="AT422" s="2"/>
      <c r="AU422" s="2"/>
      <c r="AV422" s="2"/>
      <c r="AW422" s="2"/>
      <c r="AX422" s="2"/>
      <c r="AY422" s="2"/>
      <c r="AZ422" s="2"/>
      <c r="BA422" s="2"/>
      <c r="BB422" s="2"/>
      <c r="BC422" s="2"/>
      <c r="BD422" s="2"/>
      <c r="BE422" s="2"/>
      <c r="BF422" s="2"/>
      <c r="BG422" s="2"/>
      <c r="BH422" s="2"/>
      <c r="BI422" s="2"/>
      <c r="BJ422" s="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row>
    <row r="423" spans="1:243" ht="15.5">
      <c r="A423" s="147" t="s">
        <v>3889</v>
      </c>
      <c r="B423" s="227">
        <v>345.2</v>
      </c>
      <c r="C423" s="2"/>
      <c r="D423" s="577">
        <v>0</v>
      </c>
      <c r="E423" s="577">
        <v>0</v>
      </c>
      <c r="F423" s="577">
        <v>0</v>
      </c>
      <c r="G423" s="577">
        <v>0</v>
      </c>
      <c r="H423" s="577">
        <v>0</v>
      </c>
      <c r="I423" s="577">
        <v>0</v>
      </c>
      <c r="J423" s="577">
        <v>0</v>
      </c>
      <c r="K423" s="577">
        <v>0</v>
      </c>
      <c r="L423" s="577">
        <v>0</v>
      </c>
      <c r="M423" s="577">
        <v>0</v>
      </c>
      <c r="N423" s="577">
        <v>0</v>
      </c>
      <c r="O423" s="577">
        <v>0</v>
      </c>
      <c r="P423" s="266"/>
      <c r="AJ423" s="2"/>
      <c r="AK423" s="241"/>
      <c r="AL423" s="2"/>
      <c r="AM423" s="2"/>
      <c r="AN423" s="241"/>
      <c r="AP423" s="2"/>
      <c r="AQ423" s="2"/>
      <c r="AR423" s="241"/>
      <c r="AS423" s="2"/>
      <c r="AT423" s="2"/>
      <c r="AU423" s="2"/>
      <c r="AV423" s="2"/>
      <c r="AW423" s="2"/>
      <c r="AX423" s="2"/>
      <c r="AY423" s="2"/>
      <c r="AZ423" s="2"/>
      <c r="BA423" s="2"/>
      <c r="BB423" s="2"/>
      <c r="BC423" s="2"/>
      <c r="BD423" s="2"/>
      <c r="BE423" s="2"/>
      <c r="BF423" s="2"/>
      <c r="BG423" s="2"/>
      <c r="BH423" s="2"/>
      <c r="BI423" s="2"/>
      <c r="BJ423" s="2"/>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row>
    <row r="424" spans="1:243" ht="15.5">
      <c r="A424" s="147" t="s">
        <v>3890</v>
      </c>
      <c r="B424" s="227">
        <v>345.3</v>
      </c>
      <c r="C424" s="2"/>
      <c r="D424" s="577">
        <v>0</v>
      </c>
      <c r="E424" s="577">
        <v>0</v>
      </c>
      <c r="F424" s="577">
        <v>0</v>
      </c>
      <c r="G424" s="577">
        <v>0</v>
      </c>
      <c r="H424" s="577">
        <v>0</v>
      </c>
      <c r="I424" s="577">
        <v>0</v>
      </c>
      <c r="J424" s="577">
        <v>0</v>
      </c>
      <c r="K424" s="577">
        <v>0</v>
      </c>
      <c r="L424" s="577">
        <v>0</v>
      </c>
      <c r="M424" s="577">
        <v>0</v>
      </c>
      <c r="N424" s="577">
        <v>0</v>
      </c>
      <c r="O424" s="577">
        <v>0</v>
      </c>
      <c r="P424" s="266"/>
      <c r="AJ424" s="2"/>
      <c r="AK424" s="241"/>
      <c r="AL424" s="2"/>
      <c r="AM424" s="2"/>
      <c r="AN424" s="241"/>
      <c r="AP424" s="2"/>
      <c r="AQ424" s="2"/>
      <c r="AR424" s="241"/>
      <c r="AS424" s="2"/>
      <c r="AT424" s="2"/>
      <c r="AU424" s="2"/>
      <c r="AV424" s="2"/>
      <c r="AW424" s="2"/>
      <c r="AX424" s="2"/>
      <c r="AY424" s="2"/>
      <c r="AZ424" s="2"/>
      <c r="BA424" s="2"/>
      <c r="BB424" s="2"/>
      <c r="BC424" s="2"/>
      <c r="BD424" s="2"/>
      <c r="BE424" s="2"/>
      <c r="BF424" s="2"/>
      <c r="BG424" s="2"/>
      <c r="BH424" s="2"/>
      <c r="BI424" s="2"/>
      <c r="BJ424" s="2"/>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row>
    <row r="425" spans="1:243" ht="15.5">
      <c r="A425" s="147">
        <f>A421+1</f>
        <v>194</v>
      </c>
      <c r="B425" s="227">
        <v>346</v>
      </c>
      <c r="C425" s="2"/>
      <c r="D425" s="577">
        <v>0</v>
      </c>
      <c r="E425" s="577">
        <v>0</v>
      </c>
      <c r="F425" s="577">
        <v>0</v>
      </c>
      <c r="G425" s="577">
        <v>0</v>
      </c>
      <c r="H425" s="577">
        <v>0</v>
      </c>
      <c r="I425" s="577">
        <v>0</v>
      </c>
      <c r="J425" s="577">
        <v>0</v>
      </c>
      <c r="K425" s="577">
        <v>0</v>
      </c>
      <c r="L425" s="577">
        <v>0</v>
      </c>
      <c r="M425" s="577">
        <v>0</v>
      </c>
      <c r="N425" s="577">
        <v>0</v>
      </c>
      <c r="O425" s="577">
        <v>0</v>
      </c>
      <c r="P425" s="266"/>
      <c r="AJ425" s="2"/>
      <c r="AK425" s="241"/>
      <c r="AL425" s="2"/>
      <c r="AM425" s="2"/>
      <c r="AN425" s="241"/>
      <c r="AP425" s="2"/>
      <c r="AQ425" s="2"/>
      <c r="AR425" s="241"/>
      <c r="AS425" s="2"/>
      <c r="AT425" s="2"/>
      <c r="AU425" s="2"/>
      <c r="AV425" s="2"/>
      <c r="AW425" s="2"/>
      <c r="AX425" s="2"/>
      <c r="AY425" s="2"/>
      <c r="AZ425" s="2"/>
      <c r="BA425" s="2"/>
      <c r="BB425" s="2"/>
      <c r="BC425" s="2"/>
      <c r="BD425" s="2"/>
      <c r="BE425" s="2"/>
      <c r="BF425" s="2"/>
      <c r="BG425" s="2"/>
      <c r="BH425" s="2"/>
      <c r="BI425" s="2"/>
      <c r="BJ425" s="2"/>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row>
    <row r="426" spans="1:243" ht="15.5">
      <c r="A426" s="96"/>
      <c r="B426" s="264"/>
      <c r="C426" s="2"/>
      <c r="D426" s="2"/>
      <c r="E426" s="2"/>
      <c r="F426" s="2"/>
      <c r="G426" s="2"/>
      <c r="H426" s="2"/>
      <c r="I426" s="2"/>
      <c r="J426" s="2"/>
      <c r="K426" s="96"/>
      <c r="L426" s="2"/>
      <c r="M426" s="2"/>
      <c r="N426" s="2"/>
      <c r="O426" s="2"/>
      <c r="P426" s="266"/>
      <c r="AJ426" s="2"/>
      <c r="AK426" s="241"/>
      <c r="AL426" s="2"/>
      <c r="AM426" s="2"/>
      <c r="AN426" s="241"/>
      <c r="AP426" s="2"/>
      <c r="AQ426" s="2"/>
      <c r="AR426" s="241"/>
      <c r="AS426" s="2"/>
      <c r="AT426" s="2"/>
      <c r="AU426" s="2"/>
      <c r="AV426" s="2"/>
      <c r="AW426" s="2"/>
      <c r="AX426" s="2"/>
      <c r="AY426" s="2"/>
      <c r="AZ426" s="2"/>
      <c r="BA426" s="2"/>
      <c r="BB426" s="2"/>
      <c r="BC426" s="2"/>
      <c r="BD426" s="2"/>
      <c r="BE426" s="2"/>
      <c r="BF426" s="2"/>
      <c r="BG426" s="2"/>
      <c r="BH426" s="2"/>
      <c r="BI426" s="2"/>
      <c r="BJ426" s="2"/>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row>
    <row r="427" spans="1:243" ht="18.5">
      <c r="A427" s="96"/>
      <c r="B427" s="96" t="s">
        <v>1068</v>
      </c>
      <c r="C427" s="96" t="s">
        <v>717</v>
      </c>
      <c r="D427" s="1283" t="s">
        <v>718</v>
      </c>
      <c r="E427" s="1284"/>
      <c r="F427" s="1284"/>
      <c r="G427" s="1284"/>
      <c r="H427" s="1284"/>
      <c r="I427" s="1284"/>
      <c r="J427" s="1284"/>
      <c r="K427" s="1284"/>
      <c r="L427" s="1284"/>
      <c r="M427" s="1284"/>
      <c r="N427" s="1284"/>
      <c r="O427" s="1284"/>
      <c r="P427" s="1284"/>
      <c r="AJ427" s="2"/>
      <c r="AK427" s="241"/>
      <c r="AL427" s="2"/>
      <c r="AM427" s="2"/>
      <c r="AN427" s="241"/>
      <c r="AP427" s="2"/>
      <c r="AQ427" s="2"/>
      <c r="AR427" s="241"/>
      <c r="AS427" s="2"/>
      <c r="AT427" s="2"/>
      <c r="AU427" s="2"/>
      <c r="AV427" s="2"/>
      <c r="AW427" s="2"/>
      <c r="AX427" s="2"/>
      <c r="AY427" s="2"/>
      <c r="AZ427" s="2"/>
      <c r="BA427" s="2"/>
      <c r="BB427" s="2"/>
      <c r="BC427" s="2"/>
      <c r="BD427" s="2"/>
      <c r="BE427" s="2"/>
      <c r="BF427" s="2"/>
      <c r="BG427" s="2"/>
      <c r="BH427" s="2"/>
      <c r="BI427" s="2"/>
      <c r="BJ427" s="2"/>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row>
    <row r="428" spans="1:243" ht="18.5">
      <c r="A428" s="97"/>
      <c r="B428" s="97" t="s">
        <v>918</v>
      </c>
      <c r="C428" s="97" t="s">
        <v>719</v>
      </c>
      <c r="D428" s="15" t="s">
        <v>706</v>
      </c>
      <c r="E428" s="15" t="s">
        <v>707</v>
      </c>
      <c r="F428" s="15" t="s">
        <v>708</v>
      </c>
      <c r="G428" s="15" t="s">
        <v>709</v>
      </c>
      <c r="H428" s="15" t="s">
        <v>710</v>
      </c>
      <c r="I428" s="15" t="s">
        <v>711</v>
      </c>
      <c r="J428" s="15" t="s">
        <v>712</v>
      </c>
      <c r="K428" s="15" t="s">
        <v>713</v>
      </c>
      <c r="L428" s="15" t="s">
        <v>714</v>
      </c>
      <c r="M428" s="15" t="s">
        <v>715</v>
      </c>
      <c r="N428" s="15" t="s">
        <v>716</v>
      </c>
      <c r="O428" s="15" t="s">
        <v>705</v>
      </c>
      <c r="P428" s="277" t="s">
        <v>464</v>
      </c>
      <c r="AJ428" s="2"/>
      <c r="AK428" s="241"/>
      <c r="AL428" s="2"/>
      <c r="AM428" s="2"/>
      <c r="AN428" s="252"/>
      <c r="AP428" s="2"/>
      <c r="AQ428" s="2"/>
      <c r="AR428" s="241"/>
      <c r="AS428" s="2"/>
      <c r="AT428" s="2"/>
      <c r="AU428" s="2"/>
      <c r="AV428" s="2"/>
      <c r="AW428" s="2"/>
      <c r="AX428" s="2"/>
      <c r="AY428" s="2"/>
      <c r="AZ428" s="2"/>
      <c r="BA428" s="2"/>
      <c r="BB428" s="2"/>
      <c r="BC428" s="2"/>
      <c r="BD428" s="2"/>
      <c r="BE428" s="2"/>
      <c r="BF428" s="2"/>
      <c r="BG428" s="2"/>
      <c r="BH428" s="2"/>
      <c r="BI428" s="2"/>
      <c r="BJ428" s="2"/>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row>
    <row r="429" spans="1:243" ht="15.5">
      <c r="A429" s="147">
        <f>A425+1</f>
        <v>195</v>
      </c>
      <c r="B429" s="227">
        <f>B418</f>
        <v>341</v>
      </c>
      <c r="C429" s="579"/>
      <c r="D429" s="422">
        <f>D418*$C429/100/12</f>
        <v>0</v>
      </c>
      <c r="E429" s="422">
        <f t="shared" ref="E429:O429" si="231">E418*$C429/100/12</f>
        <v>0</v>
      </c>
      <c r="F429" s="422">
        <f t="shared" si="231"/>
        <v>0</v>
      </c>
      <c r="G429" s="422">
        <f t="shared" si="231"/>
        <v>0</v>
      </c>
      <c r="H429" s="422">
        <f t="shared" si="231"/>
        <v>0</v>
      </c>
      <c r="I429" s="422">
        <f t="shared" si="231"/>
        <v>0</v>
      </c>
      <c r="J429" s="422">
        <f t="shared" si="231"/>
        <v>0</v>
      </c>
      <c r="K429" s="422">
        <f t="shared" si="231"/>
        <v>0</v>
      </c>
      <c r="L429" s="422">
        <f t="shared" si="231"/>
        <v>0</v>
      </c>
      <c r="M429" s="422">
        <f t="shared" si="231"/>
        <v>0</v>
      </c>
      <c r="N429" s="422">
        <f t="shared" si="231"/>
        <v>0</v>
      </c>
      <c r="O429" s="422">
        <f t="shared" si="231"/>
        <v>0</v>
      </c>
      <c r="P429" s="263">
        <f>SUM(D429:O429)</f>
        <v>0</v>
      </c>
      <c r="AJ429" s="2"/>
      <c r="AK429" s="241"/>
      <c r="AL429" s="2"/>
      <c r="AM429" s="2"/>
      <c r="AN429" s="241"/>
      <c r="AP429" s="2"/>
      <c r="AQ429" s="2"/>
      <c r="AR429" s="241"/>
      <c r="AS429" s="2"/>
      <c r="AT429" s="2"/>
      <c r="AU429" s="2"/>
      <c r="AV429" s="2"/>
      <c r="AW429" s="2"/>
      <c r="AX429" s="2"/>
      <c r="AY429" s="2"/>
      <c r="AZ429" s="2"/>
      <c r="BA429" s="2"/>
      <c r="BB429" s="2"/>
      <c r="BC429" s="2"/>
      <c r="BD429" s="2"/>
      <c r="BE429" s="2"/>
      <c r="BF429" s="2"/>
      <c r="BG429" s="2"/>
      <c r="BH429" s="2"/>
      <c r="BI429" s="2"/>
      <c r="BJ429" s="2"/>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row>
    <row r="430" spans="1:243" ht="15.5">
      <c r="A430" s="147">
        <f>A429+1</f>
        <v>196</v>
      </c>
      <c r="B430" s="227">
        <f>B419</f>
        <v>342</v>
      </c>
      <c r="C430" s="579"/>
      <c r="D430" s="422">
        <f>D419*$C430/100/12</f>
        <v>0</v>
      </c>
      <c r="E430" s="422">
        <f t="shared" ref="E430:O430" si="232">E419*$C430/100/12</f>
        <v>0</v>
      </c>
      <c r="F430" s="422">
        <f t="shared" si="232"/>
        <v>0</v>
      </c>
      <c r="G430" s="422">
        <f t="shared" si="232"/>
        <v>0</v>
      </c>
      <c r="H430" s="422">
        <f t="shared" si="232"/>
        <v>0</v>
      </c>
      <c r="I430" s="422">
        <f t="shared" si="232"/>
        <v>0</v>
      </c>
      <c r="J430" s="422">
        <f t="shared" si="232"/>
        <v>0</v>
      </c>
      <c r="K430" s="422">
        <f t="shared" si="232"/>
        <v>0</v>
      </c>
      <c r="L430" s="422">
        <f t="shared" si="232"/>
        <v>0</v>
      </c>
      <c r="M430" s="422">
        <f t="shared" si="232"/>
        <v>0</v>
      </c>
      <c r="N430" s="422">
        <f t="shared" si="232"/>
        <v>0</v>
      </c>
      <c r="O430" s="422">
        <f t="shared" si="232"/>
        <v>0</v>
      </c>
      <c r="P430" s="263">
        <f>SUM(D430:O430)</f>
        <v>0</v>
      </c>
      <c r="AJ430" s="2"/>
      <c r="AK430" s="241"/>
      <c r="AL430" s="2"/>
      <c r="AM430" s="2"/>
      <c r="AN430" s="241"/>
      <c r="AP430" s="2"/>
      <c r="AQ430" s="2"/>
      <c r="AR430" s="241"/>
      <c r="AS430" s="2"/>
      <c r="AT430" s="2"/>
      <c r="AU430" s="2"/>
      <c r="AV430" s="2"/>
      <c r="AW430" s="2"/>
      <c r="AX430" s="2"/>
      <c r="AY430" s="2"/>
      <c r="AZ430" s="2"/>
      <c r="BA430" s="2"/>
      <c r="BB430" s="2"/>
      <c r="BC430" s="2"/>
      <c r="BD430" s="2"/>
      <c r="BE430" s="2"/>
      <c r="BF430" s="2"/>
      <c r="BG430" s="2"/>
      <c r="BH430" s="2"/>
      <c r="BI430" s="2"/>
      <c r="BJ430" s="2"/>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row>
    <row r="431" spans="1:243" ht="15.5">
      <c r="A431" s="147">
        <f>A430+1</f>
        <v>197</v>
      </c>
      <c r="B431" s="227">
        <f>B420</f>
        <v>344</v>
      </c>
      <c r="C431" s="579"/>
      <c r="D431" s="422">
        <f>D420*$C431/100/12</f>
        <v>0</v>
      </c>
      <c r="E431" s="422">
        <f t="shared" ref="E431:O431" si="233">E420*$C431/100/12</f>
        <v>0</v>
      </c>
      <c r="F431" s="422">
        <f t="shared" si="233"/>
        <v>0</v>
      </c>
      <c r="G431" s="422">
        <f t="shared" si="233"/>
        <v>0</v>
      </c>
      <c r="H431" s="422">
        <f t="shared" si="233"/>
        <v>0</v>
      </c>
      <c r="I431" s="422">
        <f t="shared" si="233"/>
        <v>0</v>
      </c>
      <c r="J431" s="422">
        <f t="shared" si="233"/>
        <v>0</v>
      </c>
      <c r="K431" s="422">
        <f t="shared" si="233"/>
        <v>0</v>
      </c>
      <c r="L431" s="422">
        <f t="shared" si="233"/>
        <v>0</v>
      </c>
      <c r="M431" s="422">
        <f t="shared" si="233"/>
        <v>0</v>
      </c>
      <c r="N431" s="422">
        <f t="shared" si="233"/>
        <v>0</v>
      </c>
      <c r="O431" s="422">
        <f t="shared" si="233"/>
        <v>0</v>
      </c>
      <c r="P431" s="263">
        <f>SUM(D431:O431)</f>
        <v>0</v>
      </c>
      <c r="AJ431" s="2"/>
      <c r="AK431" s="241"/>
      <c r="AL431" s="2"/>
      <c r="AM431" s="2"/>
      <c r="AN431" s="241"/>
      <c r="AP431" s="2"/>
      <c r="AQ431" s="2"/>
      <c r="AR431" s="241"/>
      <c r="AS431" s="2"/>
      <c r="AT431" s="2"/>
      <c r="AU431" s="2"/>
      <c r="AV431" s="2"/>
      <c r="AW431" s="2"/>
      <c r="AX431" s="2"/>
      <c r="AY431" s="2"/>
      <c r="AZ431" s="2"/>
      <c r="BA431" s="2"/>
      <c r="BB431" s="2"/>
      <c r="BC431" s="2"/>
      <c r="BD431" s="2"/>
      <c r="BE431" s="2"/>
      <c r="BF431" s="2"/>
      <c r="BG431" s="2"/>
      <c r="BH431" s="2"/>
      <c r="BI431" s="2"/>
      <c r="BJ431" s="2"/>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row>
    <row r="432" spans="1:243" ht="15.5">
      <c r="A432" s="147">
        <f>A431+1</f>
        <v>198</v>
      </c>
      <c r="B432" s="227">
        <f>B421</f>
        <v>345</v>
      </c>
      <c r="C432" s="579"/>
      <c r="D432" s="422">
        <f>D421*$C432/100/12</f>
        <v>0</v>
      </c>
      <c r="E432" s="422">
        <f t="shared" ref="E432:O432" si="234">E421*$C432/100/12</f>
        <v>0</v>
      </c>
      <c r="F432" s="422">
        <f t="shared" si="234"/>
        <v>0</v>
      </c>
      <c r="G432" s="422">
        <f t="shared" si="234"/>
        <v>0</v>
      </c>
      <c r="H432" s="422">
        <f t="shared" si="234"/>
        <v>0</v>
      </c>
      <c r="I432" s="422">
        <f t="shared" si="234"/>
        <v>0</v>
      </c>
      <c r="J432" s="422">
        <f t="shared" si="234"/>
        <v>0</v>
      </c>
      <c r="K432" s="422">
        <f t="shared" si="234"/>
        <v>0</v>
      </c>
      <c r="L432" s="422">
        <f t="shared" si="234"/>
        <v>0</v>
      </c>
      <c r="M432" s="422">
        <f t="shared" si="234"/>
        <v>0</v>
      </c>
      <c r="N432" s="422">
        <f t="shared" si="234"/>
        <v>0</v>
      </c>
      <c r="O432" s="422">
        <f t="shared" si="234"/>
        <v>0</v>
      </c>
      <c r="P432" s="263">
        <f>SUM(D432:O432)</f>
        <v>0</v>
      </c>
      <c r="AJ432" s="2"/>
      <c r="AK432" s="241"/>
      <c r="AL432" s="2"/>
      <c r="AM432" s="2"/>
      <c r="AN432" s="241"/>
      <c r="AP432" s="2"/>
      <c r="AQ432" s="2"/>
      <c r="AR432" s="241"/>
      <c r="AS432" s="2"/>
      <c r="AT432" s="2"/>
      <c r="AU432" s="2"/>
      <c r="AV432" s="2"/>
      <c r="AW432" s="2"/>
      <c r="AX432" s="2"/>
      <c r="AY432" s="2"/>
      <c r="AZ432" s="2"/>
      <c r="BA432" s="2"/>
      <c r="BB432" s="2"/>
      <c r="BC432" s="2"/>
      <c r="BD432" s="2"/>
      <c r="BE432" s="2"/>
      <c r="BF432" s="2"/>
      <c r="BG432" s="2"/>
      <c r="BH432" s="2"/>
      <c r="BI432" s="2"/>
      <c r="BJ432" s="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row>
    <row r="433" spans="1:243" ht="15.5">
      <c r="A433" s="147" t="s">
        <v>3891</v>
      </c>
      <c r="B433" s="227">
        <v>345.1</v>
      </c>
      <c r="C433" s="579"/>
      <c r="D433" s="422">
        <f t="shared" ref="D433:O433" si="235">D422*$C433/100/12</f>
        <v>0</v>
      </c>
      <c r="E433" s="422">
        <f t="shared" si="235"/>
        <v>0</v>
      </c>
      <c r="F433" s="422">
        <f t="shared" si="235"/>
        <v>0</v>
      </c>
      <c r="G433" s="422">
        <f t="shared" si="235"/>
        <v>0</v>
      </c>
      <c r="H433" s="422">
        <f t="shared" si="235"/>
        <v>0</v>
      </c>
      <c r="I433" s="422">
        <f t="shared" si="235"/>
        <v>0</v>
      </c>
      <c r="J433" s="422">
        <f t="shared" si="235"/>
        <v>0</v>
      </c>
      <c r="K433" s="422">
        <f t="shared" si="235"/>
        <v>0</v>
      </c>
      <c r="L433" s="422">
        <f t="shared" si="235"/>
        <v>0</v>
      </c>
      <c r="M433" s="422">
        <f t="shared" si="235"/>
        <v>0</v>
      </c>
      <c r="N433" s="422">
        <f t="shared" si="235"/>
        <v>0</v>
      </c>
      <c r="O433" s="422">
        <f t="shared" si="235"/>
        <v>0</v>
      </c>
      <c r="P433" s="263">
        <f t="shared" ref="P433:P435" si="236">SUM(D433:O433)</f>
        <v>0</v>
      </c>
      <c r="AJ433" s="2"/>
      <c r="AK433" s="241"/>
      <c r="AL433" s="2"/>
      <c r="AM433" s="2"/>
      <c r="AN433" s="241"/>
      <c r="AP433" s="2"/>
      <c r="AQ433" s="2"/>
      <c r="AR433" s="241"/>
      <c r="AS433" s="2"/>
      <c r="AT433" s="2"/>
      <c r="AU433" s="2"/>
      <c r="AV433" s="2"/>
      <c r="AW433" s="2"/>
      <c r="AX433" s="2"/>
      <c r="AY433" s="2"/>
      <c r="AZ433" s="2"/>
      <c r="BA433" s="2"/>
      <c r="BB433" s="2"/>
      <c r="BC433" s="2"/>
      <c r="BD433" s="2"/>
      <c r="BE433" s="2"/>
      <c r="BF433" s="2"/>
      <c r="BG433" s="2"/>
      <c r="BH433" s="2"/>
      <c r="BI433" s="2"/>
      <c r="BJ433" s="2"/>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row>
    <row r="434" spans="1:243" ht="15.5">
      <c r="A434" s="147" t="s">
        <v>3892</v>
      </c>
      <c r="B434" s="227">
        <v>345.2</v>
      </c>
      <c r="C434" s="579"/>
      <c r="D434" s="422">
        <f t="shared" ref="D434:O434" si="237">D423*$C434/100/12</f>
        <v>0</v>
      </c>
      <c r="E434" s="422">
        <f t="shared" si="237"/>
        <v>0</v>
      </c>
      <c r="F434" s="422">
        <f t="shared" si="237"/>
        <v>0</v>
      </c>
      <c r="G434" s="422">
        <f t="shared" si="237"/>
        <v>0</v>
      </c>
      <c r="H434" s="422">
        <f t="shared" si="237"/>
        <v>0</v>
      </c>
      <c r="I434" s="422">
        <f t="shared" si="237"/>
        <v>0</v>
      </c>
      <c r="J434" s="422">
        <f t="shared" si="237"/>
        <v>0</v>
      </c>
      <c r="K434" s="422">
        <f t="shared" si="237"/>
        <v>0</v>
      </c>
      <c r="L434" s="422">
        <f t="shared" si="237"/>
        <v>0</v>
      </c>
      <c r="M434" s="422">
        <f t="shared" si="237"/>
        <v>0</v>
      </c>
      <c r="N434" s="422">
        <f t="shared" si="237"/>
        <v>0</v>
      </c>
      <c r="O434" s="422">
        <f t="shared" si="237"/>
        <v>0</v>
      </c>
      <c r="P434" s="263">
        <f t="shared" si="236"/>
        <v>0</v>
      </c>
      <c r="AJ434" s="2"/>
      <c r="AK434" s="241"/>
      <c r="AL434" s="2"/>
      <c r="AM434" s="2"/>
      <c r="AN434" s="241"/>
      <c r="AP434" s="2"/>
      <c r="AQ434" s="2"/>
      <c r="AR434" s="241"/>
      <c r="AS434" s="2"/>
      <c r="AT434" s="2"/>
      <c r="AU434" s="2"/>
      <c r="AV434" s="2"/>
      <c r="AW434" s="2"/>
      <c r="AX434" s="2"/>
      <c r="AY434" s="2"/>
      <c r="AZ434" s="2"/>
      <c r="BA434" s="2"/>
      <c r="BB434" s="2"/>
      <c r="BC434" s="2"/>
      <c r="BD434" s="2"/>
      <c r="BE434" s="2"/>
      <c r="BF434" s="2"/>
      <c r="BG434" s="2"/>
      <c r="BH434" s="2"/>
      <c r="BI434" s="2"/>
      <c r="BJ434" s="2"/>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row>
    <row r="435" spans="1:243" ht="15.5">
      <c r="A435" s="147" t="s">
        <v>3893</v>
      </c>
      <c r="B435" s="227">
        <v>345.3</v>
      </c>
      <c r="C435" s="579"/>
      <c r="D435" s="422">
        <f t="shared" ref="D435:O435" si="238">D424*$C435/100/12</f>
        <v>0</v>
      </c>
      <c r="E435" s="422">
        <f t="shared" si="238"/>
        <v>0</v>
      </c>
      <c r="F435" s="422">
        <f t="shared" si="238"/>
        <v>0</v>
      </c>
      <c r="G435" s="422">
        <f t="shared" si="238"/>
        <v>0</v>
      </c>
      <c r="H435" s="422">
        <f t="shared" si="238"/>
        <v>0</v>
      </c>
      <c r="I435" s="422">
        <f t="shared" si="238"/>
        <v>0</v>
      </c>
      <c r="J435" s="422">
        <f t="shared" si="238"/>
        <v>0</v>
      </c>
      <c r="K435" s="422">
        <f t="shared" si="238"/>
        <v>0</v>
      </c>
      <c r="L435" s="422">
        <f t="shared" si="238"/>
        <v>0</v>
      </c>
      <c r="M435" s="422">
        <f t="shared" si="238"/>
        <v>0</v>
      </c>
      <c r="N435" s="422">
        <f t="shared" si="238"/>
        <v>0</v>
      </c>
      <c r="O435" s="422">
        <f t="shared" si="238"/>
        <v>0</v>
      </c>
      <c r="P435" s="263">
        <f t="shared" si="236"/>
        <v>0</v>
      </c>
      <c r="AJ435" s="2"/>
      <c r="AK435" s="241"/>
      <c r="AL435" s="2"/>
      <c r="AM435" s="2"/>
      <c r="AN435" s="241"/>
      <c r="AP435" s="2"/>
      <c r="AQ435" s="2"/>
      <c r="AR435" s="241"/>
      <c r="AS435" s="2"/>
      <c r="AT435" s="2"/>
      <c r="AU435" s="2"/>
      <c r="AV435" s="2"/>
      <c r="AW435" s="2"/>
      <c r="AX435" s="2"/>
      <c r="AY435" s="2"/>
      <c r="AZ435" s="2"/>
      <c r="BA435" s="2"/>
      <c r="BB435" s="2"/>
      <c r="BC435" s="2"/>
      <c r="BD435" s="2"/>
      <c r="BE435" s="2"/>
      <c r="BF435" s="2"/>
      <c r="BG435" s="2"/>
      <c r="BH435" s="2"/>
      <c r="BI435" s="2"/>
      <c r="BJ435" s="2"/>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row>
    <row r="436" spans="1:243" ht="15.5">
      <c r="A436" s="147">
        <f>A432+1</f>
        <v>199</v>
      </c>
      <c r="B436" s="227">
        <f>B425</f>
        <v>346</v>
      </c>
      <c r="C436" s="579"/>
      <c r="D436" s="422">
        <f t="shared" ref="D436:O436" si="239">D425*$C436/100/12</f>
        <v>0</v>
      </c>
      <c r="E436" s="422">
        <f t="shared" si="239"/>
        <v>0</v>
      </c>
      <c r="F436" s="422">
        <f t="shared" si="239"/>
        <v>0</v>
      </c>
      <c r="G436" s="422">
        <f t="shared" si="239"/>
        <v>0</v>
      </c>
      <c r="H436" s="422">
        <f t="shared" si="239"/>
        <v>0</v>
      </c>
      <c r="I436" s="422">
        <f t="shared" si="239"/>
        <v>0</v>
      </c>
      <c r="J436" s="422">
        <f t="shared" si="239"/>
        <v>0</v>
      </c>
      <c r="K436" s="422">
        <f t="shared" si="239"/>
        <v>0</v>
      </c>
      <c r="L436" s="422">
        <f t="shared" si="239"/>
        <v>0</v>
      </c>
      <c r="M436" s="422">
        <f t="shared" si="239"/>
        <v>0</v>
      </c>
      <c r="N436" s="422">
        <f t="shared" si="239"/>
        <v>0</v>
      </c>
      <c r="O436" s="422">
        <f t="shared" si="239"/>
        <v>0</v>
      </c>
      <c r="P436" s="263">
        <f>SUM(D436:O436)</f>
        <v>0</v>
      </c>
      <c r="AJ436" s="2"/>
      <c r="AK436" s="241"/>
      <c r="AL436" s="2"/>
      <c r="AM436" s="2"/>
      <c r="AN436" s="241"/>
      <c r="AP436" s="2"/>
      <c r="AQ436" s="2"/>
      <c r="AR436" s="241"/>
      <c r="AS436" s="2"/>
      <c r="AT436" s="2"/>
      <c r="AU436" s="2"/>
      <c r="AV436" s="2"/>
      <c r="AW436" s="2"/>
      <c r="AX436" s="2"/>
      <c r="AY436" s="2"/>
      <c r="AZ436" s="2"/>
      <c r="BA436" s="2"/>
      <c r="BB436" s="2"/>
      <c r="BC436" s="2"/>
      <c r="BD436" s="2"/>
      <c r="BE436" s="2"/>
      <c r="BF436" s="2"/>
      <c r="BG436" s="2"/>
      <c r="BH436" s="2"/>
      <c r="BI436" s="2"/>
      <c r="BJ436" s="2"/>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row>
    <row r="437" spans="1:243" ht="15.5">
      <c r="A437" s="96"/>
      <c r="B437" s="2"/>
      <c r="C437" s="2"/>
      <c r="D437" s="2"/>
      <c r="E437" s="2"/>
      <c r="F437" s="2"/>
      <c r="G437" s="2"/>
      <c r="H437" s="2"/>
      <c r="I437" s="2"/>
      <c r="J437" s="2"/>
      <c r="K437" s="96"/>
      <c r="L437" s="2"/>
      <c r="M437" s="2"/>
      <c r="N437" s="2"/>
      <c r="O437" s="2"/>
      <c r="P437" s="266"/>
      <c r="AJ437" s="2"/>
      <c r="AK437" s="241"/>
      <c r="AL437" s="2"/>
      <c r="AM437" s="2"/>
      <c r="AN437" s="241"/>
      <c r="AP437" s="2"/>
      <c r="AQ437" s="2"/>
      <c r="AR437" s="241"/>
      <c r="AS437" s="2"/>
      <c r="AT437" s="2"/>
      <c r="AU437" s="2"/>
      <c r="AV437" s="2"/>
      <c r="AW437" s="2"/>
      <c r="AX437" s="2"/>
      <c r="AY437" s="2"/>
      <c r="AZ437" s="2"/>
      <c r="BA437" s="2"/>
      <c r="BB437" s="2"/>
      <c r="BC437" s="2"/>
      <c r="BD437" s="2"/>
      <c r="BE437" s="2"/>
      <c r="BF437" s="2"/>
      <c r="BG437" s="2"/>
      <c r="BH437" s="2"/>
      <c r="BI437" s="2"/>
      <c r="BJ437" s="2"/>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row>
    <row r="438" spans="1:243" ht="18.5">
      <c r="A438" s="96"/>
      <c r="B438" s="96" t="s">
        <v>1068</v>
      </c>
      <c r="C438" s="96" t="s">
        <v>720</v>
      </c>
      <c r="D438" s="1283" t="s">
        <v>721</v>
      </c>
      <c r="E438" s="1284"/>
      <c r="F438" s="1284"/>
      <c r="G438" s="1284"/>
      <c r="H438" s="1284"/>
      <c r="I438" s="1284"/>
      <c r="J438" s="1284"/>
      <c r="K438" s="1284"/>
      <c r="L438" s="1284"/>
      <c r="M438" s="1284"/>
      <c r="N438" s="1284"/>
      <c r="O438" s="1284"/>
      <c r="P438" s="1284"/>
      <c r="AJ438" s="2"/>
      <c r="AK438" s="241"/>
      <c r="AL438" s="2"/>
      <c r="AM438" s="2"/>
      <c r="AN438" s="241"/>
      <c r="AP438" s="2"/>
      <c r="AQ438" s="2"/>
      <c r="AR438" s="241"/>
      <c r="AS438" s="2"/>
      <c r="AT438" s="2"/>
      <c r="AU438" s="2"/>
      <c r="AV438" s="2"/>
      <c r="AW438" s="2"/>
      <c r="AX438" s="2"/>
      <c r="AY438" s="2"/>
      <c r="AZ438" s="2"/>
      <c r="BA438" s="2"/>
      <c r="BB438" s="2"/>
      <c r="BC438" s="2"/>
      <c r="BD438" s="2"/>
      <c r="BE438" s="2"/>
      <c r="BF438" s="2"/>
      <c r="BG438" s="2"/>
      <c r="BH438" s="2"/>
      <c r="BI438" s="2"/>
      <c r="BJ438" s="2"/>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row>
    <row r="439" spans="1:243" ht="18.5">
      <c r="A439" s="96"/>
      <c r="B439" s="97" t="s">
        <v>918</v>
      </c>
      <c r="C439" s="97" t="s">
        <v>722</v>
      </c>
      <c r="D439" s="15" t="s">
        <v>706</v>
      </c>
      <c r="E439" s="15" t="s">
        <v>707</v>
      </c>
      <c r="F439" s="15" t="s">
        <v>708</v>
      </c>
      <c r="G439" s="15" t="s">
        <v>709</v>
      </c>
      <c r="H439" s="15" t="s">
        <v>710</v>
      </c>
      <c r="I439" s="15" t="s">
        <v>711</v>
      </c>
      <c r="J439" s="15" t="s">
        <v>712</v>
      </c>
      <c r="K439" s="15" t="s">
        <v>713</v>
      </c>
      <c r="L439" s="15" t="s">
        <v>714</v>
      </c>
      <c r="M439" s="15" t="s">
        <v>715</v>
      </c>
      <c r="N439" s="15" t="s">
        <v>716</v>
      </c>
      <c r="O439" s="15" t="s">
        <v>705</v>
      </c>
      <c r="P439" s="277" t="s">
        <v>622</v>
      </c>
      <c r="AJ439" s="2"/>
      <c r="AK439" s="241"/>
      <c r="AL439" s="2"/>
      <c r="AM439" s="2"/>
      <c r="AN439" s="241"/>
      <c r="AP439" s="2"/>
      <c r="AQ439" s="2"/>
      <c r="AR439" s="241"/>
      <c r="AS439" s="2"/>
      <c r="AT439" s="2"/>
      <c r="AU439" s="2"/>
      <c r="AV439" s="2"/>
      <c r="AW439" s="2"/>
      <c r="AX439" s="2"/>
      <c r="AY439" s="2"/>
      <c r="AZ439" s="2"/>
      <c r="BA439" s="2"/>
      <c r="BB439" s="2"/>
      <c r="BC439" s="2"/>
      <c r="BD439" s="2"/>
      <c r="BE439" s="2"/>
      <c r="BF439" s="2"/>
      <c r="BG439" s="2"/>
      <c r="BH439" s="2"/>
      <c r="BI439" s="2"/>
      <c r="BJ439" s="2"/>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row>
    <row r="440" spans="1:243" ht="15.5">
      <c r="A440" s="147">
        <f>A436+1</f>
        <v>200</v>
      </c>
      <c r="B440" s="227">
        <f>B418</f>
        <v>341</v>
      </c>
      <c r="C440" s="577">
        <v>0</v>
      </c>
      <c r="D440" s="422">
        <f>C440+D429</f>
        <v>0</v>
      </c>
      <c r="E440" s="422">
        <f t="shared" ref="E440:O440" si="240">D440+E429</f>
        <v>0</v>
      </c>
      <c r="F440" s="422">
        <f t="shared" si="240"/>
        <v>0</v>
      </c>
      <c r="G440" s="422">
        <f t="shared" si="240"/>
        <v>0</v>
      </c>
      <c r="H440" s="422">
        <f t="shared" si="240"/>
        <v>0</v>
      </c>
      <c r="I440" s="422">
        <f t="shared" si="240"/>
        <v>0</v>
      </c>
      <c r="J440" s="422">
        <f t="shared" si="240"/>
        <v>0</v>
      </c>
      <c r="K440" s="422">
        <f t="shared" si="240"/>
        <v>0</v>
      </c>
      <c r="L440" s="422">
        <f t="shared" si="240"/>
        <v>0</v>
      </c>
      <c r="M440" s="422">
        <f t="shared" si="240"/>
        <v>0</v>
      </c>
      <c r="N440" s="422">
        <f t="shared" si="240"/>
        <v>0</v>
      </c>
      <c r="O440" s="422">
        <f t="shared" si="240"/>
        <v>0</v>
      </c>
      <c r="P440" s="263">
        <f>O440</f>
        <v>0</v>
      </c>
      <c r="AJ440" s="2"/>
      <c r="AK440" s="241"/>
      <c r="AL440" s="2"/>
      <c r="AM440" s="2"/>
      <c r="AN440" s="241"/>
      <c r="AP440" s="2"/>
      <c r="AQ440" s="2"/>
      <c r="AR440" s="241"/>
      <c r="AS440" s="2"/>
      <c r="AT440" s="2"/>
      <c r="AU440" s="2"/>
      <c r="AV440" s="2"/>
      <c r="AW440" s="2"/>
      <c r="AX440" s="2"/>
      <c r="AY440" s="2"/>
      <c r="AZ440" s="2"/>
      <c r="BA440" s="2"/>
      <c r="BB440" s="2"/>
      <c r="BC440" s="2"/>
      <c r="BD440" s="2"/>
      <c r="BE440" s="2"/>
      <c r="BF440" s="2"/>
      <c r="BG440" s="2"/>
      <c r="BH440" s="2"/>
      <c r="BI440" s="2"/>
      <c r="BJ440" s="2"/>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row>
    <row r="441" spans="1:243" ht="15.5">
      <c r="A441" s="147">
        <f>A440+1</f>
        <v>201</v>
      </c>
      <c r="B441" s="227">
        <f>B419</f>
        <v>342</v>
      </c>
      <c r="C441" s="577">
        <v>0</v>
      </c>
      <c r="D441" s="422">
        <f>C441+D430</f>
        <v>0</v>
      </c>
      <c r="E441" s="422">
        <f t="shared" ref="E441:O441" si="241">D441+E430</f>
        <v>0</v>
      </c>
      <c r="F441" s="422">
        <f t="shared" si="241"/>
        <v>0</v>
      </c>
      <c r="G441" s="422">
        <f t="shared" si="241"/>
        <v>0</v>
      </c>
      <c r="H441" s="422">
        <f t="shared" si="241"/>
        <v>0</v>
      </c>
      <c r="I441" s="422">
        <f t="shared" si="241"/>
        <v>0</v>
      </c>
      <c r="J441" s="422">
        <f t="shared" si="241"/>
        <v>0</v>
      </c>
      <c r="K441" s="422">
        <f t="shared" si="241"/>
        <v>0</v>
      </c>
      <c r="L441" s="422">
        <f t="shared" si="241"/>
        <v>0</v>
      </c>
      <c r="M441" s="422">
        <f t="shared" si="241"/>
        <v>0</v>
      </c>
      <c r="N441" s="422">
        <f t="shared" si="241"/>
        <v>0</v>
      </c>
      <c r="O441" s="422">
        <f t="shared" si="241"/>
        <v>0</v>
      </c>
      <c r="P441" s="263">
        <f>O441</f>
        <v>0</v>
      </c>
      <c r="AJ441" s="2"/>
      <c r="AK441" s="241"/>
      <c r="AL441" s="2"/>
      <c r="AM441" s="2"/>
      <c r="AN441" s="241"/>
      <c r="AP441" s="2"/>
      <c r="AQ441" s="2"/>
      <c r="AR441" s="241"/>
      <c r="AS441" s="2"/>
      <c r="AT441" s="2"/>
      <c r="AU441" s="2"/>
      <c r="AV441" s="2"/>
      <c r="AW441" s="2"/>
      <c r="AX441" s="2"/>
      <c r="AY441" s="2"/>
      <c r="AZ441" s="2"/>
      <c r="BA441" s="2"/>
      <c r="BB441" s="2"/>
      <c r="BC441" s="2"/>
      <c r="BD441" s="2"/>
      <c r="BE441" s="2"/>
      <c r="BF441" s="2"/>
      <c r="BG441" s="2"/>
      <c r="BH441" s="2"/>
      <c r="BI441" s="2"/>
      <c r="BJ441" s="2"/>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row>
    <row r="442" spans="1:243" ht="15.5">
      <c r="A442" s="147">
        <f>A441+1</f>
        <v>202</v>
      </c>
      <c r="B442" s="227">
        <f>B420</f>
        <v>344</v>
      </c>
      <c r="C442" s="577">
        <v>0</v>
      </c>
      <c r="D442" s="422">
        <f>C442+D431</f>
        <v>0</v>
      </c>
      <c r="E442" s="422">
        <f t="shared" ref="E442:O442" si="242">D442+E431</f>
        <v>0</v>
      </c>
      <c r="F442" s="422">
        <f t="shared" si="242"/>
        <v>0</v>
      </c>
      <c r="G442" s="422">
        <f t="shared" si="242"/>
        <v>0</v>
      </c>
      <c r="H442" s="422">
        <f t="shared" si="242"/>
        <v>0</v>
      </c>
      <c r="I442" s="422">
        <f t="shared" si="242"/>
        <v>0</v>
      </c>
      <c r="J442" s="422">
        <f t="shared" si="242"/>
        <v>0</v>
      </c>
      <c r="K442" s="422">
        <f t="shared" si="242"/>
        <v>0</v>
      </c>
      <c r="L442" s="422">
        <f t="shared" si="242"/>
        <v>0</v>
      </c>
      <c r="M442" s="422">
        <f t="shared" si="242"/>
        <v>0</v>
      </c>
      <c r="N442" s="422">
        <f t="shared" si="242"/>
        <v>0</v>
      </c>
      <c r="O442" s="422">
        <f t="shared" si="242"/>
        <v>0</v>
      </c>
      <c r="P442" s="263">
        <f>O442</f>
        <v>0</v>
      </c>
      <c r="AJ442" s="2"/>
      <c r="AK442" s="241"/>
      <c r="AL442" s="2"/>
      <c r="AM442" s="2"/>
      <c r="AN442" s="241"/>
      <c r="AP442" s="2"/>
      <c r="AQ442" s="2"/>
      <c r="AR442" s="241"/>
      <c r="AS442" s="2"/>
      <c r="AT442" s="2"/>
      <c r="AU442" s="2"/>
      <c r="AV442" s="2"/>
      <c r="AW442" s="2"/>
      <c r="AX442" s="2"/>
      <c r="AY442" s="2"/>
      <c r="AZ442" s="2"/>
      <c r="BA442" s="2"/>
      <c r="BB442" s="2"/>
      <c r="BC442" s="2"/>
      <c r="BD442" s="2"/>
      <c r="BE442" s="2"/>
      <c r="BF442" s="2"/>
      <c r="BG442" s="2"/>
      <c r="BH442" s="2"/>
      <c r="BI442" s="2"/>
      <c r="BJ442" s="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row>
    <row r="443" spans="1:243" ht="15.5">
      <c r="A443" s="147">
        <f>A442+1</f>
        <v>203</v>
      </c>
      <c r="B443" s="227">
        <f>B421</f>
        <v>345</v>
      </c>
      <c r="C443" s="577">
        <v>0</v>
      </c>
      <c r="D443" s="422">
        <f>C443+D432</f>
        <v>0</v>
      </c>
      <c r="E443" s="422">
        <f t="shared" ref="E443:O443" si="243">D443+E432</f>
        <v>0</v>
      </c>
      <c r="F443" s="422">
        <f t="shared" si="243"/>
        <v>0</v>
      </c>
      <c r="G443" s="422">
        <f t="shared" si="243"/>
        <v>0</v>
      </c>
      <c r="H443" s="422">
        <f t="shared" si="243"/>
        <v>0</v>
      </c>
      <c r="I443" s="422">
        <f t="shared" si="243"/>
        <v>0</v>
      </c>
      <c r="J443" s="422">
        <f t="shared" si="243"/>
        <v>0</v>
      </c>
      <c r="K443" s="422">
        <f t="shared" si="243"/>
        <v>0</v>
      </c>
      <c r="L443" s="422">
        <f t="shared" si="243"/>
        <v>0</v>
      </c>
      <c r="M443" s="422">
        <f t="shared" si="243"/>
        <v>0</v>
      </c>
      <c r="N443" s="422">
        <f t="shared" si="243"/>
        <v>0</v>
      </c>
      <c r="O443" s="422">
        <f t="shared" si="243"/>
        <v>0</v>
      </c>
      <c r="P443" s="263">
        <f>O443</f>
        <v>0</v>
      </c>
      <c r="AJ443" s="2"/>
      <c r="AK443" s="241"/>
      <c r="AL443" s="2"/>
      <c r="AM443" s="2"/>
      <c r="AN443" s="241"/>
      <c r="AP443" s="2"/>
      <c r="AQ443" s="2"/>
      <c r="AR443" s="241"/>
      <c r="AS443" s="2"/>
      <c r="AT443" s="2"/>
      <c r="AU443" s="2"/>
      <c r="AV443" s="2"/>
      <c r="AW443" s="2"/>
      <c r="AX443" s="2"/>
      <c r="AY443" s="2"/>
      <c r="AZ443" s="2"/>
      <c r="BA443" s="2"/>
      <c r="BB443" s="2"/>
      <c r="BC443" s="2"/>
      <c r="BD443" s="2"/>
      <c r="BE443" s="2"/>
      <c r="BF443" s="2"/>
      <c r="BG443" s="2"/>
      <c r="BH443" s="2"/>
      <c r="BI443" s="2"/>
      <c r="BJ443" s="2"/>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row>
    <row r="444" spans="1:243" ht="15.5">
      <c r="A444" s="147" t="s">
        <v>3894</v>
      </c>
      <c r="B444" s="227">
        <v>345.1</v>
      </c>
      <c r="C444" s="577">
        <v>0</v>
      </c>
      <c r="D444" s="422">
        <f t="shared" ref="D444:O444" si="244">C444+D433</f>
        <v>0</v>
      </c>
      <c r="E444" s="422">
        <f t="shared" si="244"/>
        <v>0</v>
      </c>
      <c r="F444" s="422">
        <f t="shared" si="244"/>
        <v>0</v>
      </c>
      <c r="G444" s="422">
        <f t="shared" si="244"/>
        <v>0</v>
      </c>
      <c r="H444" s="422">
        <f t="shared" si="244"/>
        <v>0</v>
      </c>
      <c r="I444" s="422">
        <f t="shared" si="244"/>
        <v>0</v>
      </c>
      <c r="J444" s="422">
        <f t="shared" si="244"/>
        <v>0</v>
      </c>
      <c r="K444" s="422">
        <f t="shared" si="244"/>
        <v>0</v>
      </c>
      <c r="L444" s="422">
        <f t="shared" si="244"/>
        <v>0</v>
      </c>
      <c r="M444" s="422">
        <f t="shared" si="244"/>
        <v>0</v>
      </c>
      <c r="N444" s="422">
        <f t="shared" si="244"/>
        <v>0</v>
      </c>
      <c r="O444" s="422">
        <f t="shared" si="244"/>
        <v>0</v>
      </c>
      <c r="P444" s="263">
        <f t="shared" ref="P444:P446" si="245">O444</f>
        <v>0</v>
      </c>
      <c r="AJ444" s="2"/>
      <c r="AK444" s="241"/>
      <c r="AL444" s="2"/>
      <c r="AM444" s="2"/>
      <c r="AN444" s="241"/>
      <c r="AP444" s="2"/>
      <c r="AQ444" s="2"/>
      <c r="AR444" s="241"/>
      <c r="AS444" s="2"/>
      <c r="AT444" s="2"/>
      <c r="AU444" s="2"/>
      <c r="AV444" s="2"/>
      <c r="AW444" s="2"/>
      <c r="AX444" s="2"/>
      <c r="AY444" s="2"/>
      <c r="AZ444" s="2"/>
      <c r="BA444" s="2"/>
      <c r="BB444" s="2"/>
      <c r="BC444" s="2"/>
      <c r="BD444" s="2"/>
      <c r="BE444" s="2"/>
      <c r="BF444" s="2"/>
      <c r="BG444" s="2"/>
      <c r="BH444" s="2"/>
      <c r="BI444" s="2"/>
      <c r="BJ444" s="2"/>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row>
    <row r="445" spans="1:243" ht="15.5">
      <c r="A445" s="147" t="s">
        <v>3895</v>
      </c>
      <c r="B445" s="227">
        <v>345.2</v>
      </c>
      <c r="C445" s="577">
        <v>0</v>
      </c>
      <c r="D445" s="422">
        <f t="shared" ref="D445:O445" si="246">C445+D434</f>
        <v>0</v>
      </c>
      <c r="E445" s="422">
        <f t="shared" si="246"/>
        <v>0</v>
      </c>
      <c r="F445" s="422">
        <f t="shared" si="246"/>
        <v>0</v>
      </c>
      <c r="G445" s="422">
        <f t="shared" si="246"/>
        <v>0</v>
      </c>
      <c r="H445" s="422">
        <f t="shared" si="246"/>
        <v>0</v>
      </c>
      <c r="I445" s="422">
        <f t="shared" si="246"/>
        <v>0</v>
      </c>
      <c r="J445" s="422">
        <f t="shared" si="246"/>
        <v>0</v>
      </c>
      <c r="K445" s="422">
        <f t="shared" si="246"/>
        <v>0</v>
      </c>
      <c r="L445" s="422">
        <f t="shared" si="246"/>
        <v>0</v>
      </c>
      <c r="M445" s="422">
        <f t="shared" si="246"/>
        <v>0</v>
      </c>
      <c r="N445" s="422">
        <f t="shared" si="246"/>
        <v>0</v>
      </c>
      <c r="O445" s="422">
        <f t="shared" si="246"/>
        <v>0</v>
      </c>
      <c r="P445" s="263">
        <f t="shared" si="245"/>
        <v>0</v>
      </c>
      <c r="AJ445" s="2"/>
      <c r="AK445" s="241"/>
      <c r="AL445" s="2"/>
      <c r="AM445" s="2"/>
      <c r="AN445" s="241"/>
      <c r="AP445" s="2"/>
      <c r="AQ445" s="2"/>
      <c r="AR445" s="241"/>
      <c r="AS445" s="2"/>
      <c r="AT445" s="2"/>
      <c r="AU445" s="2"/>
      <c r="AV445" s="2"/>
      <c r="AW445" s="2"/>
      <c r="AX445" s="2"/>
      <c r="AY445" s="2"/>
      <c r="AZ445" s="2"/>
      <c r="BA445" s="2"/>
      <c r="BB445" s="2"/>
      <c r="BC445" s="2"/>
      <c r="BD445" s="2"/>
      <c r="BE445" s="2"/>
      <c r="BF445" s="2"/>
      <c r="BG445" s="2"/>
      <c r="BH445" s="2"/>
      <c r="BI445" s="2"/>
      <c r="BJ445" s="2"/>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row>
    <row r="446" spans="1:243" ht="15.5">
      <c r="A446" s="147" t="s">
        <v>3896</v>
      </c>
      <c r="B446" s="227">
        <v>345.3</v>
      </c>
      <c r="C446" s="577">
        <v>0</v>
      </c>
      <c r="D446" s="422">
        <f t="shared" ref="D446:O446" si="247">C446+D435</f>
        <v>0</v>
      </c>
      <c r="E446" s="422">
        <f t="shared" si="247"/>
        <v>0</v>
      </c>
      <c r="F446" s="422">
        <f t="shared" si="247"/>
        <v>0</v>
      </c>
      <c r="G446" s="422">
        <f t="shared" si="247"/>
        <v>0</v>
      </c>
      <c r="H446" s="422">
        <f t="shared" si="247"/>
        <v>0</v>
      </c>
      <c r="I446" s="422">
        <f t="shared" si="247"/>
        <v>0</v>
      </c>
      <c r="J446" s="422">
        <f t="shared" si="247"/>
        <v>0</v>
      </c>
      <c r="K446" s="422">
        <f t="shared" si="247"/>
        <v>0</v>
      </c>
      <c r="L446" s="422">
        <f t="shared" si="247"/>
        <v>0</v>
      </c>
      <c r="M446" s="422">
        <f t="shared" si="247"/>
        <v>0</v>
      </c>
      <c r="N446" s="422">
        <f t="shared" si="247"/>
        <v>0</v>
      </c>
      <c r="O446" s="422">
        <f t="shared" si="247"/>
        <v>0</v>
      </c>
      <c r="P446" s="263">
        <f t="shared" si="245"/>
        <v>0</v>
      </c>
      <c r="AJ446" s="2"/>
      <c r="AK446" s="241"/>
      <c r="AL446" s="2"/>
      <c r="AM446" s="2"/>
      <c r="AN446" s="241"/>
      <c r="AP446" s="2"/>
      <c r="AQ446" s="2"/>
      <c r="AR446" s="241"/>
      <c r="AS446" s="2"/>
      <c r="AT446" s="2"/>
      <c r="AU446" s="2"/>
      <c r="AV446" s="2"/>
      <c r="AW446" s="2"/>
      <c r="AX446" s="2"/>
      <c r="AY446" s="2"/>
      <c r="AZ446" s="2"/>
      <c r="BA446" s="2"/>
      <c r="BB446" s="2"/>
      <c r="BC446" s="2"/>
      <c r="BD446" s="2"/>
      <c r="BE446" s="2"/>
      <c r="BF446" s="2"/>
      <c r="BG446" s="2"/>
      <c r="BH446" s="2"/>
      <c r="BI446" s="2"/>
      <c r="BJ446" s="2"/>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row>
    <row r="447" spans="1:243" ht="15.5">
      <c r="A447" s="147">
        <f>A443+1</f>
        <v>204</v>
      </c>
      <c r="B447" s="227">
        <f>B425</f>
        <v>346</v>
      </c>
      <c r="C447" s="577">
        <v>0</v>
      </c>
      <c r="D447" s="422">
        <f t="shared" ref="D447:O447" si="248">C447+D436</f>
        <v>0</v>
      </c>
      <c r="E447" s="422">
        <f t="shared" si="248"/>
        <v>0</v>
      </c>
      <c r="F447" s="422">
        <f t="shared" si="248"/>
        <v>0</v>
      </c>
      <c r="G447" s="422">
        <f t="shared" si="248"/>
        <v>0</v>
      </c>
      <c r="H447" s="422">
        <f t="shared" si="248"/>
        <v>0</v>
      </c>
      <c r="I447" s="422">
        <f t="shared" si="248"/>
        <v>0</v>
      </c>
      <c r="J447" s="422">
        <f t="shared" si="248"/>
        <v>0</v>
      </c>
      <c r="K447" s="422">
        <f t="shared" si="248"/>
        <v>0</v>
      </c>
      <c r="L447" s="422">
        <f t="shared" si="248"/>
        <v>0</v>
      </c>
      <c r="M447" s="422">
        <f t="shared" si="248"/>
        <v>0</v>
      </c>
      <c r="N447" s="422">
        <f t="shared" si="248"/>
        <v>0</v>
      </c>
      <c r="O447" s="422">
        <f t="shared" si="248"/>
        <v>0</v>
      </c>
      <c r="P447" s="263">
        <f>O447</f>
        <v>0</v>
      </c>
      <c r="AJ447" s="2"/>
      <c r="AK447" s="241"/>
      <c r="AL447" s="2"/>
      <c r="AM447" s="2"/>
      <c r="AN447" s="241"/>
      <c r="AP447" s="2"/>
      <c r="AQ447" s="2"/>
      <c r="AR447" s="241"/>
      <c r="AS447" s="2"/>
      <c r="AT447" s="2"/>
      <c r="AU447" s="2"/>
      <c r="AV447" s="2"/>
      <c r="AW447" s="2"/>
      <c r="AX447" s="2"/>
      <c r="AY447" s="2"/>
      <c r="AZ447" s="2"/>
      <c r="BA447" s="2"/>
      <c r="BB447" s="2"/>
      <c r="BC447" s="2"/>
      <c r="BD447" s="2"/>
      <c r="BE447" s="2"/>
      <c r="BF447" s="2"/>
      <c r="BG447" s="2"/>
      <c r="BH447" s="2"/>
      <c r="BI447" s="2"/>
      <c r="BJ447" s="2"/>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row>
    <row r="448" spans="1:243" ht="15.5">
      <c r="A448" s="147"/>
      <c r="B448" s="227"/>
      <c r="C448" s="226"/>
      <c r="D448" s="226"/>
      <c r="E448" s="226"/>
      <c r="F448" s="226"/>
      <c r="G448" s="226"/>
      <c r="H448" s="226"/>
      <c r="I448" s="226"/>
      <c r="J448" s="226"/>
      <c r="K448" s="226"/>
      <c r="L448" s="226"/>
      <c r="M448" s="226"/>
      <c r="N448" s="226"/>
      <c r="O448" s="226"/>
      <c r="P448" s="263"/>
      <c r="AJ448" s="2"/>
      <c r="AK448" s="241"/>
      <c r="AL448" s="2"/>
      <c r="AM448" s="2"/>
      <c r="AN448" s="241"/>
      <c r="AP448" s="2"/>
      <c r="AQ448" s="2"/>
      <c r="AR448" s="241"/>
      <c r="AS448" s="2"/>
      <c r="AT448" s="2"/>
      <c r="AU448" s="2"/>
      <c r="AV448" s="2"/>
      <c r="AW448" s="2"/>
      <c r="AX448" s="2"/>
      <c r="AY448" s="2"/>
      <c r="AZ448" s="2"/>
      <c r="BA448" s="2"/>
      <c r="BB448" s="2"/>
      <c r="BC448" s="2"/>
      <c r="BD448" s="2"/>
      <c r="BE448" s="2"/>
      <c r="BF448" s="2"/>
      <c r="BG448" s="2"/>
      <c r="BH448" s="2"/>
      <c r="BI448" s="2"/>
      <c r="BJ448" s="2"/>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row>
    <row r="449" spans="1:62" s="1161" customFormat="1" ht="15.5">
      <c r="A449" s="1288" t="s">
        <v>703</v>
      </c>
      <c r="B449" s="1288"/>
      <c r="C449" s="1288"/>
      <c r="D449" s="226"/>
      <c r="E449" s="226"/>
      <c r="F449" s="226"/>
      <c r="G449" s="226"/>
      <c r="H449" s="226"/>
      <c r="I449" s="226"/>
      <c r="J449" s="226"/>
      <c r="K449" s="226"/>
      <c r="L449" s="226"/>
      <c r="M449" s="226"/>
      <c r="N449" s="226"/>
      <c r="O449" s="226"/>
      <c r="P449" s="263"/>
      <c r="Q449" s="1163"/>
      <c r="R449" s="1163"/>
      <c r="S449" s="1163"/>
      <c r="T449" s="1163"/>
      <c r="U449" s="1163"/>
      <c r="V449" s="1163"/>
      <c r="W449" s="1163"/>
      <c r="X449" s="1163"/>
      <c r="Y449" s="1163"/>
      <c r="Z449" s="1163"/>
      <c r="AA449" s="1163"/>
      <c r="AB449" s="1163"/>
      <c r="AC449" s="1163"/>
      <c r="AD449" s="1163"/>
      <c r="AE449" s="1163"/>
      <c r="AF449" s="1163"/>
      <c r="AG449" s="1163"/>
      <c r="AH449" s="1163"/>
      <c r="AI449" s="1163"/>
      <c r="AJ449" s="1160"/>
      <c r="AK449" s="1164"/>
      <c r="AL449" s="1160"/>
      <c r="AM449" s="1160"/>
      <c r="AN449" s="1164"/>
      <c r="AO449" s="1163"/>
      <c r="AP449" s="1160"/>
      <c r="AQ449" s="1160"/>
      <c r="AR449" s="1164"/>
      <c r="AS449" s="1160"/>
      <c r="AT449" s="1160"/>
      <c r="AU449" s="1160"/>
      <c r="AV449" s="1160"/>
      <c r="AW449" s="1160"/>
      <c r="AX449" s="1160"/>
      <c r="AY449" s="1160"/>
      <c r="AZ449" s="1160"/>
      <c r="BA449" s="1160"/>
      <c r="BB449" s="1160"/>
      <c r="BC449" s="1160"/>
      <c r="BD449" s="1160"/>
      <c r="BE449" s="1160"/>
      <c r="BF449" s="1160"/>
      <c r="BG449" s="1160"/>
      <c r="BH449" s="1160"/>
      <c r="BI449" s="1160"/>
      <c r="BJ449" s="1160"/>
    </row>
    <row r="450" spans="1:62" s="1161" customFormat="1" ht="15.5">
      <c r="A450" s="147"/>
      <c r="B450" s="227"/>
      <c r="C450" s="226"/>
      <c r="D450" s="226"/>
      <c r="E450" s="226"/>
      <c r="F450" s="226"/>
      <c r="G450" s="226"/>
      <c r="H450" s="226"/>
      <c r="I450" s="226"/>
      <c r="J450" s="226"/>
      <c r="K450" s="226"/>
      <c r="L450" s="226"/>
      <c r="M450" s="226"/>
      <c r="N450" s="226"/>
      <c r="O450" s="226"/>
      <c r="P450" s="263"/>
      <c r="Q450" s="1163"/>
      <c r="R450" s="1163"/>
      <c r="S450" s="1163"/>
      <c r="T450" s="1163"/>
      <c r="U450" s="1163"/>
      <c r="V450" s="1163"/>
      <c r="W450" s="1163"/>
      <c r="X450" s="1163"/>
      <c r="Y450" s="1163"/>
      <c r="Z450" s="1163"/>
      <c r="AA450" s="1163"/>
      <c r="AB450" s="1163"/>
      <c r="AC450" s="1163"/>
      <c r="AD450" s="1163"/>
      <c r="AE450" s="1163"/>
      <c r="AF450" s="1163"/>
      <c r="AG450" s="1163"/>
      <c r="AH450" s="1163"/>
      <c r="AI450" s="1163"/>
      <c r="AJ450" s="1160"/>
      <c r="AK450" s="1164"/>
      <c r="AL450" s="1160"/>
      <c r="AM450" s="1160"/>
      <c r="AN450" s="1164"/>
      <c r="AO450" s="1163"/>
      <c r="AP450" s="1160"/>
      <c r="AQ450" s="1160"/>
      <c r="AR450" s="1164"/>
      <c r="AS450" s="1160"/>
      <c r="AT450" s="1160"/>
      <c r="AU450" s="1160"/>
      <c r="AV450" s="1160"/>
      <c r="AW450" s="1160"/>
      <c r="AX450" s="1160"/>
      <c r="AY450" s="1160"/>
      <c r="AZ450" s="1160"/>
      <c r="BA450" s="1160"/>
      <c r="BB450" s="1160"/>
      <c r="BC450" s="1160"/>
      <c r="BD450" s="1160"/>
      <c r="BE450" s="1160"/>
      <c r="BF450" s="1160"/>
      <c r="BG450" s="1160"/>
      <c r="BH450" s="1160"/>
      <c r="BI450" s="1160"/>
      <c r="BJ450" s="1160"/>
    </row>
    <row r="451" spans="1:62" s="1161" customFormat="1" ht="18.5">
      <c r="A451" s="147" t="s">
        <v>490</v>
      </c>
      <c r="B451" s="96" t="s">
        <v>1068</v>
      </c>
      <c r="C451" s="226"/>
      <c r="D451" s="1283" t="s">
        <v>704</v>
      </c>
      <c r="E451" s="1284"/>
      <c r="F451" s="1284"/>
      <c r="G451" s="1284"/>
      <c r="H451" s="1284"/>
      <c r="I451" s="1284"/>
      <c r="J451" s="1284"/>
      <c r="K451" s="1284"/>
      <c r="L451" s="1284"/>
      <c r="M451" s="1284"/>
      <c r="N451" s="1284"/>
      <c r="O451" s="1284"/>
      <c r="P451" s="263"/>
      <c r="Q451" s="1163"/>
      <c r="R451" s="1163"/>
      <c r="S451" s="1163"/>
      <c r="T451" s="1163"/>
      <c r="U451" s="1163"/>
      <c r="V451" s="1163"/>
      <c r="W451" s="1163"/>
      <c r="X451" s="1163"/>
      <c r="Y451" s="1163"/>
      <c r="Z451" s="1163"/>
      <c r="AA451" s="1163"/>
      <c r="AB451" s="1163"/>
      <c r="AC451" s="1163"/>
      <c r="AD451" s="1163"/>
      <c r="AE451" s="1163"/>
      <c r="AF451" s="1163"/>
      <c r="AG451" s="1163"/>
      <c r="AH451" s="1163"/>
      <c r="AI451" s="1163"/>
      <c r="AJ451" s="1160"/>
      <c r="AK451" s="1164"/>
      <c r="AL451" s="1160"/>
      <c r="AM451" s="1160"/>
      <c r="AN451" s="1164"/>
      <c r="AO451" s="1163"/>
      <c r="AP451" s="1160"/>
      <c r="AQ451" s="1160"/>
      <c r="AR451" s="1164"/>
      <c r="AS451" s="1160"/>
      <c r="AT451" s="1160"/>
      <c r="AU451" s="1160"/>
      <c r="AV451" s="1160"/>
      <c r="AW451" s="1160"/>
      <c r="AX451" s="1160"/>
      <c r="AY451" s="1160"/>
      <c r="AZ451" s="1160"/>
      <c r="BA451" s="1160"/>
      <c r="BB451" s="1160"/>
      <c r="BC451" s="1160"/>
      <c r="BD451" s="1160"/>
      <c r="BE451" s="1160"/>
      <c r="BF451" s="1160"/>
      <c r="BG451" s="1160"/>
      <c r="BH451" s="1160"/>
      <c r="BI451" s="1160"/>
      <c r="BJ451" s="1160"/>
    </row>
    <row r="452" spans="1:62" s="1161" customFormat="1" ht="15.5">
      <c r="A452" s="147" t="s">
        <v>918</v>
      </c>
      <c r="B452" s="97" t="s">
        <v>918</v>
      </c>
      <c r="C452" s="226"/>
      <c r="D452" s="15" t="s">
        <v>705</v>
      </c>
      <c r="E452" s="15" t="s">
        <v>706</v>
      </c>
      <c r="F452" s="15" t="s">
        <v>707</v>
      </c>
      <c r="G452" s="15" t="s">
        <v>708</v>
      </c>
      <c r="H452" s="15" t="s">
        <v>709</v>
      </c>
      <c r="I452" s="15" t="s">
        <v>710</v>
      </c>
      <c r="J452" s="15" t="s">
        <v>711</v>
      </c>
      <c r="K452" s="15" t="s">
        <v>712</v>
      </c>
      <c r="L452" s="15" t="s">
        <v>713</v>
      </c>
      <c r="M452" s="15" t="s">
        <v>714</v>
      </c>
      <c r="N452" s="15" t="s">
        <v>715</v>
      </c>
      <c r="O452" s="15" t="s">
        <v>716</v>
      </c>
      <c r="P452" s="263"/>
      <c r="Q452" s="1163"/>
      <c r="R452" s="1163"/>
      <c r="S452" s="1163"/>
      <c r="T452" s="1163"/>
      <c r="U452" s="1163"/>
      <c r="V452" s="1163"/>
      <c r="W452" s="1163"/>
      <c r="X452" s="1163"/>
      <c r="Y452" s="1163"/>
      <c r="Z452" s="1163"/>
      <c r="AA452" s="1163"/>
      <c r="AB452" s="1163"/>
      <c r="AC452" s="1163"/>
      <c r="AD452" s="1163"/>
      <c r="AE452" s="1163"/>
      <c r="AF452" s="1163"/>
      <c r="AG452" s="1163"/>
      <c r="AH452" s="1163"/>
      <c r="AI452" s="1163"/>
      <c r="AJ452" s="1160"/>
      <c r="AK452" s="1164"/>
      <c r="AL452" s="1160"/>
      <c r="AM452" s="1160"/>
      <c r="AN452" s="1164"/>
      <c r="AO452" s="1163"/>
      <c r="AP452" s="1160"/>
      <c r="AQ452" s="1160"/>
      <c r="AR452" s="1164"/>
      <c r="AS452" s="1160"/>
      <c r="AT452" s="1160"/>
      <c r="AU452" s="1160"/>
      <c r="AV452" s="1160"/>
      <c r="AW452" s="1160"/>
      <c r="AX452" s="1160"/>
      <c r="AY452" s="1160"/>
      <c r="AZ452" s="1160"/>
      <c r="BA452" s="1160"/>
      <c r="BB452" s="1160"/>
      <c r="BC452" s="1160"/>
      <c r="BD452" s="1160"/>
      <c r="BE452" s="1160"/>
      <c r="BF452" s="1160"/>
      <c r="BG452" s="1160"/>
      <c r="BH452" s="1160"/>
      <c r="BI452" s="1160"/>
      <c r="BJ452" s="1160"/>
    </row>
    <row r="453" spans="1:62" s="1161" customFormat="1" ht="15.5">
      <c r="A453" s="147">
        <v>205</v>
      </c>
      <c r="B453" s="227">
        <v>387.2</v>
      </c>
      <c r="C453" s="226"/>
      <c r="D453" s="577">
        <v>0</v>
      </c>
      <c r="E453" s="577">
        <v>0</v>
      </c>
      <c r="F453" s="577">
        <v>0</v>
      </c>
      <c r="G453" s="577">
        <v>0</v>
      </c>
      <c r="H453" s="577">
        <v>0</v>
      </c>
      <c r="I453" s="577">
        <v>0</v>
      </c>
      <c r="J453" s="577">
        <v>0</v>
      </c>
      <c r="K453" s="577">
        <v>0</v>
      </c>
      <c r="L453" s="577">
        <v>0</v>
      </c>
      <c r="M453" s="577">
        <v>0</v>
      </c>
      <c r="N453" s="577">
        <v>0</v>
      </c>
      <c r="O453" s="577">
        <v>0</v>
      </c>
      <c r="P453" s="263"/>
      <c r="Q453" s="1163"/>
      <c r="R453" s="1163"/>
      <c r="S453" s="1163"/>
      <c r="T453" s="1163"/>
      <c r="U453" s="1163"/>
      <c r="V453" s="1163"/>
      <c r="W453" s="1163"/>
      <c r="X453" s="1163"/>
      <c r="Y453" s="1163"/>
      <c r="Z453" s="1163"/>
      <c r="AA453" s="1163"/>
      <c r="AB453" s="1163"/>
      <c r="AC453" s="1163"/>
      <c r="AD453" s="1163"/>
      <c r="AE453" s="1163"/>
      <c r="AF453" s="1163"/>
      <c r="AG453" s="1163"/>
      <c r="AH453" s="1163"/>
      <c r="AI453" s="1163"/>
      <c r="AJ453" s="1160"/>
      <c r="AK453" s="1164"/>
      <c r="AL453" s="1160"/>
      <c r="AM453" s="1160"/>
      <c r="AN453" s="1164"/>
      <c r="AO453" s="1163"/>
      <c r="AP453" s="1160"/>
      <c r="AQ453" s="1160"/>
      <c r="AR453" s="1164"/>
      <c r="AS453" s="1160"/>
      <c r="AT453" s="1160"/>
      <c r="AU453" s="1160"/>
      <c r="AV453" s="1160"/>
      <c r="AW453" s="1160"/>
      <c r="AX453" s="1160"/>
      <c r="AY453" s="1160"/>
      <c r="AZ453" s="1160"/>
      <c r="BA453" s="1160"/>
      <c r="BB453" s="1160"/>
      <c r="BC453" s="1160"/>
      <c r="BD453" s="1160"/>
      <c r="BE453" s="1160"/>
      <c r="BF453" s="1160"/>
      <c r="BG453" s="1160"/>
      <c r="BH453" s="1160"/>
      <c r="BI453" s="1160"/>
      <c r="BJ453" s="1160"/>
    </row>
    <row r="454" spans="1:62" s="1161" customFormat="1" ht="15.5">
      <c r="A454" s="147" t="s">
        <v>3899</v>
      </c>
      <c r="B454" s="227">
        <v>387.3</v>
      </c>
      <c r="C454" s="226"/>
      <c r="D454" s="577">
        <v>0</v>
      </c>
      <c r="E454" s="577">
        <v>0</v>
      </c>
      <c r="F454" s="577">
        <v>0</v>
      </c>
      <c r="G454" s="577">
        <v>0</v>
      </c>
      <c r="H454" s="577">
        <v>0</v>
      </c>
      <c r="I454" s="577">
        <v>0</v>
      </c>
      <c r="J454" s="577">
        <v>0</v>
      </c>
      <c r="K454" s="577">
        <v>0</v>
      </c>
      <c r="L454" s="577">
        <v>0</v>
      </c>
      <c r="M454" s="577">
        <v>0</v>
      </c>
      <c r="N454" s="577">
        <v>0</v>
      </c>
      <c r="O454" s="577">
        <v>0</v>
      </c>
      <c r="P454" s="263"/>
      <c r="Q454" s="1163"/>
      <c r="R454" s="1163"/>
      <c r="S454" s="1163"/>
      <c r="T454" s="1163"/>
      <c r="U454" s="1163"/>
      <c r="V454" s="1163"/>
      <c r="W454" s="1163"/>
      <c r="X454" s="1163"/>
      <c r="Y454" s="1163"/>
      <c r="Z454" s="1163"/>
      <c r="AA454" s="1163"/>
      <c r="AB454" s="1163"/>
      <c r="AC454" s="1163"/>
      <c r="AD454" s="1163"/>
      <c r="AE454" s="1163"/>
      <c r="AF454" s="1163"/>
      <c r="AG454" s="1163"/>
      <c r="AH454" s="1163"/>
      <c r="AI454" s="1163"/>
      <c r="AJ454" s="1160"/>
      <c r="AK454" s="1164"/>
      <c r="AL454" s="1160"/>
      <c r="AM454" s="1160"/>
      <c r="AN454" s="1164"/>
      <c r="AO454" s="1163"/>
      <c r="AP454" s="1160"/>
      <c r="AQ454" s="1160"/>
      <c r="AR454" s="1164"/>
      <c r="AS454" s="1160"/>
      <c r="AT454" s="1160"/>
      <c r="AU454" s="1160"/>
      <c r="AV454" s="1160"/>
      <c r="AW454" s="1160"/>
      <c r="AX454" s="1160"/>
      <c r="AY454" s="1160"/>
      <c r="AZ454" s="1160"/>
      <c r="BA454" s="1160"/>
      <c r="BB454" s="1160"/>
      <c r="BC454" s="1160"/>
      <c r="BD454" s="1160"/>
      <c r="BE454" s="1160"/>
      <c r="BF454" s="1160"/>
      <c r="BG454" s="1160"/>
      <c r="BH454" s="1160"/>
      <c r="BI454" s="1160"/>
      <c r="BJ454" s="1160"/>
    </row>
    <row r="455" spans="1:62" s="1161" customFormat="1" ht="15.5">
      <c r="A455" s="147" t="s">
        <v>3900</v>
      </c>
      <c r="B455" s="227">
        <v>387.4</v>
      </c>
      <c r="C455" s="226"/>
      <c r="D455" s="577">
        <v>0</v>
      </c>
      <c r="E455" s="577">
        <v>0</v>
      </c>
      <c r="F455" s="577">
        <v>0</v>
      </c>
      <c r="G455" s="577">
        <v>0</v>
      </c>
      <c r="H455" s="577">
        <v>0</v>
      </c>
      <c r="I455" s="577">
        <v>0</v>
      </c>
      <c r="J455" s="577">
        <v>0</v>
      </c>
      <c r="K455" s="577">
        <v>0</v>
      </c>
      <c r="L455" s="577">
        <v>0</v>
      </c>
      <c r="M455" s="577">
        <v>0</v>
      </c>
      <c r="N455" s="577">
        <v>0</v>
      </c>
      <c r="O455" s="577">
        <v>0</v>
      </c>
      <c r="P455" s="263"/>
      <c r="Q455" s="1163"/>
      <c r="R455" s="1163"/>
      <c r="S455" s="1163"/>
      <c r="T455" s="1163"/>
      <c r="U455" s="1163"/>
      <c r="V455" s="1163"/>
      <c r="W455" s="1163"/>
      <c r="X455" s="1163"/>
      <c r="Y455" s="1163"/>
      <c r="Z455" s="1163"/>
      <c r="AA455" s="1163"/>
      <c r="AB455" s="1163"/>
      <c r="AC455" s="1163"/>
      <c r="AD455" s="1163"/>
      <c r="AE455" s="1163"/>
      <c r="AF455" s="1163"/>
      <c r="AG455" s="1163"/>
      <c r="AH455" s="1163"/>
      <c r="AI455" s="1163"/>
      <c r="AJ455" s="1160"/>
      <c r="AK455" s="1164"/>
      <c r="AL455" s="1160"/>
      <c r="AM455" s="1160"/>
      <c r="AN455" s="1164"/>
      <c r="AO455" s="1163"/>
      <c r="AP455" s="1160"/>
      <c r="AQ455" s="1160"/>
      <c r="AR455" s="1164"/>
      <c r="AS455" s="1160"/>
      <c r="AT455" s="1160"/>
      <c r="AU455" s="1160"/>
      <c r="AV455" s="1160"/>
      <c r="AW455" s="1160"/>
      <c r="AX455" s="1160"/>
      <c r="AY455" s="1160"/>
      <c r="AZ455" s="1160"/>
      <c r="BA455" s="1160"/>
      <c r="BB455" s="1160"/>
      <c r="BC455" s="1160"/>
      <c r="BD455" s="1160"/>
      <c r="BE455" s="1160"/>
      <c r="BF455" s="1160"/>
      <c r="BG455" s="1160"/>
      <c r="BH455" s="1160"/>
      <c r="BI455" s="1160"/>
      <c r="BJ455" s="1160"/>
    </row>
    <row r="456" spans="1:62" s="1161" customFormat="1" ht="15.5">
      <c r="A456" s="147" t="s">
        <v>3901</v>
      </c>
      <c r="B456" s="227">
        <v>387.6</v>
      </c>
      <c r="C456" s="226"/>
      <c r="D456" s="577">
        <v>0</v>
      </c>
      <c r="E456" s="577">
        <v>0</v>
      </c>
      <c r="F456" s="577">
        <v>0</v>
      </c>
      <c r="G456" s="577">
        <v>0</v>
      </c>
      <c r="H456" s="577">
        <v>0</v>
      </c>
      <c r="I456" s="577">
        <v>0</v>
      </c>
      <c r="J456" s="577">
        <v>0</v>
      </c>
      <c r="K456" s="577">
        <v>0</v>
      </c>
      <c r="L456" s="577">
        <v>0</v>
      </c>
      <c r="M456" s="577">
        <v>0</v>
      </c>
      <c r="N456" s="577">
        <v>0</v>
      </c>
      <c r="O456" s="577">
        <v>0</v>
      </c>
      <c r="P456" s="263"/>
      <c r="Q456" s="1163"/>
      <c r="R456" s="1163"/>
      <c r="S456" s="1163"/>
      <c r="T456" s="1163"/>
      <c r="U456" s="1163"/>
      <c r="V456" s="1163"/>
      <c r="W456" s="1163"/>
      <c r="X456" s="1163"/>
      <c r="Y456" s="1163"/>
      <c r="Z456" s="1163"/>
      <c r="AA456" s="1163"/>
      <c r="AB456" s="1163"/>
      <c r="AC456" s="1163"/>
      <c r="AD456" s="1163"/>
      <c r="AE456" s="1163"/>
      <c r="AF456" s="1163"/>
      <c r="AG456" s="1163"/>
      <c r="AH456" s="1163"/>
      <c r="AI456" s="1163"/>
      <c r="AJ456" s="1160"/>
      <c r="AK456" s="1164"/>
      <c r="AL456" s="1160"/>
      <c r="AM456" s="1160"/>
      <c r="AN456" s="1164"/>
      <c r="AO456" s="1163"/>
      <c r="AP456" s="1160"/>
      <c r="AQ456" s="1160"/>
      <c r="AR456" s="1164"/>
      <c r="AS456" s="1160"/>
      <c r="AT456" s="1160"/>
      <c r="AU456" s="1160"/>
      <c r="AV456" s="1160"/>
      <c r="AW456" s="1160"/>
      <c r="AX456" s="1160"/>
      <c r="AY456" s="1160"/>
      <c r="AZ456" s="1160"/>
      <c r="BA456" s="1160"/>
      <c r="BB456" s="1160"/>
      <c r="BC456" s="1160"/>
      <c r="BD456" s="1160"/>
      <c r="BE456" s="1160"/>
      <c r="BF456" s="1160"/>
      <c r="BG456" s="1160"/>
      <c r="BH456" s="1160"/>
      <c r="BI456" s="1160"/>
      <c r="BJ456" s="1160"/>
    </row>
    <row r="457" spans="1:62" s="1161" customFormat="1" ht="15.5">
      <c r="A457" s="147" t="s">
        <v>3902</v>
      </c>
      <c r="B457" s="227">
        <v>387.7</v>
      </c>
      <c r="C457" s="226"/>
      <c r="D457" s="577">
        <v>0</v>
      </c>
      <c r="E457" s="577">
        <v>0</v>
      </c>
      <c r="F457" s="577">
        <v>0</v>
      </c>
      <c r="G457" s="577">
        <v>0</v>
      </c>
      <c r="H457" s="577">
        <v>0</v>
      </c>
      <c r="I457" s="577">
        <v>0</v>
      </c>
      <c r="J457" s="577">
        <v>0</v>
      </c>
      <c r="K457" s="577">
        <v>0</v>
      </c>
      <c r="L457" s="577">
        <v>0</v>
      </c>
      <c r="M457" s="577">
        <v>0</v>
      </c>
      <c r="N457" s="577">
        <v>0</v>
      </c>
      <c r="O457" s="577">
        <v>0</v>
      </c>
      <c r="P457" s="263"/>
      <c r="Q457" s="1163"/>
      <c r="R457" s="1163"/>
      <c r="S457" s="1163"/>
      <c r="T457" s="1163"/>
      <c r="U457" s="1163"/>
      <c r="V457" s="1163"/>
      <c r="W457" s="1163"/>
      <c r="X457" s="1163"/>
      <c r="Y457" s="1163"/>
      <c r="Z457" s="1163"/>
      <c r="AA457" s="1163"/>
      <c r="AB457" s="1163"/>
      <c r="AC457" s="1163"/>
      <c r="AD457" s="1163"/>
      <c r="AE457" s="1163"/>
      <c r="AF457" s="1163"/>
      <c r="AG457" s="1163"/>
      <c r="AH457" s="1163"/>
      <c r="AI457" s="1163"/>
      <c r="AJ457" s="1160"/>
      <c r="AK457" s="1164"/>
      <c r="AL457" s="1160"/>
      <c r="AM457" s="1160"/>
      <c r="AN457" s="1164"/>
      <c r="AO457" s="1163"/>
      <c r="AP457" s="1160"/>
      <c r="AQ457" s="1160"/>
      <c r="AR457" s="1164"/>
      <c r="AS457" s="1160"/>
      <c r="AT457" s="1160"/>
      <c r="AU457" s="1160"/>
      <c r="AV457" s="1160"/>
      <c r="AW457" s="1160"/>
      <c r="AX457" s="1160"/>
      <c r="AY457" s="1160"/>
      <c r="AZ457" s="1160"/>
      <c r="BA457" s="1160"/>
      <c r="BB457" s="1160"/>
      <c r="BC457" s="1160"/>
      <c r="BD457" s="1160"/>
      <c r="BE457" s="1160"/>
      <c r="BF457" s="1160"/>
      <c r="BG457" s="1160"/>
      <c r="BH457" s="1160"/>
      <c r="BI457" s="1160"/>
      <c r="BJ457" s="1160"/>
    </row>
    <row r="458" spans="1:62" s="1161" customFormat="1" ht="15.5">
      <c r="A458" s="147" t="s">
        <v>3903</v>
      </c>
      <c r="B458" s="227">
        <v>387.8</v>
      </c>
      <c r="C458" s="226"/>
      <c r="D458" s="577">
        <v>0</v>
      </c>
      <c r="E458" s="577">
        <v>0</v>
      </c>
      <c r="F458" s="577">
        <v>0</v>
      </c>
      <c r="G458" s="577">
        <v>0</v>
      </c>
      <c r="H458" s="577">
        <v>0</v>
      </c>
      <c r="I458" s="577">
        <v>0</v>
      </c>
      <c r="J458" s="577">
        <v>0</v>
      </c>
      <c r="K458" s="577">
        <v>0</v>
      </c>
      <c r="L458" s="577">
        <v>0</v>
      </c>
      <c r="M458" s="577">
        <v>0</v>
      </c>
      <c r="N458" s="577">
        <v>0</v>
      </c>
      <c r="O458" s="577">
        <v>0</v>
      </c>
      <c r="P458" s="263"/>
      <c r="Q458" s="1163"/>
      <c r="R458" s="1163"/>
      <c r="S458" s="1163"/>
      <c r="T458" s="1163"/>
      <c r="U458" s="1163"/>
      <c r="V458" s="1163"/>
      <c r="W458" s="1163"/>
      <c r="X458" s="1163"/>
      <c r="Y458" s="1163"/>
      <c r="Z458" s="1163"/>
      <c r="AA458" s="1163"/>
      <c r="AB458" s="1163"/>
      <c r="AC458" s="1163"/>
      <c r="AD458" s="1163"/>
      <c r="AE458" s="1163"/>
      <c r="AF458" s="1163"/>
      <c r="AG458" s="1163"/>
      <c r="AH458" s="1163"/>
      <c r="AI458" s="1163"/>
      <c r="AJ458" s="1160"/>
      <c r="AK458" s="1164"/>
      <c r="AL458" s="1160"/>
      <c r="AM458" s="1160"/>
      <c r="AN458" s="1164"/>
      <c r="AO458" s="1163"/>
      <c r="AP458" s="1160"/>
      <c r="AQ458" s="1160"/>
      <c r="AR458" s="1164"/>
      <c r="AS458" s="1160"/>
      <c r="AT458" s="1160"/>
      <c r="AU458" s="1160"/>
      <c r="AV458" s="1160"/>
      <c r="AW458" s="1160"/>
      <c r="AX458" s="1160"/>
      <c r="AY458" s="1160"/>
      <c r="AZ458" s="1160"/>
      <c r="BA458" s="1160"/>
      <c r="BB458" s="1160"/>
      <c r="BC458" s="1160"/>
      <c r="BD458" s="1160"/>
      <c r="BE458" s="1160"/>
      <c r="BF458" s="1160"/>
      <c r="BG458" s="1160"/>
      <c r="BH458" s="1160"/>
      <c r="BI458" s="1160"/>
      <c r="BJ458" s="1160"/>
    </row>
    <row r="459" spans="1:62" s="1161" customFormat="1" ht="15.5">
      <c r="A459" s="147" t="s">
        <v>3904</v>
      </c>
      <c r="B459" s="227">
        <v>387.9</v>
      </c>
      <c r="C459" s="226"/>
      <c r="D459" s="577">
        <v>0</v>
      </c>
      <c r="E459" s="577">
        <v>0</v>
      </c>
      <c r="F459" s="577">
        <v>0</v>
      </c>
      <c r="G459" s="577">
        <v>0</v>
      </c>
      <c r="H459" s="577">
        <v>0</v>
      </c>
      <c r="I459" s="577">
        <v>0</v>
      </c>
      <c r="J459" s="577">
        <v>0</v>
      </c>
      <c r="K459" s="577">
        <v>0</v>
      </c>
      <c r="L459" s="577">
        <v>0</v>
      </c>
      <c r="M459" s="577">
        <v>0</v>
      </c>
      <c r="N459" s="577">
        <v>0</v>
      </c>
      <c r="O459" s="577">
        <v>0</v>
      </c>
      <c r="P459" s="263"/>
      <c r="Q459" s="1163"/>
      <c r="R459" s="1163"/>
      <c r="S459" s="1163"/>
      <c r="T459" s="1163"/>
      <c r="U459" s="1163"/>
      <c r="V459" s="1163"/>
      <c r="W459" s="1163"/>
      <c r="X459" s="1163"/>
      <c r="Y459" s="1163"/>
      <c r="Z459" s="1163"/>
      <c r="AA459" s="1163"/>
      <c r="AB459" s="1163"/>
      <c r="AC459" s="1163"/>
      <c r="AD459" s="1163"/>
      <c r="AE459" s="1163"/>
      <c r="AF459" s="1163"/>
      <c r="AG459" s="1163"/>
      <c r="AH459" s="1163"/>
      <c r="AI459" s="1163"/>
      <c r="AJ459" s="1160"/>
      <c r="AK459" s="1164"/>
      <c r="AL459" s="1160"/>
      <c r="AM459" s="1160"/>
      <c r="AN459" s="1164"/>
      <c r="AO459" s="1163"/>
      <c r="AP459" s="1160"/>
      <c r="AQ459" s="1160"/>
      <c r="AR459" s="1164"/>
      <c r="AS459" s="1160"/>
      <c r="AT459" s="1160"/>
      <c r="AU459" s="1160"/>
      <c r="AV459" s="1160"/>
      <c r="AW459" s="1160"/>
      <c r="AX459" s="1160"/>
      <c r="AY459" s="1160"/>
      <c r="AZ459" s="1160"/>
      <c r="BA459" s="1160"/>
      <c r="BB459" s="1160"/>
      <c r="BC459" s="1160"/>
      <c r="BD459" s="1160"/>
      <c r="BE459" s="1160"/>
      <c r="BF459" s="1160"/>
      <c r="BG459" s="1160"/>
      <c r="BH459" s="1160"/>
      <c r="BI459" s="1160"/>
      <c r="BJ459" s="1160"/>
    </row>
    <row r="460" spans="1:62" s="1161" customFormat="1" ht="15.5">
      <c r="A460" s="147" t="s">
        <v>3905</v>
      </c>
      <c r="B460" s="227">
        <v>387.1</v>
      </c>
      <c r="C460" s="226"/>
      <c r="D460" s="577">
        <v>0</v>
      </c>
      <c r="E460" s="577">
        <v>0</v>
      </c>
      <c r="F460" s="577">
        <v>0</v>
      </c>
      <c r="G460" s="577">
        <v>0</v>
      </c>
      <c r="H460" s="577">
        <v>0</v>
      </c>
      <c r="I460" s="577">
        <v>0</v>
      </c>
      <c r="J460" s="577">
        <v>0</v>
      </c>
      <c r="K460" s="577">
        <v>0</v>
      </c>
      <c r="L460" s="577">
        <v>0</v>
      </c>
      <c r="M460" s="577">
        <v>0</v>
      </c>
      <c r="N460" s="577">
        <v>0</v>
      </c>
      <c r="O460" s="577">
        <v>0</v>
      </c>
      <c r="P460" s="263"/>
      <c r="Q460" s="1163"/>
      <c r="R460" s="1163"/>
      <c r="S460" s="1163"/>
      <c r="T460" s="1163"/>
      <c r="U460" s="1163"/>
      <c r="V460" s="1163"/>
      <c r="W460" s="1163"/>
      <c r="X460" s="1163"/>
      <c r="Y460" s="1163"/>
      <c r="Z460" s="1163"/>
      <c r="AA460" s="1163"/>
      <c r="AB460" s="1163"/>
      <c r="AC460" s="1163"/>
      <c r="AD460" s="1163"/>
      <c r="AE460" s="1163"/>
      <c r="AF460" s="1163"/>
      <c r="AG460" s="1163"/>
      <c r="AH460" s="1163"/>
      <c r="AI460" s="1163"/>
      <c r="AJ460" s="1160"/>
      <c r="AK460" s="1164"/>
      <c r="AL460" s="1160"/>
      <c r="AM460" s="1160"/>
      <c r="AN460" s="1164"/>
      <c r="AO460" s="1163"/>
      <c r="AP460" s="1160"/>
      <c r="AQ460" s="1160"/>
      <c r="AR460" s="1164"/>
      <c r="AS460" s="1160"/>
      <c r="AT460" s="1160"/>
      <c r="AU460" s="1160"/>
      <c r="AV460" s="1160"/>
      <c r="AW460" s="1160"/>
      <c r="AX460" s="1160"/>
      <c r="AY460" s="1160"/>
      <c r="AZ460" s="1160"/>
      <c r="BA460" s="1160"/>
      <c r="BB460" s="1160"/>
      <c r="BC460" s="1160"/>
      <c r="BD460" s="1160"/>
      <c r="BE460" s="1160"/>
      <c r="BF460" s="1160"/>
      <c r="BG460" s="1160"/>
      <c r="BH460" s="1160"/>
      <c r="BI460" s="1160"/>
      <c r="BJ460" s="1160"/>
    </row>
    <row r="461" spans="1:62" s="1161" customFormat="1" ht="15.5">
      <c r="A461" s="147" t="s">
        <v>3906</v>
      </c>
      <c r="B461" s="227">
        <v>387.11</v>
      </c>
      <c r="C461" s="226"/>
      <c r="D461" s="577">
        <v>0</v>
      </c>
      <c r="E461" s="577">
        <v>0</v>
      </c>
      <c r="F461" s="577">
        <v>0</v>
      </c>
      <c r="G461" s="577">
        <v>0</v>
      </c>
      <c r="H461" s="577">
        <v>0</v>
      </c>
      <c r="I461" s="577">
        <v>0</v>
      </c>
      <c r="J461" s="577">
        <v>0</v>
      </c>
      <c r="K461" s="577">
        <v>0</v>
      </c>
      <c r="L461" s="577">
        <v>0</v>
      </c>
      <c r="M461" s="577">
        <v>0</v>
      </c>
      <c r="N461" s="577">
        <v>0</v>
      </c>
      <c r="O461" s="577">
        <v>0</v>
      </c>
      <c r="P461" s="263"/>
      <c r="Q461" s="1163"/>
      <c r="R461" s="1163"/>
      <c r="S461" s="1163"/>
      <c r="T461" s="1163"/>
      <c r="U461" s="1163"/>
      <c r="V461" s="1163"/>
      <c r="W461" s="1163"/>
      <c r="X461" s="1163"/>
      <c r="Y461" s="1163"/>
      <c r="Z461" s="1163"/>
      <c r="AA461" s="1163"/>
      <c r="AB461" s="1163"/>
      <c r="AC461" s="1163"/>
      <c r="AD461" s="1163"/>
      <c r="AE461" s="1163"/>
      <c r="AF461" s="1163"/>
      <c r="AG461" s="1163"/>
      <c r="AH461" s="1163"/>
      <c r="AI461" s="1163"/>
      <c r="AJ461" s="1160"/>
      <c r="AK461" s="1164"/>
      <c r="AL461" s="1160"/>
      <c r="AM461" s="1160"/>
      <c r="AN461" s="1164"/>
      <c r="AO461" s="1163"/>
      <c r="AP461" s="1160"/>
      <c r="AQ461" s="1160"/>
      <c r="AR461" s="1164"/>
      <c r="AS461" s="1160"/>
      <c r="AT461" s="1160"/>
      <c r="AU461" s="1160"/>
      <c r="AV461" s="1160"/>
      <c r="AW461" s="1160"/>
      <c r="AX461" s="1160"/>
      <c r="AY461" s="1160"/>
      <c r="AZ461" s="1160"/>
      <c r="BA461" s="1160"/>
      <c r="BB461" s="1160"/>
      <c r="BC461" s="1160"/>
      <c r="BD461" s="1160"/>
      <c r="BE461" s="1160"/>
      <c r="BF461" s="1160"/>
      <c r="BG461" s="1160"/>
      <c r="BH461" s="1160"/>
      <c r="BI461" s="1160"/>
      <c r="BJ461" s="1160"/>
    </row>
    <row r="462" spans="1:62" s="1161" customFormat="1" ht="15.5">
      <c r="A462" s="147" t="s">
        <v>3907</v>
      </c>
      <c r="B462" s="227">
        <v>387.12</v>
      </c>
      <c r="C462" s="226"/>
      <c r="D462" s="577">
        <v>0</v>
      </c>
      <c r="E462" s="577">
        <v>0</v>
      </c>
      <c r="F462" s="577">
        <v>0</v>
      </c>
      <c r="G462" s="577">
        <v>0</v>
      </c>
      <c r="H462" s="577">
        <v>0</v>
      </c>
      <c r="I462" s="577">
        <v>0</v>
      </c>
      <c r="J462" s="577">
        <v>0</v>
      </c>
      <c r="K462" s="577">
        <v>0</v>
      </c>
      <c r="L462" s="577">
        <v>0</v>
      </c>
      <c r="M462" s="577">
        <v>0</v>
      </c>
      <c r="N462" s="577">
        <v>0</v>
      </c>
      <c r="O462" s="577">
        <v>0</v>
      </c>
      <c r="P462" s="263"/>
      <c r="Q462" s="1163"/>
      <c r="R462" s="1163"/>
      <c r="S462" s="1163"/>
      <c r="T462" s="1163"/>
      <c r="U462" s="1163"/>
      <c r="V462" s="1163"/>
      <c r="W462" s="1163"/>
      <c r="X462" s="1163"/>
      <c r="Y462" s="1163"/>
      <c r="Z462" s="1163"/>
      <c r="AA462" s="1163"/>
      <c r="AB462" s="1163"/>
      <c r="AC462" s="1163"/>
      <c r="AD462" s="1163"/>
      <c r="AE462" s="1163"/>
      <c r="AF462" s="1163"/>
      <c r="AG462" s="1163"/>
      <c r="AH462" s="1163"/>
      <c r="AI462" s="1163"/>
      <c r="AJ462" s="1160"/>
      <c r="AK462" s="1164"/>
      <c r="AL462" s="1160"/>
      <c r="AM462" s="1160"/>
      <c r="AN462" s="1164"/>
      <c r="AO462" s="1163"/>
      <c r="AP462" s="1160"/>
      <c r="AQ462" s="1160"/>
      <c r="AR462" s="1164"/>
      <c r="AS462" s="1160"/>
      <c r="AT462" s="1160"/>
      <c r="AU462" s="1160"/>
      <c r="AV462" s="1160"/>
      <c r="AW462" s="1160"/>
      <c r="AX462" s="1160"/>
      <c r="AY462" s="1160"/>
      <c r="AZ462" s="1160"/>
      <c r="BA462" s="1160"/>
      <c r="BB462" s="1160"/>
      <c r="BC462" s="1160"/>
      <c r="BD462" s="1160"/>
      <c r="BE462" s="1160"/>
      <c r="BF462" s="1160"/>
      <c r="BG462" s="1160"/>
      <c r="BH462" s="1160"/>
      <c r="BI462" s="1160"/>
      <c r="BJ462" s="1160"/>
    </row>
    <row r="463" spans="1:62" s="1161" customFormat="1" ht="15.5">
      <c r="A463" s="147"/>
      <c r="B463" s="227"/>
      <c r="C463" s="226"/>
      <c r="D463" s="226"/>
      <c r="E463" s="226"/>
      <c r="F463" s="226"/>
      <c r="G463" s="226"/>
      <c r="H463" s="226"/>
      <c r="I463" s="226"/>
      <c r="J463" s="226"/>
      <c r="K463" s="226"/>
      <c r="L463" s="226"/>
      <c r="M463" s="226"/>
      <c r="N463" s="226"/>
      <c r="O463" s="226"/>
      <c r="P463" s="263"/>
      <c r="Q463" s="1163"/>
      <c r="R463" s="1163"/>
      <c r="S463" s="1163"/>
      <c r="T463" s="1163"/>
      <c r="U463" s="1163"/>
      <c r="V463" s="1163"/>
      <c r="W463" s="1163"/>
      <c r="X463" s="1163"/>
      <c r="Y463" s="1163"/>
      <c r="Z463" s="1163"/>
      <c r="AA463" s="1163"/>
      <c r="AB463" s="1163"/>
      <c r="AC463" s="1163"/>
      <c r="AD463" s="1163"/>
      <c r="AE463" s="1163"/>
      <c r="AF463" s="1163"/>
      <c r="AG463" s="1163"/>
      <c r="AH463" s="1163"/>
      <c r="AI463" s="1163"/>
      <c r="AJ463" s="1160"/>
      <c r="AK463" s="1164"/>
      <c r="AL463" s="1160"/>
      <c r="AM463" s="1160"/>
      <c r="AN463" s="1164"/>
      <c r="AO463" s="1163"/>
      <c r="AP463" s="1160"/>
      <c r="AQ463" s="1160"/>
      <c r="AR463" s="1164"/>
      <c r="AS463" s="1160"/>
      <c r="AT463" s="1160"/>
      <c r="AU463" s="1160"/>
      <c r="AV463" s="1160"/>
      <c r="AW463" s="1160"/>
      <c r="AX463" s="1160"/>
      <c r="AY463" s="1160"/>
      <c r="AZ463" s="1160"/>
      <c r="BA463" s="1160"/>
      <c r="BB463" s="1160"/>
      <c r="BC463" s="1160"/>
      <c r="BD463" s="1160"/>
      <c r="BE463" s="1160"/>
      <c r="BF463" s="1160"/>
      <c r="BG463" s="1160"/>
      <c r="BH463" s="1160"/>
      <c r="BI463" s="1160"/>
      <c r="BJ463" s="1160"/>
    </row>
    <row r="464" spans="1:62" s="1161" customFormat="1" ht="18.5">
      <c r="A464" s="147"/>
      <c r="B464" s="96" t="s">
        <v>1068</v>
      </c>
      <c r="C464" s="96" t="s">
        <v>717</v>
      </c>
      <c r="D464" s="1283" t="s">
        <v>718</v>
      </c>
      <c r="E464" s="1284"/>
      <c r="F464" s="1284"/>
      <c r="G464" s="1284"/>
      <c r="H464" s="1284"/>
      <c r="I464" s="1284"/>
      <c r="J464" s="1284"/>
      <c r="K464" s="1284"/>
      <c r="L464" s="1284"/>
      <c r="M464" s="1284"/>
      <c r="N464" s="1284"/>
      <c r="O464" s="1284"/>
      <c r="P464" s="1284"/>
      <c r="Q464" s="1163"/>
      <c r="R464" s="1163"/>
      <c r="S464" s="1163"/>
      <c r="T464" s="1163"/>
      <c r="U464" s="1163"/>
      <c r="V464" s="1163"/>
      <c r="W464" s="1163"/>
      <c r="X464" s="1163"/>
      <c r="Y464" s="1163"/>
      <c r="Z464" s="1163"/>
      <c r="AA464" s="1163"/>
      <c r="AB464" s="1163"/>
      <c r="AC464" s="1163"/>
      <c r="AD464" s="1163"/>
      <c r="AE464" s="1163"/>
      <c r="AF464" s="1163"/>
      <c r="AG464" s="1163"/>
      <c r="AH464" s="1163"/>
      <c r="AI464" s="1163"/>
      <c r="AJ464" s="1160"/>
      <c r="AK464" s="1164"/>
      <c r="AL464" s="1160"/>
      <c r="AM464" s="1160"/>
      <c r="AN464" s="1164"/>
      <c r="AO464" s="1163"/>
      <c r="AP464" s="1160"/>
      <c r="AQ464" s="1160"/>
      <c r="AR464" s="1164"/>
      <c r="AS464" s="1160"/>
      <c r="AT464" s="1160"/>
      <c r="AU464" s="1160"/>
      <c r="AV464" s="1160"/>
      <c r="AW464" s="1160"/>
      <c r="AX464" s="1160"/>
      <c r="AY464" s="1160"/>
      <c r="AZ464" s="1160"/>
      <c r="BA464" s="1160"/>
      <c r="BB464" s="1160"/>
      <c r="BC464" s="1160"/>
      <c r="BD464" s="1160"/>
      <c r="BE464" s="1160"/>
      <c r="BF464" s="1160"/>
      <c r="BG464" s="1160"/>
      <c r="BH464" s="1160"/>
      <c r="BI464" s="1160"/>
      <c r="BJ464" s="1160"/>
    </row>
    <row r="465" spans="1:62" s="1161" customFormat="1" ht="15.5">
      <c r="A465" s="147"/>
      <c r="B465" s="97" t="s">
        <v>918</v>
      </c>
      <c r="C465" s="97" t="s">
        <v>3897</v>
      </c>
      <c r="D465" s="226" t="s">
        <v>706</v>
      </c>
      <c r="E465" s="226" t="s">
        <v>707</v>
      </c>
      <c r="F465" s="226" t="s">
        <v>708</v>
      </c>
      <c r="G465" s="226" t="s">
        <v>709</v>
      </c>
      <c r="H465" s="226" t="s">
        <v>710</v>
      </c>
      <c r="I465" s="226" t="s">
        <v>711</v>
      </c>
      <c r="J465" s="226" t="s">
        <v>712</v>
      </c>
      <c r="K465" s="226" t="s">
        <v>713</v>
      </c>
      <c r="L465" s="226" t="s">
        <v>714</v>
      </c>
      <c r="M465" s="226" t="s">
        <v>715</v>
      </c>
      <c r="N465" s="226" t="s">
        <v>716</v>
      </c>
      <c r="O465" s="226" t="s">
        <v>705</v>
      </c>
      <c r="P465" s="263" t="s">
        <v>464</v>
      </c>
      <c r="Q465" s="1163"/>
      <c r="R465" s="1163"/>
      <c r="S465" s="1163"/>
      <c r="T465" s="1163"/>
      <c r="U465" s="1163"/>
      <c r="V465" s="1163"/>
      <c r="W465" s="1163"/>
      <c r="X465" s="1163"/>
      <c r="Y465" s="1163"/>
      <c r="Z465" s="1163"/>
      <c r="AA465" s="1163"/>
      <c r="AB465" s="1163"/>
      <c r="AC465" s="1163"/>
      <c r="AD465" s="1163"/>
      <c r="AE465" s="1163"/>
      <c r="AF465" s="1163"/>
      <c r="AG465" s="1163"/>
      <c r="AH465" s="1163"/>
      <c r="AI465" s="1163"/>
      <c r="AJ465" s="1160"/>
      <c r="AK465" s="1164"/>
      <c r="AL465" s="1160"/>
      <c r="AM465" s="1160"/>
      <c r="AN465" s="1164"/>
      <c r="AO465" s="1163"/>
      <c r="AP465" s="1160"/>
      <c r="AQ465" s="1160"/>
      <c r="AR465" s="1164"/>
      <c r="AS465" s="1160"/>
      <c r="AT465" s="1160"/>
      <c r="AU465" s="1160"/>
      <c r="AV465" s="1160"/>
      <c r="AW465" s="1160"/>
      <c r="AX465" s="1160"/>
      <c r="AY465" s="1160"/>
      <c r="AZ465" s="1160"/>
      <c r="BA465" s="1160"/>
      <c r="BB465" s="1160"/>
      <c r="BC465" s="1160"/>
      <c r="BD465" s="1160"/>
      <c r="BE465" s="1160"/>
      <c r="BF465" s="1160"/>
      <c r="BG465" s="1160"/>
      <c r="BH465" s="1160"/>
      <c r="BI465" s="1160"/>
      <c r="BJ465" s="1160"/>
    </row>
    <row r="466" spans="1:62" s="1161" customFormat="1" ht="15.5">
      <c r="A466" s="147">
        <v>206</v>
      </c>
      <c r="B466" s="227">
        <v>387.2</v>
      </c>
      <c r="C466" s="1085"/>
      <c r="D466" s="422">
        <f>D453*$C466/100/12</f>
        <v>0</v>
      </c>
      <c r="E466" s="422">
        <f t="shared" ref="E466:P466" si="249">E453*$C466/100/12</f>
        <v>0</v>
      </c>
      <c r="F466" s="422">
        <f t="shared" si="249"/>
        <v>0</v>
      </c>
      <c r="G466" s="422">
        <f t="shared" si="249"/>
        <v>0</v>
      </c>
      <c r="H466" s="422">
        <f t="shared" si="249"/>
        <v>0</v>
      </c>
      <c r="I466" s="422">
        <f t="shared" si="249"/>
        <v>0</v>
      </c>
      <c r="J466" s="422">
        <f t="shared" si="249"/>
        <v>0</v>
      </c>
      <c r="K466" s="422">
        <f t="shared" si="249"/>
        <v>0</v>
      </c>
      <c r="L466" s="422">
        <f t="shared" si="249"/>
        <v>0</v>
      </c>
      <c r="M466" s="422">
        <f t="shared" si="249"/>
        <v>0</v>
      </c>
      <c r="N466" s="422">
        <f t="shared" si="249"/>
        <v>0</v>
      </c>
      <c r="O466" s="422">
        <f t="shared" si="249"/>
        <v>0</v>
      </c>
      <c r="P466" s="422">
        <f t="shared" si="249"/>
        <v>0</v>
      </c>
      <c r="Q466" s="1163"/>
      <c r="R466" s="1163"/>
      <c r="S466" s="1163"/>
      <c r="T466" s="1163"/>
      <c r="U466" s="1163"/>
      <c r="V466" s="1163"/>
      <c r="W466" s="1163"/>
      <c r="X466" s="1163"/>
      <c r="Y466" s="1163"/>
      <c r="Z466" s="1163"/>
      <c r="AA466" s="1163"/>
      <c r="AB466" s="1163"/>
      <c r="AC466" s="1163"/>
      <c r="AD466" s="1163"/>
      <c r="AE466" s="1163"/>
      <c r="AF466" s="1163"/>
      <c r="AG466" s="1163"/>
      <c r="AH466" s="1163"/>
      <c r="AI466" s="1163"/>
      <c r="AJ466" s="1160"/>
      <c r="AK466" s="1164"/>
      <c r="AL466" s="1160"/>
      <c r="AM466" s="1160"/>
      <c r="AN466" s="1164"/>
      <c r="AO466" s="1163"/>
      <c r="AP466" s="1160"/>
      <c r="AQ466" s="1160"/>
      <c r="AR466" s="1164"/>
      <c r="AS466" s="1160"/>
      <c r="AT466" s="1160"/>
      <c r="AU466" s="1160"/>
      <c r="AV466" s="1160"/>
      <c r="AW466" s="1160"/>
      <c r="AX466" s="1160"/>
      <c r="AY466" s="1160"/>
      <c r="AZ466" s="1160"/>
      <c r="BA466" s="1160"/>
      <c r="BB466" s="1160"/>
      <c r="BC466" s="1160"/>
      <c r="BD466" s="1160"/>
      <c r="BE466" s="1160"/>
      <c r="BF466" s="1160"/>
      <c r="BG466" s="1160"/>
      <c r="BH466" s="1160"/>
      <c r="BI466" s="1160"/>
      <c r="BJ466" s="1160"/>
    </row>
    <row r="467" spans="1:62" s="1161" customFormat="1" ht="15.5">
      <c r="A467" s="147" t="s">
        <v>3908</v>
      </c>
      <c r="B467" s="227">
        <v>387.3</v>
      </c>
      <c r="C467" s="1085"/>
      <c r="D467" s="422">
        <f t="shared" ref="D467:P467" si="250">D454*$C467/100/12</f>
        <v>0</v>
      </c>
      <c r="E467" s="422">
        <f t="shared" si="250"/>
        <v>0</v>
      </c>
      <c r="F467" s="422">
        <f t="shared" si="250"/>
        <v>0</v>
      </c>
      <c r="G467" s="422">
        <f t="shared" si="250"/>
        <v>0</v>
      </c>
      <c r="H467" s="422">
        <f t="shared" si="250"/>
        <v>0</v>
      </c>
      <c r="I467" s="422">
        <f t="shared" si="250"/>
        <v>0</v>
      </c>
      <c r="J467" s="422">
        <f t="shared" si="250"/>
        <v>0</v>
      </c>
      <c r="K467" s="422">
        <f t="shared" si="250"/>
        <v>0</v>
      </c>
      <c r="L467" s="422">
        <f t="shared" si="250"/>
        <v>0</v>
      </c>
      <c r="M467" s="422">
        <f t="shared" si="250"/>
        <v>0</v>
      </c>
      <c r="N467" s="422">
        <f t="shared" si="250"/>
        <v>0</v>
      </c>
      <c r="O467" s="422">
        <f t="shared" si="250"/>
        <v>0</v>
      </c>
      <c r="P467" s="422">
        <f t="shared" si="250"/>
        <v>0</v>
      </c>
      <c r="Q467" s="1163"/>
      <c r="R467" s="1163"/>
      <c r="S467" s="1163"/>
      <c r="T467" s="1163"/>
      <c r="U467" s="1163"/>
      <c r="V467" s="1163"/>
      <c r="W467" s="1163"/>
      <c r="X467" s="1163"/>
      <c r="Y467" s="1163"/>
      <c r="Z467" s="1163"/>
      <c r="AA467" s="1163"/>
      <c r="AB467" s="1163"/>
      <c r="AC467" s="1163"/>
      <c r="AD467" s="1163"/>
      <c r="AE467" s="1163"/>
      <c r="AF467" s="1163"/>
      <c r="AG467" s="1163"/>
      <c r="AH467" s="1163"/>
      <c r="AI467" s="1163"/>
      <c r="AJ467" s="1160"/>
      <c r="AK467" s="1164"/>
      <c r="AL467" s="1160"/>
      <c r="AM467" s="1160"/>
      <c r="AN467" s="1164"/>
      <c r="AO467" s="1163"/>
      <c r="AP467" s="1160"/>
      <c r="AQ467" s="1160"/>
      <c r="AR467" s="1164"/>
      <c r="AS467" s="1160"/>
      <c r="AT467" s="1160"/>
      <c r="AU467" s="1160"/>
      <c r="AV467" s="1160"/>
      <c r="AW467" s="1160"/>
      <c r="AX467" s="1160"/>
      <c r="AY467" s="1160"/>
      <c r="AZ467" s="1160"/>
      <c r="BA467" s="1160"/>
      <c r="BB467" s="1160"/>
      <c r="BC467" s="1160"/>
      <c r="BD467" s="1160"/>
      <c r="BE467" s="1160"/>
      <c r="BF467" s="1160"/>
      <c r="BG467" s="1160"/>
      <c r="BH467" s="1160"/>
      <c r="BI467" s="1160"/>
      <c r="BJ467" s="1160"/>
    </row>
    <row r="468" spans="1:62" s="1161" customFormat="1" ht="15.5">
      <c r="A468" s="147" t="s">
        <v>3909</v>
      </c>
      <c r="B468" s="227">
        <v>387.4</v>
      </c>
      <c r="C468" s="1085"/>
      <c r="D468" s="422">
        <f t="shared" ref="D468:P468" si="251">D455*$C468/100/12</f>
        <v>0</v>
      </c>
      <c r="E468" s="422">
        <f t="shared" si="251"/>
        <v>0</v>
      </c>
      <c r="F468" s="422">
        <f t="shared" si="251"/>
        <v>0</v>
      </c>
      <c r="G468" s="422">
        <f t="shared" si="251"/>
        <v>0</v>
      </c>
      <c r="H468" s="422">
        <f t="shared" si="251"/>
        <v>0</v>
      </c>
      <c r="I468" s="422">
        <f t="shared" si="251"/>
        <v>0</v>
      </c>
      <c r="J468" s="422">
        <f t="shared" si="251"/>
        <v>0</v>
      </c>
      <c r="K468" s="422">
        <f t="shared" si="251"/>
        <v>0</v>
      </c>
      <c r="L468" s="422">
        <f t="shared" si="251"/>
        <v>0</v>
      </c>
      <c r="M468" s="422">
        <f t="shared" si="251"/>
        <v>0</v>
      </c>
      <c r="N468" s="422">
        <f t="shared" si="251"/>
        <v>0</v>
      </c>
      <c r="O468" s="422">
        <f t="shared" si="251"/>
        <v>0</v>
      </c>
      <c r="P468" s="422">
        <f t="shared" si="251"/>
        <v>0</v>
      </c>
      <c r="Q468" s="1163"/>
      <c r="R468" s="1163"/>
      <c r="S468" s="1163"/>
      <c r="T468" s="1163"/>
      <c r="U468" s="1163"/>
      <c r="V468" s="1163"/>
      <c r="W468" s="1163"/>
      <c r="X468" s="1163"/>
      <c r="Y468" s="1163"/>
      <c r="Z468" s="1163"/>
      <c r="AA468" s="1163"/>
      <c r="AB468" s="1163"/>
      <c r="AC468" s="1163"/>
      <c r="AD468" s="1163"/>
      <c r="AE468" s="1163"/>
      <c r="AF468" s="1163"/>
      <c r="AG468" s="1163"/>
      <c r="AH468" s="1163"/>
      <c r="AI468" s="1163"/>
      <c r="AJ468" s="1160"/>
      <c r="AK468" s="1164"/>
      <c r="AL468" s="1160"/>
      <c r="AM468" s="1160"/>
      <c r="AN468" s="1164"/>
      <c r="AO468" s="1163"/>
      <c r="AP468" s="1160"/>
      <c r="AQ468" s="1160"/>
      <c r="AR468" s="1164"/>
      <c r="AS468" s="1160"/>
      <c r="AT468" s="1160"/>
      <c r="AU468" s="1160"/>
      <c r="AV468" s="1160"/>
      <c r="AW468" s="1160"/>
      <c r="AX468" s="1160"/>
      <c r="AY468" s="1160"/>
      <c r="AZ468" s="1160"/>
      <c r="BA468" s="1160"/>
      <c r="BB468" s="1160"/>
      <c r="BC468" s="1160"/>
      <c r="BD468" s="1160"/>
      <c r="BE468" s="1160"/>
      <c r="BF468" s="1160"/>
      <c r="BG468" s="1160"/>
      <c r="BH468" s="1160"/>
      <c r="BI468" s="1160"/>
      <c r="BJ468" s="1160"/>
    </row>
    <row r="469" spans="1:62" s="1161" customFormat="1" ht="15.5">
      <c r="A469" s="147" t="s">
        <v>3910</v>
      </c>
      <c r="B469" s="227">
        <v>387.6</v>
      </c>
      <c r="C469" s="1085"/>
      <c r="D469" s="422">
        <f t="shared" ref="D469:P469" si="252">D456*$C469/100/12</f>
        <v>0</v>
      </c>
      <c r="E469" s="422">
        <f t="shared" si="252"/>
        <v>0</v>
      </c>
      <c r="F469" s="422">
        <f t="shared" si="252"/>
        <v>0</v>
      </c>
      <c r="G469" s="422">
        <f t="shared" si="252"/>
        <v>0</v>
      </c>
      <c r="H469" s="422">
        <f t="shared" si="252"/>
        <v>0</v>
      </c>
      <c r="I469" s="422">
        <f t="shared" si="252"/>
        <v>0</v>
      </c>
      <c r="J469" s="422">
        <f t="shared" si="252"/>
        <v>0</v>
      </c>
      <c r="K469" s="422">
        <f t="shared" si="252"/>
        <v>0</v>
      </c>
      <c r="L469" s="422">
        <f t="shared" si="252"/>
        <v>0</v>
      </c>
      <c r="M469" s="422">
        <f t="shared" si="252"/>
        <v>0</v>
      </c>
      <c r="N469" s="422">
        <f t="shared" si="252"/>
        <v>0</v>
      </c>
      <c r="O469" s="422">
        <f t="shared" si="252"/>
        <v>0</v>
      </c>
      <c r="P469" s="422">
        <f t="shared" si="252"/>
        <v>0</v>
      </c>
      <c r="Q469" s="1163"/>
      <c r="R469" s="1163"/>
      <c r="S469" s="1163"/>
      <c r="T469" s="1163"/>
      <c r="U469" s="1163"/>
      <c r="V469" s="1163"/>
      <c r="W469" s="1163"/>
      <c r="X469" s="1163"/>
      <c r="Y469" s="1163"/>
      <c r="Z469" s="1163"/>
      <c r="AA469" s="1163"/>
      <c r="AB469" s="1163"/>
      <c r="AC469" s="1163"/>
      <c r="AD469" s="1163"/>
      <c r="AE469" s="1163"/>
      <c r="AF469" s="1163"/>
      <c r="AG469" s="1163"/>
      <c r="AH469" s="1163"/>
      <c r="AI469" s="1163"/>
      <c r="AJ469" s="1160"/>
      <c r="AK469" s="1164"/>
      <c r="AL469" s="1160"/>
      <c r="AM469" s="1160"/>
      <c r="AN469" s="1164"/>
      <c r="AO469" s="1163"/>
      <c r="AP469" s="1160"/>
      <c r="AQ469" s="1160"/>
      <c r="AR469" s="1164"/>
      <c r="AS469" s="1160"/>
      <c r="AT469" s="1160"/>
      <c r="AU469" s="1160"/>
      <c r="AV469" s="1160"/>
      <c r="AW469" s="1160"/>
      <c r="AX469" s="1160"/>
      <c r="AY469" s="1160"/>
      <c r="AZ469" s="1160"/>
      <c r="BA469" s="1160"/>
      <c r="BB469" s="1160"/>
      <c r="BC469" s="1160"/>
      <c r="BD469" s="1160"/>
      <c r="BE469" s="1160"/>
      <c r="BF469" s="1160"/>
      <c r="BG469" s="1160"/>
      <c r="BH469" s="1160"/>
      <c r="BI469" s="1160"/>
      <c r="BJ469" s="1160"/>
    </row>
    <row r="470" spans="1:62" s="1161" customFormat="1" ht="15.5">
      <c r="A470" s="147" t="s">
        <v>3911</v>
      </c>
      <c r="B470" s="227">
        <v>387.7</v>
      </c>
      <c r="C470" s="1085"/>
      <c r="D470" s="422">
        <f t="shared" ref="D470:P470" si="253">D457*$C470/100/12</f>
        <v>0</v>
      </c>
      <c r="E470" s="422">
        <f t="shared" si="253"/>
        <v>0</v>
      </c>
      <c r="F470" s="422">
        <f t="shared" si="253"/>
        <v>0</v>
      </c>
      <c r="G470" s="422">
        <f t="shared" si="253"/>
        <v>0</v>
      </c>
      <c r="H470" s="422">
        <f t="shared" si="253"/>
        <v>0</v>
      </c>
      <c r="I470" s="422">
        <f t="shared" si="253"/>
        <v>0</v>
      </c>
      <c r="J470" s="422">
        <f t="shared" si="253"/>
        <v>0</v>
      </c>
      <c r="K470" s="422">
        <f t="shared" si="253"/>
        <v>0</v>
      </c>
      <c r="L470" s="422">
        <f t="shared" si="253"/>
        <v>0</v>
      </c>
      <c r="M470" s="422">
        <f t="shared" si="253"/>
        <v>0</v>
      </c>
      <c r="N470" s="422">
        <f t="shared" si="253"/>
        <v>0</v>
      </c>
      <c r="O470" s="422">
        <f t="shared" si="253"/>
        <v>0</v>
      </c>
      <c r="P470" s="422">
        <f t="shared" si="253"/>
        <v>0</v>
      </c>
      <c r="Q470" s="1163"/>
      <c r="R470" s="1163"/>
      <c r="S470" s="1163"/>
      <c r="T470" s="1163"/>
      <c r="U470" s="1163"/>
      <c r="V470" s="1163"/>
      <c r="W470" s="1163"/>
      <c r="X470" s="1163"/>
      <c r="Y470" s="1163"/>
      <c r="Z470" s="1163"/>
      <c r="AA470" s="1163"/>
      <c r="AB470" s="1163"/>
      <c r="AC470" s="1163"/>
      <c r="AD470" s="1163"/>
      <c r="AE470" s="1163"/>
      <c r="AF470" s="1163"/>
      <c r="AG470" s="1163"/>
      <c r="AH470" s="1163"/>
      <c r="AI470" s="1163"/>
      <c r="AJ470" s="1160"/>
      <c r="AK470" s="1164"/>
      <c r="AL470" s="1160"/>
      <c r="AM470" s="1160"/>
      <c r="AN470" s="1164"/>
      <c r="AO470" s="1163"/>
      <c r="AP470" s="1160"/>
      <c r="AQ470" s="1160"/>
      <c r="AR470" s="1164"/>
      <c r="AS470" s="1160"/>
      <c r="AT470" s="1160"/>
      <c r="AU470" s="1160"/>
      <c r="AV470" s="1160"/>
      <c r="AW470" s="1160"/>
      <c r="AX470" s="1160"/>
      <c r="AY470" s="1160"/>
      <c r="AZ470" s="1160"/>
      <c r="BA470" s="1160"/>
      <c r="BB470" s="1160"/>
      <c r="BC470" s="1160"/>
      <c r="BD470" s="1160"/>
      <c r="BE470" s="1160"/>
      <c r="BF470" s="1160"/>
      <c r="BG470" s="1160"/>
      <c r="BH470" s="1160"/>
      <c r="BI470" s="1160"/>
      <c r="BJ470" s="1160"/>
    </row>
    <row r="471" spans="1:62" s="1161" customFormat="1" ht="15.5">
      <c r="A471" s="147" t="s">
        <v>3912</v>
      </c>
      <c r="B471" s="227">
        <v>387.8</v>
      </c>
      <c r="C471" s="1085"/>
      <c r="D471" s="422">
        <f t="shared" ref="D471:P471" si="254">D458*$C471/100/12</f>
        <v>0</v>
      </c>
      <c r="E471" s="422">
        <f t="shared" si="254"/>
        <v>0</v>
      </c>
      <c r="F471" s="422">
        <f t="shared" si="254"/>
        <v>0</v>
      </c>
      <c r="G471" s="422">
        <f t="shared" si="254"/>
        <v>0</v>
      </c>
      <c r="H471" s="422">
        <f t="shared" si="254"/>
        <v>0</v>
      </c>
      <c r="I471" s="422">
        <f t="shared" si="254"/>
        <v>0</v>
      </c>
      <c r="J471" s="422">
        <f t="shared" si="254"/>
        <v>0</v>
      </c>
      <c r="K471" s="422">
        <f t="shared" si="254"/>
        <v>0</v>
      </c>
      <c r="L471" s="422">
        <f t="shared" si="254"/>
        <v>0</v>
      </c>
      <c r="M471" s="422">
        <f t="shared" si="254"/>
        <v>0</v>
      </c>
      <c r="N471" s="422">
        <f t="shared" si="254"/>
        <v>0</v>
      </c>
      <c r="O471" s="422">
        <f t="shared" si="254"/>
        <v>0</v>
      </c>
      <c r="P471" s="422">
        <f t="shared" si="254"/>
        <v>0</v>
      </c>
      <c r="Q471" s="1163"/>
      <c r="R471" s="1163"/>
      <c r="S471" s="1163"/>
      <c r="T471" s="1163"/>
      <c r="U471" s="1163"/>
      <c r="V471" s="1163"/>
      <c r="W471" s="1163"/>
      <c r="X471" s="1163"/>
      <c r="Y471" s="1163"/>
      <c r="Z471" s="1163"/>
      <c r="AA471" s="1163"/>
      <c r="AB471" s="1163"/>
      <c r="AC471" s="1163"/>
      <c r="AD471" s="1163"/>
      <c r="AE471" s="1163"/>
      <c r="AF471" s="1163"/>
      <c r="AG471" s="1163"/>
      <c r="AH471" s="1163"/>
      <c r="AI471" s="1163"/>
      <c r="AJ471" s="1160"/>
      <c r="AK471" s="1164"/>
      <c r="AL471" s="1160"/>
      <c r="AM471" s="1160"/>
      <c r="AN471" s="1164"/>
      <c r="AO471" s="1163"/>
      <c r="AP471" s="1160"/>
      <c r="AQ471" s="1160"/>
      <c r="AR471" s="1164"/>
      <c r="AS471" s="1160"/>
      <c r="AT471" s="1160"/>
      <c r="AU471" s="1160"/>
      <c r="AV471" s="1160"/>
      <c r="AW471" s="1160"/>
      <c r="AX471" s="1160"/>
      <c r="AY471" s="1160"/>
      <c r="AZ471" s="1160"/>
      <c r="BA471" s="1160"/>
      <c r="BB471" s="1160"/>
      <c r="BC471" s="1160"/>
      <c r="BD471" s="1160"/>
      <c r="BE471" s="1160"/>
      <c r="BF471" s="1160"/>
      <c r="BG471" s="1160"/>
      <c r="BH471" s="1160"/>
      <c r="BI471" s="1160"/>
      <c r="BJ471" s="1160"/>
    </row>
    <row r="472" spans="1:62" s="1161" customFormat="1" ht="15.5">
      <c r="A472" s="147" t="s">
        <v>3913</v>
      </c>
      <c r="B472" s="227">
        <v>387.9</v>
      </c>
      <c r="C472" s="1085"/>
      <c r="D472" s="422">
        <f t="shared" ref="D472:P472" si="255">D459*$C472/100/12</f>
        <v>0</v>
      </c>
      <c r="E472" s="422">
        <f t="shared" si="255"/>
        <v>0</v>
      </c>
      <c r="F472" s="422">
        <f t="shared" si="255"/>
        <v>0</v>
      </c>
      <c r="G472" s="422">
        <f t="shared" si="255"/>
        <v>0</v>
      </c>
      <c r="H472" s="422">
        <f t="shared" si="255"/>
        <v>0</v>
      </c>
      <c r="I472" s="422">
        <f t="shared" si="255"/>
        <v>0</v>
      </c>
      <c r="J472" s="422">
        <f t="shared" si="255"/>
        <v>0</v>
      </c>
      <c r="K472" s="422">
        <f t="shared" si="255"/>
        <v>0</v>
      </c>
      <c r="L472" s="422">
        <f t="shared" si="255"/>
        <v>0</v>
      </c>
      <c r="M472" s="422">
        <f t="shared" si="255"/>
        <v>0</v>
      </c>
      <c r="N472" s="422">
        <f t="shared" si="255"/>
        <v>0</v>
      </c>
      <c r="O472" s="422">
        <f t="shared" si="255"/>
        <v>0</v>
      </c>
      <c r="P472" s="422">
        <f t="shared" si="255"/>
        <v>0</v>
      </c>
      <c r="Q472" s="1163"/>
      <c r="R472" s="1163"/>
      <c r="S472" s="1163"/>
      <c r="T472" s="1163"/>
      <c r="U472" s="1163"/>
      <c r="V472" s="1163"/>
      <c r="W472" s="1163"/>
      <c r="X472" s="1163"/>
      <c r="Y472" s="1163"/>
      <c r="Z472" s="1163"/>
      <c r="AA472" s="1163"/>
      <c r="AB472" s="1163"/>
      <c r="AC472" s="1163"/>
      <c r="AD472" s="1163"/>
      <c r="AE472" s="1163"/>
      <c r="AF472" s="1163"/>
      <c r="AG472" s="1163"/>
      <c r="AH472" s="1163"/>
      <c r="AI472" s="1163"/>
      <c r="AJ472" s="1160"/>
      <c r="AK472" s="1164"/>
      <c r="AL472" s="1160"/>
      <c r="AM472" s="1160"/>
      <c r="AN472" s="1164"/>
      <c r="AO472" s="1163"/>
      <c r="AP472" s="1160"/>
      <c r="AQ472" s="1160"/>
      <c r="AR472" s="1164"/>
      <c r="AS472" s="1160"/>
      <c r="AT472" s="1160"/>
      <c r="AU472" s="1160"/>
      <c r="AV472" s="1160"/>
      <c r="AW472" s="1160"/>
      <c r="AX472" s="1160"/>
      <c r="AY472" s="1160"/>
      <c r="AZ472" s="1160"/>
      <c r="BA472" s="1160"/>
      <c r="BB472" s="1160"/>
      <c r="BC472" s="1160"/>
      <c r="BD472" s="1160"/>
      <c r="BE472" s="1160"/>
      <c r="BF472" s="1160"/>
      <c r="BG472" s="1160"/>
      <c r="BH472" s="1160"/>
      <c r="BI472" s="1160"/>
      <c r="BJ472" s="1160"/>
    </row>
    <row r="473" spans="1:62" s="1161" customFormat="1" ht="15.5">
      <c r="A473" s="147" t="s">
        <v>3914</v>
      </c>
      <c r="B473" s="227">
        <v>387.1</v>
      </c>
      <c r="C473" s="1085"/>
      <c r="D473" s="422">
        <f t="shared" ref="D473:P473" si="256">D460*$C473/100/12</f>
        <v>0</v>
      </c>
      <c r="E473" s="422">
        <f t="shared" si="256"/>
        <v>0</v>
      </c>
      <c r="F473" s="422">
        <f t="shared" si="256"/>
        <v>0</v>
      </c>
      <c r="G473" s="422">
        <f t="shared" si="256"/>
        <v>0</v>
      </c>
      <c r="H473" s="422">
        <f t="shared" si="256"/>
        <v>0</v>
      </c>
      <c r="I473" s="422">
        <f t="shared" si="256"/>
        <v>0</v>
      </c>
      <c r="J473" s="422">
        <f t="shared" si="256"/>
        <v>0</v>
      </c>
      <c r="K473" s="422">
        <f t="shared" si="256"/>
        <v>0</v>
      </c>
      <c r="L473" s="422">
        <f t="shared" si="256"/>
        <v>0</v>
      </c>
      <c r="M473" s="422">
        <f t="shared" si="256"/>
        <v>0</v>
      </c>
      <c r="N473" s="422">
        <f t="shared" si="256"/>
        <v>0</v>
      </c>
      <c r="O473" s="422">
        <f t="shared" si="256"/>
        <v>0</v>
      </c>
      <c r="P473" s="422">
        <f t="shared" si="256"/>
        <v>0</v>
      </c>
      <c r="Q473" s="1163"/>
      <c r="R473" s="1163"/>
      <c r="S473" s="1163"/>
      <c r="T473" s="1163"/>
      <c r="U473" s="1163"/>
      <c r="V473" s="1163"/>
      <c r="W473" s="1163"/>
      <c r="X473" s="1163"/>
      <c r="Y473" s="1163"/>
      <c r="Z473" s="1163"/>
      <c r="AA473" s="1163"/>
      <c r="AB473" s="1163"/>
      <c r="AC473" s="1163"/>
      <c r="AD473" s="1163"/>
      <c r="AE473" s="1163"/>
      <c r="AF473" s="1163"/>
      <c r="AG473" s="1163"/>
      <c r="AH473" s="1163"/>
      <c r="AI473" s="1163"/>
      <c r="AJ473" s="1160"/>
      <c r="AK473" s="1164"/>
      <c r="AL473" s="1160"/>
      <c r="AM473" s="1160"/>
      <c r="AN473" s="1164"/>
      <c r="AO473" s="1163"/>
      <c r="AP473" s="1160"/>
      <c r="AQ473" s="1160"/>
      <c r="AR473" s="1164"/>
      <c r="AS473" s="1160"/>
      <c r="AT473" s="1160"/>
      <c r="AU473" s="1160"/>
      <c r="AV473" s="1160"/>
      <c r="AW473" s="1160"/>
      <c r="AX473" s="1160"/>
      <c r="AY473" s="1160"/>
      <c r="AZ473" s="1160"/>
      <c r="BA473" s="1160"/>
      <c r="BB473" s="1160"/>
      <c r="BC473" s="1160"/>
      <c r="BD473" s="1160"/>
      <c r="BE473" s="1160"/>
      <c r="BF473" s="1160"/>
      <c r="BG473" s="1160"/>
      <c r="BH473" s="1160"/>
      <c r="BI473" s="1160"/>
      <c r="BJ473" s="1160"/>
    </row>
    <row r="474" spans="1:62" s="1161" customFormat="1" ht="15.5">
      <c r="A474" s="147" t="s">
        <v>3915</v>
      </c>
      <c r="B474" s="227">
        <v>387.11</v>
      </c>
      <c r="C474" s="1085"/>
      <c r="D474" s="422">
        <f t="shared" ref="D474:P474" si="257">D461*$C474/100/12</f>
        <v>0</v>
      </c>
      <c r="E474" s="422">
        <f t="shared" si="257"/>
        <v>0</v>
      </c>
      <c r="F474" s="422">
        <f t="shared" si="257"/>
        <v>0</v>
      </c>
      <c r="G474" s="422">
        <f t="shared" si="257"/>
        <v>0</v>
      </c>
      <c r="H474" s="422">
        <f t="shared" si="257"/>
        <v>0</v>
      </c>
      <c r="I474" s="422">
        <f t="shared" si="257"/>
        <v>0</v>
      </c>
      <c r="J474" s="422">
        <f t="shared" si="257"/>
        <v>0</v>
      </c>
      <c r="K474" s="422">
        <f t="shared" si="257"/>
        <v>0</v>
      </c>
      <c r="L474" s="422">
        <f t="shared" si="257"/>
        <v>0</v>
      </c>
      <c r="M474" s="422">
        <f t="shared" si="257"/>
        <v>0</v>
      </c>
      <c r="N474" s="422">
        <f t="shared" si="257"/>
        <v>0</v>
      </c>
      <c r="O474" s="422">
        <f t="shared" si="257"/>
        <v>0</v>
      </c>
      <c r="P474" s="422">
        <f t="shared" si="257"/>
        <v>0</v>
      </c>
      <c r="Q474" s="1163"/>
      <c r="R474" s="1163"/>
      <c r="S474" s="1163"/>
      <c r="T474" s="1163"/>
      <c r="U474" s="1163"/>
      <c r="V474" s="1163"/>
      <c r="W474" s="1163"/>
      <c r="X474" s="1163"/>
      <c r="Y474" s="1163"/>
      <c r="Z474" s="1163"/>
      <c r="AA474" s="1163"/>
      <c r="AB474" s="1163"/>
      <c r="AC474" s="1163"/>
      <c r="AD474" s="1163"/>
      <c r="AE474" s="1163"/>
      <c r="AF474" s="1163"/>
      <c r="AG474" s="1163"/>
      <c r="AH474" s="1163"/>
      <c r="AI474" s="1163"/>
      <c r="AJ474" s="1160"/>
      <c r="AK474" s="1164"/>
      <c r="AL474" s="1160"/>
      <c r="AM474" s="1160"/>
      <c r="AN474" s="1164"/>
      <c r="AO474" s="1163"/>
      <c r="AP474" s="1160"/>
      <c r="AQ474" s="1160"/>
      <c r="AR474" s="1164"/>
      <c r="AS474" s="1160"/>
      <c r="AT474" s="1160"/>
      <c r="AU474" s="1160"/>
      <c r="AV474" s="1160"/>
      <c r="AW474" s="1160"/>
      <c r="AX474" s="1160"/>
      <c r="AY474" s="1160"/>
      <c r="AZ474" s="1160"/>
      <c r="BA474" s="1160"/>
      <c r="BB474" s="1160"/>
      <c r="BC474" s="1160"/>
      <c r="BD474" s="1160"/>
      <c r="BE474" s="1160"/>
      <c r="BF474" s="1160"/>
      <c r="BG474" s="1160"/>
      <c r="BH474" s="1160"/>
      <c r="BI474" s="1160"/>
      <c r="BJ474" s="1160"/>
    </row>
    <row r="475" spans="1:62" s="1161" customFormat="1" ht="15.5">
      <c r="A475" s="147" t="s">
        <v>3916</v>
      </c>
      <c r="B475" s="227">
        <v>387.12</v>
      </c>
      <c r="C475" s="1085"/>
      <c r="D475" s="422">
        <f t="shared" ref="D475:P475" si="258">D462*$C475/100/12</f>
        <v>0</v>
      </c>
      <c r="E475" s="422">
        <f t="shared" si="258"/>
        <v>0</v>
      </c>
      <c r="F475" s="422">
        <f t="shared" si="258"/>
        <v>0</v>
      </c>
      <c r="G475" s="422">
        <f t="shared" si="258"/>
        <v>0</v>
      </c>
      <c r="H475" s="422">
        <f t="shared" si="258"/>
        <v>0</v>
      </c>
      <c r="I475" s="422">
        <f t="shared" si="258"/>
        <v>0</v>
      </c>
      <c r="J475" s="422">
        <f t="shared" si="258"/>
        <v>0</v>
      </c>
      <c r="K475" s="422">
        <f t="shared" si="258"/>
        <v>0</v>
      </c>
      <c r="L475" s="422">
        <f t="shared" si="258"/>
        <v>0</v>
      </c>
      <c r="M475" s="422">
        <f t="shared" si="258"/>
        <v>0</v>
      </c>
      <c r="N475" s="422">
        <f t="shared" si="258"/>
        <v>0</v>
      </c>
      <c r="O475" s="422">
        <f t="shared" si="258"/>
        <v>0</v>
      </c>
      <c r="P475" s="422">
        <f t="shared" si="258"/>
        <v>0</v>
      </c>
      <c r="Q475" s="1163"/>
      <c r="R475" s="1163"/>
      <c r="S475" s="1163"/>
      <c r="T475" s="1163"/>
      <c r="U475" s="1163"/>
      <c r="V475" s="1163"/>
      <c r="W475" s="1163"/>
      <c r="X475" s="1163"/>
      <c r="Y475" s="1163"/>
      <c r="Z475" s="1163"/>
      <c r="AA475" s="1163"/>
      <c r="AB475" s="1163"/>
      <c r="AC475" s="1163"/>
      <c r="AD475" s="1163"/>
      <c r="AE475" s="1163"/>
      <c r="AF475" s="1163"/>
      <c r="AG475" s="1163"/>
      <c r="AH475" s="1163"/>
      <c r="AI475" s="1163"/>
      <c r="AJ475" s="1160"/>
      <c r="AK475" s="1164"/>
      <c r="AL475" s="1160"/>
      <c r="AM475" s="1160"/>
      <c r="AN475" s="1164"/>
      <c r="AO475" s="1163"/>
      <c r="AP475" s="1160"/>
      <c r="AQ475" s="1160"/>
      <c r="AR475" s="1164"/>
      <c r="AS475" s="1160"/>
      <c r="AT475" s="1160"/>
      <c r="AU475" s="1160"/>
      <c r="AV475" s="1160"/>
      <c r="AW475" s="1160"/>
      <c r="AX475" s="1160"/>
      <c r="AY475" s="1160"/>
      <c r="AZ475" s="1160"/>
      <c r="BA475" s="1160"/>
      <c r="BB475" s="1160"/>
      <c r="BC475" s="1160"/>
      <c r="BD475" s="1160"/>
      <c r="BE475" s="1160"/>
      <c r="BF475" s="1160"/>
      <c r="BG475" s="1160"/>
      <c r="BH475" s="1160"/>
      <c r="BI475" s="1160"/>
      <c r="BJ475" s="1160"/>
    </row>
    <row r="476" spans="1:62" s="1161" customFormat="1" ht="15.5">
      <c r="A476" s="147"/>
      <c r="B476" s="227"/>
      <c r="C476" s="226"/>
      <c r="D476" s="226"/>
      <c r="E476" s="226"/>
      <c r="F476" s="226"/>
      <c r="G476" s="226"/>
      <c r="H476" s="226"/>
      <c r="I476" s="226"/>
      <c r="J476" s="226"/>
      <c r="K476" s="226"/>
      <c r="L476" s="226"/>
      <c r="M476" s="226"/>
      <c r="N476" s="226"/>
      <c r="O476" s="226"/>
      <c r="P476" s="263"/>
      <c r="Q476" s="1163"/>
      <c r="R476" s="1163"/>
      <c r="S476" s="1163"/>
      <c r="T476" s="1163"/>
      <c r="U476" s="1163"/>
      <c r="V476" s="1163"/>
      <c r="W476" s="1163"/>
      <c r="X476" s="1163"/>
      <c r="Y476" s="1163"/>
      <c r="Z476" s="1163"/>
      <c r="AA476" s="1163"/>
      <c r="AB476" s="1163"/>
      <c r="AC476" s="1163"/>
      <c r="AD476" s="1163"/>
      <c r="AE476" s="1163"/>
      <c r="AF476" s="1163"/>
      <c r="AG476" s="1163"/>
      <c r="AH476" s="1163"/>
      <c r="AI476" s="1163"/>
      <c r="AJ476" s="1160"/>
      <c r="AK476" s="1164"/>
      <c r="AL476" s="1160"/>
      <c r="AM476" s="1160"/>
      <c r="AN476" s="1164"/>
      <c r="AO476" s="1163"/>
      <c r="AP476" s="1160"/>
      <c r="AQ476" s="1160"/>
      <c r="AR476" s="1164"/>
      <c r="AS476" s="1160"/>
      <c r="AT476" s="1160"/>
      <c r="AU476" s="1160"/>
      <c r="AV476" s="1160"/>
      <c r="AW476" s="1160"/>
      <c r="AX476" s="1160"/>
      <c r="AY476" s="1160"/>
      <c r="AZ476" s="1160"/>
      <c r="BA476" s="1160"/>
      <c r="BB476" s="1160"/>
      <c r="BC476" s="1160"/>
      <c r="BD476" s="1160"/>
      <c r="BE476" s="1160"/>
      <c r="BF476" s="1160"/>
      <c r="BG476" s="1160"/>
      <c r="BH476" s="1160"/>
      <c r="BI476" s="1160"/>
      <c r="BJ476" s="1160"/>
    </row>
    <row r="477" spans="1:62" s="1161" customFormat="1" ht="18.5">
      <c r="A477" s="147"/>
      <c r="B477" s="227" t="s">
        <v>1068</v>
      </c>
      <c r="C477" s="96" t="s">
        <v>720</v>
      </c>
      <c r="D477" s="1283" t="s">
        <v>721</v>
      </c>
      <c r="E477" s="1284"/>
      <c r="F477" s="1284"/>
      <c r="G477" s="1284"/>
      <c r="H477" s="1284"/>
      <c r="I477" s="1284"/>
      <c r="J477" s="1284"/>
      <c r="K477" s="1284"/>
      <c r="L477" s="1284"/>
      <c r="M477" s="1284"/>
      <c r="N477" s="1284"/>
      <c r="O477" s="1284"/>
      <c r="P477" s="1284"/>
      <c r="Q477" s="1163"/>
      <c r="R477" s="1163"/>
      <c r="S477" s="1163"/>
      <c r="T477" s="1163"/>
      <c r="U477" s="1163"/>
      <c r="V477" s="1163"/>
      <c r="W477" s="1163"/>
      <c r="X477" s="1163"/>
      <c r="Y477" s="1163"/>
      <c r="Z477" s="1163"/>
      <c r="AA477" s="1163"/>
      <c r="AB477" s="1163"/>
      <c r="AC477" s="1163"/>
      <c r="AD477" s="1163"/>
      <c r="AE477" s="1163"/>
      <c r="AF477" s="1163"/>
      <c r="AG477" s="1163"/>
      <c r="AH477" s="1163"/>
      <c r="AI477" s="1163"/>
      <c r="AJ477" s="1160"/>
      <c r="AK477" s="1164"/>
      <c r="AL477" s="1160"/>
      <c r="AM477" s="1160"/>
      <c r="AN477" s="1164"/>
      <c r="AO477" s="1163"/>
      <c r="AP477" s="1160"/>
      <c r="AQ477" s="1160"/>
      <c r="AR477" s="1164"/>
      <c r="AS477" s="1160"/>
      <c r="AT477" s="1160"/>
      <c r="AU477" s="1160"/>
      <c r="AV477" s="1160"/>
      <c r="AW477" s="1160"/>
      <c r="AX477" s="1160"/>
      <c r="AY477" s="1160"/>
      <c r="AZ477" s="1160"/>
      <c r="BA477" s="1160"/>
      <c r="BB477" s="1160"/>
      <c r="BC477" s="1160"/>
      <c r="BD477" s="1160"/>
      <c r="BE477" s="1160"/>
      <c r="BF477" s="1160"/>
      <c r="BG477" s="1160"/>
      <c r="BH477" s="1160"/>
      <c r="BI477" s="1160"/>
      <c r="BJ477" s="1160"/>
    </row>
    <row r="478" spans="1:62" s="1161" customFormat="1" ht="15.5">
      <c r="A478" s="147"/>
      <c r="B478" s="227" t="s">
        <v>918</v>
      </c>
      <c r="C478" s="97" t="s">
        <v>3898</v>
      </c>
      <c r="D478" s="226" t="s">
        <v>706</v>
      </c>
      <c r="E478" s="226" t="s">
        <v>707</v>
      </c>
      <c r="F478" s="226" t="s">
        <v>708</v>
      </c>
      <c r="G478" s="226" t="s">
        <v>709</v>
      </c>
      <c r="H478" s="226" t="s">
        <v>710</v>
      </c>
      <c r="I478" s="226" t="s">
        <v>711</v>
      </c>
      <c r="J478" s="226" t="s">
        <v>712</v>
      </c>
      <c r="K478" s="226" t="s">
        <v>713</v>
      </c>
      <c r="L478" s="226" t="s">
        <v>714</v>
      </c>
      <c r="M478" s="226" t="s">
        <v>715</v>
      </c>
      <c r="N478" s="226" t="s">
        <v>716</v>
      </c>
      <c r="O478" s="226" t="s">
        <v>705</v>
      </c>
      <c r="P478" s="263" t="s">
        <v>622</v>
      </c>
      <c r="Q478" s="1163"/>
      <c r="R478" s="1163"/>
      <c r="S478" s="1163"/>
      <c r="T478" s="1163"/>
      <c r="U478" s="1163"/>
      <c r="V478" s="1163"/>
      <c r="W478" s="1163"/>
      <c r="X478" s="1163"/>
      <c r="Y478" s="1163"/>
      <c r="Z478" s="1163"/>
      <c r="AA478" s="1163"/>
      <c r="AB478" s="1163"/>
      <c r="AC478" s="1163"/>
      <c r="AD478" s="1163"/>
      <c r="AE478" s="1163"/>
      <c r="AF478" s="1163"/>
      <c r="AG478" s="1163"/>
      <c r="AH478" s="1163"/>
      <c r="AI478" s="1163"/>
      <c r="AJ478" s="1160"/>
      <c r="AK478" s="1164"/>
      <c r="AL478" s="1160"/>
      <c r="AM478" s="1160"/>
      <c r="AN478" s="1164"/>
      <c r="AO478" s="1163"/>
      <c r="AP478" s="1160"/>
      <c r="AQ478" s="1160"/>
      <c r="AR478" s="1164"/>
      <c r="AS478" s="1160"/>
      <c r="AT478" s="1160"/>
      <c r="AU478" s="1160"/>
      <c r="AV478" s="1160"/>
      <c r="AW478" s="1160"/>
      <c r="AX478" s="1160"/>
      <c r="AY478" s="1160"/>
      <c r="AZ478" s="1160"/>
      <c r="BA478" s="1160"/>
      <c r="BB478" s="1160"/>
      <c r="BC478" s="1160"/>
      <c r="BD478" s="1160"/>
      <c r="BE478" s="1160"/>
      <c r="BF478" s="1160"/>
      <c r="BG478" s="1160"/>
      <c r="BH478" s="1160"/>
      <c r="BI478" s="1160"/>
      <c r="BJ478" s="1160"/>
    </row>
    <row r="479" spans="1:62" s="1161" customFormat="1" ht="15.5">
      <c r="A479" s="147">
        <v>207</v>
      </c>
      <c r="B479" s="227">
        <v>387.2</v>
      </c>
      <c r="C479" s="577">
        <v>0</v>
      </c>
      <c r="D479" s="422">
        <f>C479+D466</f>
        <v>0</v>
      </c>
      <c r="E479" s="422">
        <f t="shared" ref="E479:P479" si="259">D479+E466</f>
        <v>0</v>
      </c>
      <c r="F479" s="422">
        <f t="shared" si="259"/>
        <v>0</v>
      </c>
      <c r="G479" s="422">
        <f t="shared" si="259"/>
        <v>0</v>
      </c>
      <c r="H479" s="422">
        <f t="shared" si="259"/>
        <v>0</v>
      </c>
      <c r="I479" s="422">
        <f t="shared" si="259"/>
        <v>0</v>
      </c>
      <c r="J479" s="422">
        <f t="shared" si="259"/>
        <v>0</v>
      </c>
      <c r="K479" s="422">
        <f t="shared" si="259"/>
        <v>0</v>
      </c>
      <c r="L479" s="422">
        <f t="shared" si="259"/>
        <v>0</v>
      </c>
      <c r="M479" s="422">
        <f t="shared" si="259"/>
        <v>0</v>
      </c>
      <c r="N479" s="422">
        <f t="shared" si="259"/>
        <v>0</v>
      </c>
      <c r="O479" s="422">
        <f t="shared" si="259"/>
        <v>0</v>
      </c>
      <c r="P479" s="422">
        <f t="shared" si="259"/>
        <v>0</v>
      </c>
      <c r="Q479" s="1163"/>
      <c r="R479" s="1163"/>
      <c r="S479" s="1163"/>
      <c r="T479" s="1163"/>
      <c r="U479" s="1163"/>
      <c r="V479" s="1163"/>
      <c r="W479" s="1163"/>
      <c r="X479" s="1163"/>
      <c r="Y479" s="1163"/>
      <c r="Z479" s="1163"/>
      <c r="AA479" s="1163"/>
      <c r="AB479" s="1163"/>
      <c r="AC479" s="1163"/>
      <c r="AD479" s="1163"/>
      <c r="AE479" s="1163"/>
      <c r="AF479" s="1163"/>
      <c r="AG479" s="1163"/>
      <c r="AH479" s="1163"/>
      <c r="AI479" s="1163"/>
      <c r="AJ479" s="1160"/>
      <c r="AK479" s="1164"/>
      <c r="AL479" s="1160"/>
      <c r="AM479" s="1160"/>
      <c r="AN479" s="1164"/>
      <c r="AO479" s="1163"/>
      <c r="AP479" s="1160"/>
      <c r="AQ479" s="1160"/>
      <c r="AR479" s="1164"/>
      <c r="AS479" s="1160"/>
      <c r="AT479" s="1160"/>
      <c r="AU479" s="1160"/>
      <c r="AV479" s="1160"/>
      <c r="AW479" s="1160"/>
      <c r="AX479" s="1160"/>
      <c r="AY479" s="1160"/>
      <c r="AZ479" s="1160"/>
      <c r="BA479" s="1160"/>
      <c r="BB479" s="1160"/>
      <c r="BC479" s="1160"/>
      <c r="BD479" s="1160"/>
      <c r="BE479" s="1160"/>
      <c r="BF479" s="1160"/>
      <c r="BG479" s="1160"/>
      <c r="BH479" s="1160"/>
      <c r="BI479" s="1160"/>
      <c r="BJ479" s="1160"/>
    </row>
    <row r="480" spans="1:62" s="1161" customFormat="1" ht="15.5">
      <c r="A480" s="147" t="s">
        <v>3917</v>
      </c>
      <c r="B480" s="227">
        <v>387.3</v>
      </c>
      <c r="C480" s="577">
        <v>0</v>
      </c>
      <c r="D480" s="422">
        <f t="shared" ref="D480:P480" si="260">C480+D467</f>
        <v>0</v>
      </c>
      <c r="E480" s="422">
        <f t="shared" si="260"/>
        <v>0</v>
      </c>
      <c r="F480" s="422">
        <f t="shared" si="260"/>
        <v>0</v>
      </c>
      <c r="G480" s="422">
        <f t="shared" si="260"/>
        <v>0</v>
      </c>
      <c r="H480" s="422">
        <f t="shared" si="260"/>
        <v>0</v>
      </c>
      <c r="I480" s="422">
        <f t="shared" si="260"/>
        <v>0</v>
      </c>
      <c r="J480" s="422">
        <f t="shared" si="260"/>
        <v>0</v>
      </c>
      <c r="K480" s="422">
        <f t="shared" si="260"/>
        <v>0</v>
      </c>
      <c r="L480" s="422">
        <f t="shared" si="260"/>
        <v>0</v>
      </c>
      <c r="M480" s="422">
        <f t="shared" si="260"/>
        <v>0</v>
      </c>
      <c r="N480" s="422">
        <f t="shared" si="260"/>
        <v>0</v>
      </c>
      <c r="O480" s="422">
        <f t="shared" si="260"/>
        <v>0</v>
      </c>
      <c r="P480" s="422">
        <f t="shared" si="260"/>
        <v>0</v>
      </c>
      <c r="Q480" s="1163"/>
      <c r="R480" s="1163"/>
      <c r="S480" s="1163"/>
      <c r="T480" s="1163"/>
      <c r="U480" s="1163"/>
      <c r="V480" s="1163"/>
      <c r="W480" s="1163"/>
      <c r="X480" s="1163"/>
      <c r="Y480" s="1163"/>
      <c r="Z480" s="1163"/>
      <c r="AA480" s="1163"/>
      <c r="AB480" s="1163"/>
      <c r="AC480" s="1163"/>
      <c r="AD480" s="1163"/>
      <c r="AE480" s="1163"/>
      <c r="AF480" s="1163"/>
      <c r="AG480" s="1163"/>
      <c r="AH480" s="1163"/>
      <c r="AI480" s="1163"/>
      <c r="AJ480" s="1160"/>
      <c r="AK480" s="1164"/>
      <c r="AL480" s="1160"/>
      <c r="AM480" s="1160"/>
      <c r="AN480" s="1164"/>
      <c r="AO480" s="1163"/>
      <c r="AP480" s="1160"/>
      <c r="AQ480" s="1160"/>
      <c r="AR480" s="1164"/>
      <c r="AS480" s="1160"/>
      <c r="AT480" s="1160"/>
      <c r="AU480" s="1160"/>
      <c r="AV480" s="1160"/>
      <c r="AW480" s="1160"/>
      <c r="AX480" s="1160"/>
      <c r="AY480" s="1160"/>
      <c r="AZ480" s="1160"/>
      <c r="BA480" s="1160"/>
      <c r="BB480" s="1160"/>
      <c r="BC480" s="1160"/>
      <c r="BD480" s="1160"/>
      <c r="BE480" s="1160"/>
      <c r="BF480" s="1160"/>
      <c r="BG480" s="1160"/>
      <c r="BH480" s="1160"/>
      <c r="BI480" s="1160"/>
      <c r="BJ480" s="1160"/>
    </row>
    <row r="481" spans="1:243" s="1161" customFormat="1" ht="15.5">
      <c r="A481" s="147" t="s">
        <v>3918</v>
      </c>
      <c r="B481" s="227">
        <v>387.4</v>
      </c>
      <c r="C481" s="577">
        <v>0</v>
      </c>
      <c r="D481" s="422">
        <f t="shared" ref="D481:P481" si="261">C481+D468</f>
        <v>0</v>
      </c>
      <c r="E481" s="422">
        <f t="shared" si="261"/>
        <v>0</v>
      </c>
      <c r="F481" s="422">
        <f t="shared" si="261"/>
        <v>0</v>
      </c>
      <c r="G481" s="422">
        <f t="shared" si="261"/>
        <v>0</v>
      </c>
      <c r="H481" s="422">
        <f t="shared" si="261"/>
        <v>0</v>
      </c>
      <c r="I481" s="422">
        <f t="shared" si="261"/>
        <v>0</v>
      </c>
      <c r="J481" s="422">
        <f t="shared" si="261"/>
        <v>0</v>
      </c>
      <c r="K481" s="422">
        <f t="shared" si="261"/>
        <v>0</v>
      </c>
      <c r="L481" s="422">
        <f t="shared" si="261"/>
        <v>0</v>
      </c>
      <c r="M481" s="422">
        <f t="shared" si="261"/>
        <v>0</v>
      </c>
      <c r="N481" s="422">
        <f t="shared" si="261"/>
        <v>0</v>
      </c>
      <c r="O481" s="422">
        <f t="shared" si="261"/>
        <v>0</v>
      </c>
      <c r="P481" s="422">
        <f t="shared" si="261"/>
        <v>0</v>
      </c>
      <c r="Q481" s="1163"/>
      <c r="R481" s="1163"/>
      <c r="S481" s="1163"/>
      <c r="T481" s="1163"/>
      <c r="U481" s="1163"/>
      <c r="V481" s="1163"/>
      <c r="W481" s="1163"/>
      <c r="X481" s="1163"/>
      <c r="Y481" s="1163"/>
      <c r="Z481" s="1163"/>
      <c r="AA481" s="1163"/>
      <c r="AB481" s="1163"/>
      <c r="AC481" s="1163"/>
      <c r="AD481" s="1163"/>
      <c r="AE481" s="1163"/>
      <c r="AF481" s="1163"/>
      <c r="AG481" s="1163"/>
      <c r="AH481" s="1163"/>
      <c r="AI481" s="1163"/>
      <c r="AJ481" s="1160"/>
      <c r="AK481" s="1164"/>
      <c r="AL481" s="1160"/>
      <c r="AM481" s="1160"/>
      <c r="AN481" s="1164"/>
      <c r="AO481" s="1163"/>
      <c r="AP481" s="1160"/>
      <c r="AQ481" s="1160"/>
      <c r="AR481" s="1164"/>
      <c r="AS481" s="1160"/>
      <c r="AT481" s="1160"/>
      <c r="AU481" s="1160"/>
      <c r="AV481" s="1160"/>
      <c r="AW481" s="1160"/>
      <c r="AX481" s="1160"/>
      <c r="AY481" s="1160"/>
      <c r="AZ481" s="1160"/>
      <c r="BA481" s="1160"/>
      <c r="BB481" s="1160"/>
      <c r="BC481" s="1160"/>
      <c r="BD481" s="1160"/>
      <c r="BE481" s="1160"/>
      <c r="BF481" s="1160"/>
      <c r="BG481" s="1160"/>
      <c r="BH481" s="1160"/>
      <c r="BI481" s="1160"/>
      <c r="BJ481" s="1160"/>
    </row>
    <row r="482" spans="1:243" s="1161" customFormat="1" ht="15.5">
      <c r="A482" s="147" t="s">
        <v>3919</v>
      </c>
      <c r="B482" s="227">
        <v>387.6</v>
      </c>
      <c r="C482" s="577">
        <v>0</v>
      </c>
      <c r="D482" s="422">
        <f t="shared" ref="D482:P482" si="262">C482+D469</f>
        <v>0</v>
      </c>
      <c r="E482" s="422">
        <f t="shared" si="262"/>
        <v>0</v>
      </c>
      <c r="F482" s="422">
        <f t="shared" si="262"/>
        <v>0</v>
      </c>
      <c r="G482" s="422">
        <f t="shared" si="262"/>
        <v>0</v>
      </c>
      <c r="H482" s="422">
        <f t="shared" si="262"/>
        <v>0</v>
      </c>
      <c r="I482" s="422">
        <f t="shared" si="262"/>
        <v>0</v>
      </c>
      <c r="J482" s="422">
        <f t="shared" si="262"/>
        <v>0</v>
      </c>
      <c r="K482" s="422">
        <f t="shared" si="262"/>
        <v>0</v>
      </c>
      <c r="L482" s="422">
        <f t="shared" si="262"/>
        <v>0</v>
      </c>
      <c r="M482" s="422">
        <f t="shared" si="262"/>
        <v>0</v>
      </c>
      <c r="N482" s="422">
        <f t="shared" si="262"/>
        <v>0</v>
      </c>
      <c r="O482" s="422">
        <f t="shared" si="262"/>
        <v>0</v>
      </c>
      <c r="P482" s="422">
        <f t="shared" si="262"/>
        <v>0</v>
      </c>
      <c r="Q482" s="1163"/>
      <c r="R482" s="1163"/>
      <c r="S482" s="1163"/>
      <c r="T482" s="1163"/>
      <c r="U482" s="1163"/>
      <c r="V482" s="1163"/>
      <c r="W482" s="1163"/>
      <c r="X482" s="1163"/>
      <c r="Y482" s="1163"/>
      <c r="Z482" s="1163"/>
      <c r="AA482" s="1163"/>
      <c r="AB482" s="1163"/>
      <c r="AC482" s="1163"/>
      <c r="AD482" s="1163"/>
      <c r="AE482" s="1163"/>
      <c r="AF482" s="1163"/>
      <c r="AG482" s="1163"/>
      <c r="AH482" s="1163"/>
      <c r="AI482" s="1163"/>
      <c r="AJ482" s="1160"/>
      <c r="AK482" s="1164"/>
      <c r="AL482" s="1160"/>
      <c r="AM482" s="1160"/>
      <c r="AN482" s="1164"/>
      <c r="AO482" s="1163"/>
      <c r="AP482" s="1160"/>
      <c r="AQ482" s="1160"/>
      <c r="AR482" s="1164"/>
      <c r="AS482" s="1160"/>
      <c r="AT482" s="1160"/>
      <c r="AU482" s="1160"/>
      <c r="AV482" s="1160"/>
      <c r="AW482" s="1160"/>
      <c r="AX482" s="1160"/>
      <c r="AY482" s="1160"/>
      <c r="AZ482" s="1160"/>
      <c r="BA482" s="1160"/>
      <c r="BB482" s="1160"/>
      <c r="BC482" s="1160"/>
      <c r="BD482" s="1160"/>
      <c r="BE482" s="1160"/>
      <c r="BF482" s="1160"/>
      <c r="BG482" s="1160"/>
      <c r="BH482" s="1160"/>
      <c r="BI482" s="1160"/>
      <c r="BJ482" s="1160"/>
    </row>
    <row r="483" spans="1:243" s="1161" customFormat="1" ht="15.5">
      <c r="A483" s="147" t="s">
        <v>3920</v>
      </c>
      <c r="B483" s="227">
        <v>387.7</v>
      </c>
      <c r="C483" s="577">
        <v>0</v>
      </c>
      <c r="D483" s="422">
        <f t="shared" ref="D483:P483" si="263">C483+D470</f>
        <v>0</v>
      </c>
      <c r="E483" s="422">
        <f t="shared" si="263"/>
        <v>0</v>
      </c>
      <c r="F483" s="422">
        <f t="shared" si="263"/>
        <v>0</v>
      </c>
      <c r="G483" s="422">
        <f t="shared" si="263"/>
        <v>0</v>
      </c>
      <c r="H483" s="422">
        <f t="shared" si="263"/>
        <v>0</v>
      </c>
      <c r="I483" s="422">
        <f t="shared" si="263"/>
        <v>0</v>
      </c>
      <c r="J483" s="422">
        <f t="shared" si="263"/>
        <v>0</v>
      </c>
      <c r="K483" s="422">
        <f t="shared" si="263"/>
        <v>0</v>
      </c>
      <c r="L483" s="422">
        <f t="shared" si="263"/>
        <v>0</v>
      </c>
      <c r="M483" s="422">
        <f t="shared" si="263"/>
        <v>0</v>
      </c>
      <c r="N483" s="422">
        <f t="shared" si="263"/>
        <v>0</v>
      </c>
      <c r="O483" s="422">
        <f t="shared" si="263"/>
        <v>0</v>
      </c>
      <c r="P483" s="422">
        <f t="shared" si="263"/>
        <v>0</v>
      </c>
      <c r="Q483" s="1163"/>
      <c r="R483" s="1163"/>
      <c r="S483" s="1163"/>
      <c r="T483" s="1163"/>
      <c r="U483" s="1163"/>
      <c r="V483" s="1163"/>
      <c r="W483" s="1163"/>
      <c r="X483" s="1163"/>
      <c r="Y483" s="1163"/>
      <c r="Z483" s="1163"/>
      <c r="AA483" s="1163"/>
      <c r="AB483" s="1163"/>
      <c r="AC483" s="1163"/>
      <c r="AD483" s="1163"/>
      <c r="AE483" s="1163"/>
      <c r="AF483" s="1163"/>
      <c r="AG483" s="1163"/>
      <c r="AH483" s="1163"/>
      <c r="AI483" s="1163"/>
      <c r="AJ483" s="1160"/>
      <c r="AK483" s="1164"/>
      <c r="AL483" s="1160"/>
      <c r="AM483" s="1160"/>
      <c r="AN483" s="1164"/>
      <c r="AO483" s="1163"/>
      <c r="AP483" s="1160"/>
      <c r="AQ483" s="1160"/>
      <c r="AR483" s="1164"/>
      <c r="AS483" s="1160"/>
      <c r="AT483" s="1160"/>
      <c r="AU483" s="1160"/>
      <c r="AV483" s="1160"/>
      <c r="AW483" s="1160"/>
      <c r="AX483" s="1160"/>
      <c r="AY483" s="1160"/>
      <c r="AZ483" s="1160"/>
      <c r="BA483" s="1160"/>
      <c r="BB483" s="1160"/>
      <c r="BC483" s="1160"/>
      <c r="BD483" s="1160"/>
      <c r="BE483" s="1160"/>
      <c r="BF483" s="1160"/>
      <c r="BG483" s="1160"/>
      <c r="BH483" s="1160"/>
      <c r="BI483" s="1160"/>
      <c r="BJ483" s="1160"/>
    </row>
    <row r="484" spans="1:243" s="1161" customFormat="1" ht="15.5">
      <c r="A484" s="147" t="s">
        <v>3921</v>
      </c>
      <c r="B484" s="227">
        <v>387.8</v>
      </c>
      <c r="C484" s="577">
        <v>0</v>
      </c>
      <c r="D484" s="422">
        <f t="shared" ref="D484:P484" si="264">C484+D471</f>
        <v>0</v>
      </c>
      <c r="E484" s="422">
        <f t="shared" si="264"/>
        <v>0</v>
      </c>
      <c r="F484" s="422">
        <f t="shared" si="264"/>
        <v>0</v>
      </c>
      <c r="G484" s="422">
        <f t="shared" si="264"/>
        <v>0</v>
      </c>
      <c r="H484" s="422">
        <f t="shared" si="264"/>
        <v>0</v>
      </c>
      <c r="I484" s="422">
        <f t="shared" si="264"/>
        <v>0</v>
      </c>
      <c r="J484" s="422">
        <f t="shared" si="264"/>
        <v>0</v>
      </c>
      <c r="K484" s="422">
        <f t="shared" si="264"/>
        <v>0</v>
      </c>
      <c r="L484" s="422">
        <f t="shared" si="264"/>
        <v>0</v>
      </c>
      <c r="M484" s="422">
        <f t="shared" si="264"/>
        <v>0</v>
      </c>
      <c r="N484" s="422">
        <f t="shared" si="264"/>
        <v>0</v>
      </c>
      <c r="O484" s="422">
        <f t="shared" si="264"/>
        <v>0</v>
      </c>
      <c r="P484" s="422">
        <f t="shared" si="264"/>
        <v>0</v>
      </c>
      <c r="Q484" s="1163"/>
      <c r="R484" s="1163"/>
      <c r="S484" s="1163"/>
      <c r="T484" s="1163"/>
      <c r="U484" s="1163"/>
      <c r="V484" s="1163"/>
      <c r="W484" s="1163"/>
      <c r="X484" s="1163"/>
      <c r="Y484" s="1163"/>
      <c r="Z484" s="1163"/>
      <c r="AA484" s="1163"/>
      <c r="AB484" s="1163"/>
      <c r="AC484" s="1163"/>
      <c r="AD484" s="1163"/>
      <c r="AE484" s="1163"/>
      <c r="AF484" s="1163"/>
      <c r="AG484" s="1163"/>
      <c r="AH484" s="1163"/>
      <c r="AI484" s="1163"/>
      <c r="AJ484" s="1160"/>
      <c r="AK484" s="1164"/>
      <c r="AL484" s="1160"/>
      <c r="AM484" s="1160"/>
      <c r="AN484" s="1164"/>
      <c r="AO484" s="1163"/>
      <c r="AP484" s="1160"/>
      <c r="AQ484" s="1160"/>
      <c r="AR484" s="1164"/>
      <c r="AS484" s="1160"/>
      <c r="AT484" s="1160"/>
      <c r="AU484" s="1160"/>
      <c r="AV484" s="1160"/>
      <c r="AW484" s="1160"/>
      <c r="AX484" s="1160"/>
      <c r="AY484" s="1160"/>
      <c r="AZ484" s="1160"/>
      <c r="BA484" s="1160"/>
      <c r="BB484" s="1160"/>
      <c r="BC484" s="1160"/>
      <c r="BD484" s="1160"/>
      <c r="BE484" s="1160"/>
      <c r="BF484" s="1160"/>
      <c r="BG484" s="1160"/>
      <c r="BH484" s="1160"/>
      <c r="BI484" s="1160"/>
      <c r="BJ484" s="1160"/>
    </row>
    <row r="485" spans="1:243" s="1161" customFormat="1" ht="15.5">
      <c r="A485" s="147" t="s">
        <v>3922</v>
      </c>
      <c r="B485" s="227">
        <v>387.9</v>
      </c>
      <c r="C485" s="577">
        <v>0</v>
      </c>
      <c r="D485" s="422">
        <f t="shared" ref="D485:P485" si="265">C485+D472</f>
        <v>0</v>
      </c>
      <c r="E485" s="422">
        <f t="shared" si="265"/>
        <v>0</v>
      </c>
      <c r="F485" s="422">
        <f t="shared" si="265"/>
        <v>0</v>
      </c>
      <c r="G485" s="422">
        <f t="shared" si="265"/>
        <v>0</v>
      </c>
      <c r="H485" s="422">
        <f t="shared" si="265"/>
        <v>0</v>
      </c>
      <c r="I485" s="422">
        <f t="shared" si="265"/>
        <v>0</v>
      </c>
      <c r="J485" s="422">
        <f t="shared" si="265"/>
        <v>0</v>
      </c>
      <c r="K485" s="422">
        <f t="shared" si="265"/>
        <v>0</v>
      </c>
      <c r="L485" s="422">
        <f t="shared" si="265"/>
        <v>0</v>
      </c>
      <c r="M485" s="422">
        <f t="shared" si="265"/>
        <v>0</v>
      </c>
      <c r="N485" s="422">
        <f t="shared" si="265"/>
        <v>0</v>
      </c>
      <c r="O485" s="422">
        <f t="shared" si="265"/>
        <v>0</v>
      </c>
      <c r="P485" s="422">
        <f t="shared" si="265"/>
        <v>0</v>
      </c>
      <c r="Q485" s="1163"/>
      <c r="R485" s="1163"/>
      <c r="S485" s="1163"/>
      <c r="T485" s="1163"/>
      <c r="U485" s="1163"/>
      <c r="V485" s="1163"/>
      <c r="W485" s="1163"/>
      <c r="X485" s="1163"/>
      <c r="Y485" s="1163"/>
      <c r="Z485" s="1163"/>
      <c r="AA485" s="1163"/>
      <c r="AB485" s="1163"/>
      <c r="AC485" s="1163"/>
      <c r="AD485" s="1163"/>
      <c r="AE485" s="1163"/>
      <c r="AF485" s="1163"/>
      <c r="AG485" s="1163"/>
      <c r="AH485" s="1163"/>
      <c r="AI485" s="1163"/>
      <c r="AJ485" s="1160"/>
      <c r="AK485" s="1164"/>
      <c r="AL485" s="1160"/>
      <c r="AM485" s="1160"/>
      <c r="AN485" s="1164"/>
      <c r="AO485" s="1163"/>
      <c r="AP485" s="1160"/>
      <c r="AQ485" s="1160"/>
      <c r="AR485" s="1164"/>
      <c r="AS485" s="1160"/>
      <c r="AT485" s="1160"/>
      <c r="AU485" s="1160"/>
      <c r="AV485" s="1160"/>
      <c r="AW485" s="1160"/>
      <c r="AX485" s="1160"/>
      <c r="AY485" s="1160"/>
      <c r="AZ485" s="1160"/>
      <c r="BA485" s="1160"/>
      <c r="BB485" s="1160"/>
      <c r="BC485" s="1160"/>
      <c r="BD485" s="1160"/>
      <c r="BE485" s="1160"/>
      <c r="BF485" s="1160"/>
      <c r="BG485" s="1160"/>
      <c r="BH485" s="1160"/>
      <c r="BI485" s="1160"/>
      <c r="BJ485" s="1160"/>
    </row>
    <row r="486" spans="1:243" s="1161" customFormat="1" ht="15.5">
      <c r="A486" s="147" t="s">
        <v>3923</v>
      </c>
      <c r="B486" s="227">
        <v>387.1</v>
      </c>
      <c r="C486" s="577">
        <v>0</v>
      </c>
      <c r="D486" s="422">
        <f t="shared" ref="D486:P486" si="266">C486+D473</f>
        <v>0</v>
      </c>
      <c r="E486" s="422">
        <f t="shared" si="266"/>
        <v>0</v>
      </c>
      <c r="F486" s="422">
        <f t="shared" si="266"/>
        <v>0</v>
      </c>
      <c r="G486" s="422">
        <f t="shared" si="266"/>
        <v>0</v>
      </c>
      <c r="H486" s="422">
        <f t="shared" si="266"/>
        <v>0</v>
      </c>
      <c r="I486" s="422">
        <f t="shared" si="266"/>
        <v>0</v>
      </c>
      <c r="J486" s="422">
        <f t="shared" si="266"/>
        <v>0</v>
      </c>
      <c r="K486" s="422">
        <f t="shared" si="266"/>
        <v>0</v>
      </c>
      <c r="L486" s="422">
        <f t="shared" si="266"/>
        <v>0</v>
      </c>
      <c r="M486" s="422">
        <f t="shared" si="266"/>
        <v>0</v>
      </c>
      <c r="N486" s="422">
        <f t="shared" si="266"/>
        <v>0</v>
      </c>
      <c r="O486" s="422">
        <f t="shared" si="266"/>
        <v>0</v>
      </c>
      <c r="P486" s="422">
        <f t="shared" si="266"/>
        <v>0</v>
      </c>
      <c r="Q486" s="1163"/>
      <c r="R486" s="1163"/>
      <c r="S486" s="1163"/>
      <c r="T486" s="1163"/>
      <c r="U486" s="1163"/>
      <c r="V486" s="1163"/>
      <c r="W486" s="1163"/>
      <c r="X486" s="1163"/>
      <c r="Y486" s="1163"/>
      <c r="Z486" s="1163"/>
      <c r="AA486" s="1163"/>
      <c r="AB486" s="1163"/>
      <c r="AC486" s="1163"/>
      <c r="AD486" s="1163"/>
      <c r="AE486" s="1163"/>
      <c r="AF486" s="1163"/>
      <c r="AG486" s="1163"/>
      <c r="AH486" s="1163"/>
      <c r="AI486" s="1163"/>
      <c r="AJ486" s="1160"/>
      <c r="AK486" s="1164"/>
      <c r="AL486" s="1160"/>
      <c r="AM486" s="1160"/>
      <c r="AN486" s="1164"/>
      <c r="AO486" s="1163"/>
      <c r="AP486" s="1160"/>
      <c r="AQ486" s="1160"/>
      <c r="AR486" s="1164"/>
      <c r="AS486" s="1160"/>
      <c r="AT486" s="1160"/>
      <c r="AU486" s="1160"/>
      <c r="AV486" s="1160"/>
      <c r="AW486" s="1160"/>
      <c r="AX486" s="1160"/>
      <c r="AY486" s="1160"/>
      <c r="AZ486" s="1160"/>
      <c r="BA486" s="1160"/>
      <c r="BB486" s="1160"/>
      <c r="BC486" s="1160"/>
      <c r="BD486" s="1160"/>
      <c r="BE486" s="1160"/>
      <c r="BF486" s="1160"/>
      <c r="BG486" s="1160"/>
      <c r="BH486" s="1160"/>
      <c r="BI486" s="1160"/>
      <c r="BJ486" s="1160"/>
    </row>
    <row r="487" spans="1:243" s="1161" customFormat="1" ht="15.5">
      <c r="A487" s="147" t="s">
        <v>3924</v>
      </c>
      <c r="B487" s="227">
        <v>387.11</v>
      </c>
      <c r="C487" s="577">
        <v>0</v>
      </c>
      <c r="D487" s="422">
        <f t="shared" ref="D487:P487" si="267">C487+D474</f>
        <v>0</v>
      </c>
      <c r="E487" s="422">
        <f t="shared" si="267"/>
        <v>0</v>
      </c>
      <c r="F487" s="422">
        <f t="shared" si="267"/>
        <v>0</v>
      </c>
      <c r="G487" s="422">
        <f t="shared" si="267"/>
        <v>0</v>
      </c>
      <c r="H487" s="422">
        <f t="shared" si="267"/>
        <v>0</v>
      </c>
      <c r="I487" s="422">
        <f t="shared" si="267"/>
        <v>0</v>
      </c>
      <c r="J487" s="422">
        <f t="shared" si="267"/>
        <v>0</v>
      </c>
      <c r="K487" s="422">
        <f t="shared" si="267"/>
        <v>0</v>
      </c>
      <c r="L487" s="422">
        <f t="shared" si="267"/>
        <v>0</v>
      </c>
      <c r="M487" s="422">
        <f t="shared" si="267"/>
        <v>0</v>
      </c>
      <c r="N487" s="422">
        <f t="shared" si="267"/>
        <v>0</v>
      </c>
      <c r="O487" s="422">
        <f t="shared" si="267"/>
        <v>0</v>
      </c>
      <c r="P487" s="422">
        <f t="shared" si="267"/>
        <v>0</v>
      </c>
      <c r="Q487" s="1163"/>
      <c r="R487" s="1163"/>
      <c r="S487" s="1163"/>
      <c r="T487" s="1163"/>
      <c r="U487" s="1163"/>
      <c r="V487" s="1163"/>
      <c r="W487" s="1163"/>
      <c r="X487" s="1163"/>
      <c r="Y487" s="1163"/>
      <c r="Z487" s="1163"/>
      <c r="AA487" s="1163"/>
      <c r="AB487" s="1163"/>
      <c r="AC487" s="1163"/>
      <c r="AD487" s="1163"/>
      <c r="AE487" s="1163"/>
      <c r="AF487" s="1163"/>
      <c r="AG487" s="1163"/>
      <c r="AH487" s="1163"/>
      <c r="AI487" s="1163"/>
      <c r="AJ487" s="1160"/>
      <c r="AK487" s="1164"/>
      <c r="AL487" s="1160"/>
      <c r="AM487" s="1160"/>
      <c r="AN487" s="1164"/>
      <c r="AO487" s="1163"/>
      <c r="AP487" s="1160"/>
      <c r="AQ487" s="1160"/>
      <c r="AR487" s="1164"/>
      <c r="AS487" s="1160"/>
      <c r="AT487" s="1160"/>
      <c r="AU487" s="1160"/>
      <c r="AV487" s="1160"/>
      <c r="AW487" s="1160"/>
      <c r="AX487" s="1160"/>
      <c r="AY487" s="1160"/>
      <c r="AZ487" s="1160"/>
      <c r="BA487" s="1160"/>
      <c r="BB487" s="1160"/>
      <c r="BC487" s="1160"/>
      <c r="BD487" s="1160"/>
      <c r="BE487" s="1160"/>
      <c r="BF487" s="1160"/>
      <c r="BG487" s="1160"/>
      <c r="BH487" s="1160"/>
      <c r="BI487" s="1160"/>
      <c r="BJ487" s="1160"/>
    </row>
    <row r="488" spans="1:243" s="1161" customFormat="1" ht="15.5">
      <c r="A488" s="147" t="s">
        <v>3925</v>
      </c>
      <c r="B488" s="227">
        <v>387.12</v>
      </c>
      <c r="C488" s="577">
        <v>0</v>
      </c>
      <c r="D488" s="422">
        <f t="shared" ref="D488:P488" si="268">C488+D475</f>
        <v>0</v>
      </c>
      <c r="E488" s="422">
        <f t="shared" si="268"/>
        <v>0</v>
      </c>
      <c r="F488" s="422">
        <f t="shared" si="268"/>
        <v>0</v>
      </c>
      <c r="G488" s="422">
        <f t="shared" si="268"/>
        <v>0</v>
      </c>
      <c r="H488" s="422">
        <f t="shared" si="268"/>
        <v>0</v>
      </c>
      <c r="I488" s="422">
        <f t="shared" si="268"/>
        <v>0</v>
      </c>
      <c r="J488" s="422">
        <f t="shared" si="268"/>
        <v>0</v>
      </c>
      <c r="K488" s="422">
        <f t="shared" si="268"/>
        <v>0</v>
      </c>
      <c r="L488" s="422">
        <f t="shared" si="268"/>
        <v>0</v>
      </c>
      <c r="M488" s="422">
        <f t="shared" si="268"/>
        <v>0</v>
      </c>
      <c r="N488" s="422">
        <f t="shared" si="268"/>
        <v>0</v>
      </c>
      <c r="O488" s="422">
        <f t="shared" si="268"/>
        <v>0</v>
      </c>
      <c r="P488" s="422">
        <f t="shared" si="268"/>
        <v>0</v>
      </c>
      <c r="Q488" s="1163"/>
      <c r="R488" s="1163"/>
      <c r="S488" s="1163"/>
      <c r="T488" s="1163"/>
      <c r="U488" s="1163"/>
      <c r="V488" s="1163"/>
      <c r="W488" s="1163"/>
      <c r="X488" s="1163"/>
      <c r="Y488" s="1163"/>
      <c r="Z488" s="1163"/>
      <c r="AA488" s="1163"/>
      <c r="AB488" s="1163"/>
      <c r="AC488" s="1163"/>
      <c r="AD488" s="1163"/>
      <c r="AE488" s="1163"/>
      <c r="AF488" s="1163"/>
      <c r="AG488" s="1163"/>
      <c r="AH488" s="1163"/>
      <c r="AI488" s="1163"/>
      <c r="AJ488" s="1160"/>
      <c r="AK488" s="1164"/>
      <c r="AL488" s="1160"/>
      <c r="AM488" s="1160"/>
      <c r="AN488" s="1164"/>
      <c r="AO488" s="1163"/>
      <c r="AP488" s="1160"/>
      <c r="AQ488" s="1160"/>
      <c r="AR488" s="1164"/>
      <c r="AS488" s="1160"/>
      <c r="AT488" s="1160"/>
      <c r="AU488" s="1160"/>
      <c r="AV488" s="1160"/>
      <c r="AW488" s="1160"/>
      <c r="AX488" s="1160"/>
      <c r="AY488" s="1160"/>
      <c r="AZ488" s="1160"/>
      <c r="BA488" s="1160"/>
      <c r="BB488" s="1160"/>
      <c r="BC488" s="1160"/>
      <c r="BD488" s="1160"/>
      <c r="BE488" s="1160"/>
      <c r="BF488" s="1160"/>
      <c r="BG488" s="1160"/>
      <c r="BH488" s="1160"/>
      <c r="BI488" s="1160"/>
      <c r="BJ488" s="1160"/>
    </row>
    <row r="489" spans="1:243" ht="15.5">
      <c r="A489" s="147"/>
      <c r="B489" s="227"/>
      <c r="C489" s="226"/>
      <c r="D489" s="226"/>
      <c r="E489" s="226"/>
      <c r="F489" s="226"/>
      <c r="G489" s="226"/>
      <c r="H489" s="226"/>
      <c r="I489" s="226"/>
      <c r="J489" s="226"/>
      <c r="K489" s="226"/>
      <c r="L489" s="226"/>
      <c r="M489" s="226"/>
      <c r="N489" s="226"/>
      <c r="O489" s="226"/>
      <c r="P489" s="263"/>
      <c r="AJ489" s="2"/>
      <c r="AK489" s="241"/>
      <c r="AL489" s="2"/>
      <c r="AM489" s="2"/>
      <c r="AN489" s="241"/>
      <c r="AP489" s="2"/>
      <c r="AQ489" s="2"/>
      <c r="AR489" s="241"/>
      <c r="AS489" s="2"/>
      <c r="AT489" s="2"/>
      <c r="AU489" s="2"/>
      <c r="AV489" s="2"/>
      <c r="AW489" s="2"/>
      <c r="AX489" s="2"/>
      <c r="AY489" s="2"/>
      <c r="AZ489" s="2"/>
      <c r="BA489" s="2"/>
      <c r="BB489" s="2"/>
      <c r="BC489" s="2"/>
      <c r="BD489" s="2"/>
      <c r="BE489" s="2"/>
      <c r="BF489" s="2"/>
      <c r="BG489" s="2"/>
      <c r="BH489" s="2"/>
      <c r="BI489" s="2"/>
      <c r="BJ489" s="2"/>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row>
    <row r="490" spans="1:243" ht="15.5">
      <c r="A490" s="147"/>
      <c r="B490" s="227"/>
      <c r="C490" s="226"/>
      <c r="D490" s="226"/>
      <c r="E490" s="226"/>
      <c r="F490" s="226"/>
      <c r="G490" s="226"/>
      <c r="H490" s="226"/>
      <c r="I490" s="226"/>
      <c r="J490" s="226"/>
      <c r="K490" s="226"/>
      <c r="L490" s="226"/>
      <c r="M490" s="226"/>
      <c r="N490" s="226"/>
      <c r="O490" s="22" t="s">
        <v>2987</v>
      </c>
      <c r="P490" s="263">
        <f>SUM(P22:P31,P63:P72,P104:P113,P145:P154,P184:P191,P219:P226,P254:P261,P289:P296,P324:P331,P359:P366,P394:P401,P429:P436,P466:P475)</f>
        <v>0</v>
      </c>
      <c r="AJ490" s="2"/>
      <c r="AK490" s="241"/>
      <c r="AL490" s="2"/>
      <c r="AM490" s="2"/>
      <c r="AN490" s="241"/>
      <c r="AP490" s="2"/>
      <c r="AQ490" s="2"/>
      <c r="AR490" s="241"/>
      <c r="AS490" s="2"/>
      <c r="AT490" s="2"/>
      <c r="AU490" s="2"/>
      <c r="AV490" s="2"/>
      <c r="AW490" s="2"/>
      <c r="AX490" s="2"/>
      <c r="AY490" s="2"/>
      <c r="AZ490" s="2"/>
      <c r="BA490" s="2"/>
      <c r="BB490" s="2"/>
      <c r="BC490" s="2"/>
      <c r="BD490" s="2"/>
      <c r="BE490" s="2"/>
      <c r="BF490" s="2"/>
      <c r="BG490" s="2"/>
      <c r="BH490" s="2"/>
      <c r="BI490" s="2"/>
      <c r="BJ490" s="2"/>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row>
    <row r="491" spans="1:243" ht="18.5">
      <c r="A491" s="147"/>
      <c r="B491" s="227"/>
      <c r="C491" s="226"/>
      <c r="D491" s="226"/>
      <c r="E491" s="226"/>
      <c r="F491" s="226"/>
      <c r="G491" s="226"/>
      <c r="H491" s="226"/>
      <c r="I491" s="226"/>
      <c r="J491" s="226"/>
      <c r="K491" s="226"/>
      <c r="L491" s="226"/>
      <c r="M491" s="226"/>
      <c r="N491" s="226"/>
      <c r="O491" s="22" t="s">
        <v>2990</v>
      </c>
      <c r="P491" s="278"/>
      <c r="AJ491" s="2"/>
      <c r="AK491" s="241"/>
      <c r="AL491" s="2"/>
      <c r="AM491" s="2"/>
      <c r="AN491" s="241"/>
      <c r="AP491" s="2"/>
      <c r="AQ491" s="2"/>
      <c r="AR491" s="241"/>
      <c r="AS491" s="2"/>
      <c r="AT491" s="2"/>
      <c r="AU491" s="2"/>
      <c r="AV491" s="2"/>
      <c r="AW491" s="2"/>
      <c r="AX491" s="2"/>
      <c r="AY491" s="2"/>
      <c r="AZ491" s="2"/>
      <c r="BA491" s="2"/>
      <c r="BB491" s="2"/>
      <c r="BC491" s="2"/>
      <c r="BD491" s="2"/>
      <c r="BE491" s="2"/>
      <c r="BF491" s="2"/>
      <c r="BG491" s="2"/>
      <c r="BH491" s="2"/>
      <c r="BI491" s="2"/>
      <c r="BJ491" s="2"/>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row>
    <row r="492" spans="1:243" ht="18.5">
      <c r="A492" s="147"/>
      <c r="B492" s="227"/>
      <c r="C492" s="226"/>
      <c r="D492" s="226"/>
      <c r="E492" s="226"/>
      <c r="F492" s="226"/>
      <c r="G492" s="226"/>
      <c r="H492" s="226"/>
      <c r="I492" s="226"/>
      <c r="J492" s="226"/>
      <c r="K492" s="226"/>
      <c r="L492" s="226"/>
      <c r="M492" s="226"/>
      <c r="N492" s="226"/>
      <c r="O492" s="22" t="s">
        <v>2988</v>
      </c>
      <c r="P492" s="263">
        <f>SUM(P490:P491)</f>
        <v>0</v>
      </c>
      <c r="AJ492" s="2"/>
      <c r="AK492" s="241"/>
      <c r="AL492" s="2"/>
      <c r="AM492" s="2"/>
      <c r="AN492" s="241"/>
      <c r="AP492" s="2"/>
      <c r="AQ492" s="2"/>
      <c r="AR492" s="241"/>
      <c r="AS492" s="2"/>
      <c r="AT492" s="2"/>
      <c r="AU492" s="2"/>
      <c r="AV492" s="2"/>
      <c r="AW492" s="2"/>
      <c r="AX492" s="2"/>
      <c r="AY492" s="2"/>
      <c r="AZ492" s="2"/>
      <c r="BA492" s="2"/>
      <c r="BB492" s="2"/>
      <c r="BC492" s="2"/>
      <c r="BD492" s="2"/>
      <c r="BE492" s="2"/>
      <c r="BF492" s="2"/>
      <c r="BG492" s="2"/>
      <c r="BH492" s="2"/>
      <c r="BI492" s="2"/>
      <c r="BJ492" s="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row>
    <row r="493" spans="1:243" ht="15.5">
      <c r="A493" s="147"/>
      <c r="B493" s="227"/>
      <c r="C493" s="226"/>
      <c r="D493" s="226"/>
      <c r="E493" s="226"/>
      <c r="F493" s="226"/>
      <c r="G493" s="226"/>
      <c r="H493" s="226"/>
      <c r="I493" s="226"/>
      <c r="J493" s="226"/>
      <c r="K493" s="226"/>
      <c r="L493" s="226"/>
      <c r="M493" s="226"/>
      <c r="N493" s="226"/>
      <c r="O493" s="2"/>
      <c r="P493" s="281" t="s">
        <v>1388</v>
      </c>
      <c r="AJ493" s="2"/>
      <c r="AK493" s="241"/>
      <c r="AL493" s="2"/>
      <c r="AM493" s="2"/>
      <c r="AN493" s="241"/>
      <c r="AP493" s="2"/>
      <c r="AQ493" s="2"/>
      <c r="AR493" s="241"/>
      <c r="AS493" s="2"/>
      <c r="AT493" s="2"/>
      <c r="AU493" s="2"/>
      <c r="AV493" s="2"/>
      <c r="AW493" s="2"/>
      <c r="AX493" s="2"/>
      <c r="AY493" s="2"/>
      <c r="AZ493" s="2"/>
      <c r="BA493" s="2"/>
      <c r="BB493" s="2"/>
      <c r="BC493" s="2"/>
      <c r="BD493" s="2"/>
      <c r="BE493" s="2"/>
      <c r="BF493" s="2"/>
      <c r="BG493" s="2"/>
      <c r="BH493" s="2"/>
      <c r="BI493" s="2"/>
      <c r="BJ493" s="2"/>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row>
    <row r="494" spans="1:243" ht="15.5">
      <c r="A494" s="147"/>
      <c r="B494" s="227"/>
      <c r="C494" s="226"/>
      <c r="D494" s="226"/>
      <c r="E494" s="226"/>
      <c r="F494" s="226"/>
      <c r="G494" s="226"/>
      <c r="H494" s="226"/>
      <c r="I494" s="226"/>
      <c r="J494" s="226"/>
      <c r="K494" s="226"/>
      <c r="L494" s="226"/>
      <c r="M494" s="226"/>
      <c r="N494" s="226"/>
      <c r="O494" s="22" t="s">
        <v>2989</v>
      </c>
      <c r="P494" s="263">
        <f>SUM(P35:P44,P76:P85,P117:P126,P158:P167,P195:P202,P230:P237,P265:P272,P300:P307,P335:P342,P370:P377,P405:P412,P440:P447,P479:P488)</f>
        <v>0</v>
      </c>
      <c r="AJ494" s="2"/>
      <c r="AK494" s="241"/>
      <c r="AL494" s="2"/>
      <c r="AM494" s="2"/>
      <c r="AN494" s="241"/>
      <c r="AP494" s="2"/>
      <c r="AQ494" s="2"/>
      <c r="AR494" s="241"/>
      <c r="AS494" s="2"/>
      <c r="AT494" s="2"/>
      <c r="AU494" s="2"/>
      <c r="AV494" s="2"/>
      <c r="AW494" s="2"/>
      <c r="AX494" s="2"/>
      <c r="AY494" s="2"/>
      <c r="AZ494" s="2"/>
      <c r="BA494" s="2"/>
      <c r="BB494" s="2"/>
      <c r="BC494" s="2"/>
      <c r="BD494" s="2"/>
      <c r="BE494" s="2"/>
      <c r="BF494" s="2"/>
      <c r="BG494" s="2"/>
      <c r="BH494" s="2"/>
      <c r="BI494" s="2"/>
      <c r="BJ494" s="2"/>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row>
    <row r="495" spans="1:243" ht="18.5">
      <c r="A495" s="147"/>
      <c r="B495" s="227"/>
      <c r="C495" s="226"/>
      <c r="D495" s="226"/>
      <c r="E495" s="226"/>
      <c r="F495" s="226"/>
      <c r="G495" s="226"/>
      <c r="H495" s="226"/>
      <c r="I495" s="226"/>
      <c r="J495" s="226"/>
      <c r="K495" s="226"/>
      <c r="L495" s="226"/>
      <c r="M495" s="226"/>
      <c r="N495" s="226"/>
      <c r="O495" s="22" t="s">
        <v>2990</v>
      </c>
      <c r="P495" s="282"/>
      <c r="AJ495" s="2"/>
      <c r="AK495" s="241"/>
      <c r="AL495" s="2"/>
      <c r="AM495" s="2"/>
      <c r="AN495" s="241"/>
      <c r="AP495" s="2"/>
      <c r="AQ495" s="2"/>
      <c r="AR495" s="241"/>
      <c r="AS495" s="2"/>
      <c r="AT495" s="2"/>
      <c r="AU495" s="2"/>
      <c r="AV495" s="2"/>
      <c r="AW495" s="2"/>
      <c r="AX495" s="2"/>
      <c r="AY495" s="2"/>
      <c r="AZ495" s="2"/>
      <c r="BA495" s="2"/>
      <c r="BB495" s="2"/>
      <c r="BC495" s="2"/>
      <c r="BD495" s="2"/>
      <c r="BE495" s="2"/>
      <c r="BF495" s="2"/>
      <c r="BG495" s="2"/>
      <c r="BH495" s="2"/>
      <c r="BI495" s="2"/>
      <c r="BJ495" s="2"/>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row>
    <row r="496" spans="1:243" ht="18.5">
      <c r="A496" s="147"/>
      <c r="B496" s="227"/>
      <c r="C496" s="226"/>
      <c r="D496" s="226"/>
      <c r="E496" s="226"/>
      <c r="F496" s="226"/>
      <c r="G496" s="226"/>
      <c r="H496" s="226"/>
      <c r="I496" s="226"/>
      <c r="J496" s="226"/>
      <c r="K496" s="226"/>
      <c r="L496" s="226"/>
      <c r="M496" s="226"/>
      <c r="N496" s="226"/>
      <c r="O496" s="22" t="s">
        <v>2991</v>
      </c>
      <c r="P496" s="263">
        <f>SUM(P494:P495)</f>
        <v>0</v>
      </c>
      <c r="AJ496" s="2"/>
      <c r="AK496" s="241"/>
      <c r="AL496" s="2"/>
      <c r="AM496" s="2"/>
      <c r="AN496" s="241"/>
      <c r="AP496" s="2"/>
      <c r="AQ496" s="2"/>
      <c r="AR496" s="241"/>
      <c r="AS496" s="2"/>
      <c r="AT496" s="2"/>
      <c r="AU496" s="2"/>
      <c r="AV496" s="2"/>
      <c r="AW496" s="2"/>
      <c r="AX496" s="2"/>
      <c r="AY496" s="2"/>
      <c r="AZ496" s="2"/>
      <c r="BA496" s="2"/>
      <c r="BB496" s="2"/>
      <c r="BC496" s="2"/>
      <c r="BD496" s="2"/>
      <c r="BE496" s="2"/>
      <c r="BF496" s="2"/>
      <c r="BG496" s="2"/>
      <c r="BH496" s="2"/>
      <c r="BI496" s="2"/>
      <c r="BJ496" s="2"/>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row>
    <row r="497" spans="1:243" ht="15.5">
      <c r="A497" s="147"/>
      <c r="B497" s="227"/>
      <c r="C497" s="226"/>
      <c r="D497" s="226"/>
      <c r="E497" s="226"/>
      <c r="F497" s="226"/>
      <c r="G497" s="226"/>
      <c r="H497" s="226"/>
      <c r="I497" s="226"/>
      <c r="J497" s="226"/>
      <c r="K497" s="226"/>
      <c r="L497" s="226"/>
      <c r="M497" s="226"/>
      <c r="N497" s="226"/>
      <c r="O497" s="22"/>
      <c r="P497" s="281" t="s">
        <v>1389</v>
      </c>
      <c r="AJ497" s="2"/>
      <c r="AK497" s="241"/>
      <c r="AL497" s="2"/>
      <c r="AM497" s="2"/>
      <c r="AN497" s="241"/>
      <c r="AP497" s="2"/>
      <c r="AQ497" s="2"/>
      <c r="AR497" s="241"/>
      <c r="AS497" s="2"/>
      <c r="AT497" s="2"/>
      <c r="AU497" s="2"/>
      <c r="AV497" s="2"/>
      <c r="AW497" s="2"/>
      <c r="AX497" s="2"/>
      <c r="AY497" s="2"/>
      <c r="AZ497" s="2"/>
      <c r="BA497" s="2"/>
      <c r="BB497" s="2"/>
      <c r="BC497" s="2"/>
      <c r="BD497" s="2"/>
      <c r="BE497" s="2"/>
      <c r="BF497" s="2"/>
      <c r="BG497" s="2"/>
      <c r="BH497" s="2"/>
      <c r="BI497" s="2"/>
      <c r="BJ497" s="2"/>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row>
    <row r="498" spans="1:243" ht="15.5">
      <c r="A498" s="147"/>
      <c r="B498" s="227"/>
      <c r="C498" s="226"/>
      <c r="D498" s="226"/>
      <c r="E498" s="226"/>
      <c r="F498" s="226"/>
      <c r="G498" s="226"/>
      <c r="H498" s="226"/>
      <c r="I498" s="226"/>
      <c r="J498" s="226"/>
      <c r="K498" s="226"/>
      <c r="L498" s="226"/>
      <c r="M498" s="226"/>
      <c r="N498" s="226"/>
      <c r="O498" s="226"/>
      <c r="P498" s="263"/>
      <c r="AJ498" s="2"/>
      <c r="AK498" s="241"/>
      <c r="AL498" s="2"/>
      <c r="AM498" s="2"/>
      <c r="AN498" s="241"/>
      <c r="AP498" s="2"/>
      <c r="AQ498" s="2"/>
      <c r="AR498" s="241"/>
      <c r="AS498" s="2"/>
      <c r="AT498" s="2"/>
      <c r="AU498" s="2"/>
      <c r="AV498" s="2"/>
      <c r="AW498" s="2"/>
      <c r="AX498" s="2"/>
      <c r="AY498" s="2"/>
      <c r="AZ498" s="2"/>
      <c r="BA498" s="2"/>
      <c r="BB498" s="2"/>
      <c r="BC498" s="2"/>
      <c r="BD498" s="2"/>
      <c r="BE498" s="2"/>
      <c r="BF498" s="2"/>
      <c r="BG498" s="2"/>
      <c r="BH498" s="2"/>
      <c r="BI498" s="2"/>
      <c r="BJ498" s="2"/>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row>
    <row r="499" spans="1:243" ht="15.5">
      <c r="A499" s="1286" t="s">
        <v>2992</v>
      </c>
      <c r="B499" s="1287"/>
      <c r="C499" s="1287"/>
      <c r="D499" s="1287"/>
      <c r="E499" s="1287"/>
      <c r="F499" s="1287"/>
      <c r="G499" s="1287"/>
      <c r="H499" s="1287"/>
      <c r="I499" s="1287"/>
      <c r="J499" s="1287"/>
      <c r="K499" s="1287"/>
      <c r="L499" s="1287"/>
      <c r="M499" s="1287"/>
      <c r="N499" s="1287"/>
      <c r="O499" s="1287"/>
      <c r="P499" s="1287"/>
      <c r="AJ499" s="2"/>
      <c r="AK499" s="241"/>
      <c r="AL499" s="2"/>
      <c r="AM499" s="2"/>
      <c r="AN499" s="241"/>
      <c r="AP499" s="2"/>
      <c r="AQ499" s="2"/>
      <c r="AR499" s="241"/>
      <c r="AS499" s="2"/>
      <c r="AT499" s="2"/>
      <c r="AU499" s="2"/>
      <c r="AV499" s="2"/>
      <c r="AW499" s="2"/>
      <c r="AX499" s="2"/>
      <c r="AY499" s="2"/>
      <c r="AZ499" s="2"/>
      <c r="BA499" s="2"/>
      <c r="BB499" s="2"/>
      <c r="BC499" s="2"/>
      <c r="BD499" s="2"/>
      <c r="BE499" s="2"/>
      <c r="BF499" s="2"/>
      <c r="BG499" s="2"/>
      <c r="BH499" s="2"/>
      <c r="BI499" s="2"/>
      <c r="BJ499" s="2"/>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row>
    <row r="500" spans="1:243" ht="15.5">
      <c r="A500" s="264" t="s">
        <v>703</v>
      </c>
      <c r="C500" s="268" t="s">
        <v>472</v>
      </c>
      <c r="D500" s="2"/>
      <c r="E500" s="2"/>
      <c r="F500" s="2"/>
      <c r="G500" s="2"/>
      <c r="H500" s="2"/>
      <c r="I500" s="2"/>
      <c r="J500" s="2"/>
      <c r="K500" s="96"/>
      <c r="L500" s="2"/>
      <c r="M500" s="2"/>
      <c r="N500" s="2"/>
      <c r="O500" s="2"/>
      <c r="P500" s="266"/>
      <c r="AJ500" s="2"/>
      <c r="AK500" s="241"/>
      <c r="AL500" s="2"/>
      <c r="AM500" s="2"/>
      <c r="AN500" s="241"/>
      <c r="AP500" s="2"/>
      <c r="AQ500" s="2"/>
      <c r="AR500" s="241"/>
      <c r="AS500" s="2"/>
      <c r="AT500" s="2"/>
      <c r="AU500" s="2"/>
      <c r="AV500" s="2"/>
      <c r="AW500" s="2"/>
      <c r="AX500" s="2"/>
      <c r="AY500" s="2"/>
      <c r="AZ500" s="2"/>
      <c r="BA500" s="2"/>
      <c r="BB500" s="2"/>
      <c r="BC500" s="2"/>
      <c r="BD500" s="2"/>
      <c r="BE500" s="2"/>
      <c r="BF500" s="2"/>
      <c r="BG500" s="2"/>
      <c r="BH500" s="2"/>
      <c r="BI500" s="2"/>
      <c r="BJ500" s="2"/>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row>
    <row r="501" spans="1:243" ht="18.5">
      <c r="A501" s="96" t="s">
        <v>490</v>
      </c>
      <c r="B501" s="96" t="s">
        <v>1068</v>
      </c>
      <c r="C501" s="96"/>
      <c r="D501" s="1283" t="s">
        <v>704</v>
      </c>
      <c r="E501" s="1284"/>
      <c r="F501" s="1284"/>
      <c r="G501" s="1284"/>
      <c r="H501" s="1284"/>
      <c r="I501" s="1284"/>
      <c r="J501" s="1284"/>
      <c r="K501" s="1284"/>
      <c r="L501" s="1284"/>
      <c r="M501" s="1284"/>
      <c r="N501" s="1284"/>
      <c r="O501" s="1284"/>
      <c r="P501" s="1198"/>
      <c r="AJ501" s="2"/>
      <c r="AK501" s="241"/>
      <c r="AL501" s="2"/>
      <c r="AM501" s="2"/>
      <c r="AN501" s="241"/>
      <c r="AP501" s="2"/>
      <c r="AQ501" s="2"/>
      <c r="AR501" s="241"/>
      <c r="AS501" s="2"/>
      <c r="AT501" s="2"/>
      <c r="AU501" s="2"/>
      <c r="AV501" s="2"/>
      <c r="AW501" s="2"/>
      <c r="AX501" s="2"/>
      <c r="AY501" s="2"/>
      <c r="AZ501" s="2"/>
      <c r="BA501" s="2"/>
      <c r="BB501" s="2"/>
      <c r="BC501" s="2"/>
      <c r="BD501" s="2"/>
      <c r="BE501" s="2"/>
      <c r="BF501" s="2"/>
      <c r="BG501" s="2"/>
      <c r="BH501" s="2"/>
      <c r="BI501" s="2"/>
      <c r="BJ501" s="2"/>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row>
    <row r="502" spans="1:243" ht="15.5">
      <c r="A502" s="97" t="s">
        <v>918</v>
      </c>
      <c r="B502" s="97" t="s">
        <v>918</v>
      </c>
      <c r="C502" s="97"/>
      <c r="D502" s="15" t="s">
        <v>705</v>
      </c>
      <c r="E502" s="15" t="s">
        <v>706</v>
      </c>
      <c r="F502" s="15" t="s">
        <v>707</v>
      </c>
      <c r="G502" s="15" t="s">
        <v>708</v>
      </c>
      <c r="H502" s="15" t="s">
        <v>709</v>
      </c>
      <c r="I502" s="15" t="s">
        <v>710</v>
      </c>
      <c r="J502" s="15" t="s">
        <v>711</v>
      </c>
      <c r="K502" s="15" t="s">
        <v>712</v>
      </c>
      <c r="L502" s="15" t="s">
        <v>713</v>
      </c>
      <c r="M502" s="15" t="s">
        <v>714</v>
      </c>
      <c r="N502" s="15" t="s">
        <v>715</v>
      </c>
      <c r="O502" s="15" t="s">
        <v>716</v>
      </c>
      <c r="P502" s="276"/>
      <c r="AJ502" s="2"/>
      <c r="AK502" s="241"/>
      <c r="AL502" s="2"/>
      <c r="AM502" s="2"/>
      <c r="AN502" s="241"/>
      <c r="AP502" s="2"/>
      <c r="AQ502" s="2"/>
      <c r="AR502" s="241"/>
      <c r="AS502" s="2"/>
      <c r="AT502" s="2"/>
      <c r="AU502" s="2"/>
      <c r="AV502" s="2"/>
      <c r="AW502" s="2"/>
      <c r="AX502" s="2"/>
      <c r="AY502" s="2"/>
      <c r="AZ502" s="2"/>
      <c r="BA502" s="2"/>
      <c r="BB502" s="2"/>
      <c r="BC502" s="2"/>
      <c r="BD502" s="2"/>
      <c r="BE502" s="2"/>
      <c r="BF502" s="2"/>
      <c r="BG502" s="2"/>
      <c r="BH502" s="2"/>
      <c r="BI502" s="2"/>
      <c r="BJ502" s="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row>
    <row r="503" spans="1:243" ht="15.5">
      <c r="A503" s="147">
        <v>1</v>
      </c>
      <c r="B503" s="227">
        <v>311</v>
      </c>
      <c r="C503" s="186"/>
      <c r="D503" s="577">
        <v>0</v>
      </c>
      <c r="E503" s="577">
        <v>0</v>
      </c>
      <c r="F503" s="577">
        <v>0</v>
      </c>
      <c r="G503" s="577">
        <v>0</v>
      </c>
      <c r="H503" s="577">
        <v>0</v>
      </c>
      <c r="I503" s="577">
        <v>0</v>
      </c>
      <c r="J503" s="577">
        <v>0</v>
      </c>
      <c r="K503" s="577">
        <v>0</v>
      </c>
      <c r="L503" s="577">
        <v>0</v>
      </c>
      <c r="M503" s="577">
        <v>0</v>
      </c>
      <c r="N503" s="577">
        <v>0</v>
      </c>
      <c r="O503" s="577">
        <v>0</v>
      </c>
      <c r="P503" s="283"/>
      <c r="AJ503" s="2"/>
      <c r="AK503" s="241"/>
      <c r="AL503" s="2"/>
      <c r="AM503" s="2"/>
      <c r="AN503" s="241"/>
      <c r="AP503" s="2"/>
      <c r="AQ503" s="2"/>
      <c r="AR503" s="241"/>
      <c r="AS503" s="2"/>
      <c r="AT503" s="2"/>
      <c r="AU503" s="2"/>
      <c r="AV503" s="2"/>
      <c r="AW503" s="2"/>
      <c r="AX503" s="2"/>
      <c r="AY503" s="2"/>
      <c r="AZ503" s="2"/>
      <c r="BA503" s="2"/>
      <c r="BB503" s="2"/>
      <c r="BC503" s="2"/>
      <c r="BD503" s="2"/>
      <c r="BE503" s="2"/>
      <c r="BF503" s="2"/>
      <c r="BG503" s="2"/>
      <c r="BH503" s="2"/>
      <c r="BI503" s="2"/>
      <c r="BJ503" s="2"/>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row>
    <row r="504" spans="1:243" ht="15.5">
      <c r="A504" s="147">
        <f>A503+1</f>
        <v>2</v>
      </c>
      <c r="B504" s="227">
        <v>312</v>
      </c>
      <c r="C504" s="186"/>
      <c r="D504" s="577">
        <v>0</v>
      </c>
      <c r="E504" s="577">
        <v>0</v>
      </c>
      <c r="F504" s="577">
        <v>0</v>
      </c>
      <c r="G504" s="577">
        <v>0</v>
      </c>
      <c r="H504" s="577">
        <v>0</v>
      </c>
      <c r="I504" s="577">
        <v>0</v>
      </c>
      <c r="J504" s="577">
        <v>0</v>
      </c>
      <c r="K504" s="577">
        <v>0</v>
      </c>
      <c r="L504" s="577">
        <v>0</v>
      </c>
      <c r="M504" s="577">
        <v>0</v>
      </c>
      <c r="N504" s="577">
        <v>0</v>
      </c>
      <c r="O504" s="577">
        <v>0</v>
      </c>
      <c r="P504" s="283"/>
      <c r="AJ504" s="2"/>
      <c r="AK504" s="241"/>
      <c r="AL504" s="2"/>
      <c r="AM504" s="2"/>
      <c r="AN504" s="241"/>
      <c r="AP504" s="2"/>
      <c r="AQ504" s="2"/>
      <c r="AR504" s="241"/>
      <c r="AS504" s="2"/>
      <c r="AT504" s="2"/>
      <c r="AU504" s="2"/>
      <c r="AV504" s="2"/>
      <c r="AW504" s="2"/>
      <c r="AX504" s="2"/>
      <c r="AY504" s="2"/>
      <c r="AZ504" s="2"/>
      <c r="BA504" s="2"/>
      <c r="BB504" s="2"/>
      <c r="BC504" s="2"/>
      <c r="BD504" s="2"/>
      <c r="BE504" s="2"/>
      <c r="BF504" s="2"/>
      <c r="BG504" s="2"/>
      <c r="BH504" s="2"/>
      <c r="BI504" s="2"/>
      <c r="BJ504" s="2"/>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row>
    <row r="505" spans="1:243" ht="15.5">
      <c r="A505" s="147">
        <f t="shared" ref="A505:A521" si="269">A504+1</f>
        <v>3</v>
      </c>
      <c r="B505" s="227">
        <v>312.10000000000002</v>
      </c>
      <c r="C505" s="186"/>
      <c r="D505" s="577">
        <v>0</v>
      </c>
      <c r="E505" s="577">
        <v>0</v>
      </c>
      <c r="F505" s="577">
        <v>0</v>
      </c>
      <c r="G505" s="577">
        <v>0</v>
      </c>
      <c r="H505" s="577">
        <v>0</v>
      </c>
      <c r="I505" s="577">
        <v>0</v>
      </c>
      <c r="J505" s="577">
        <v>0</v>
      </c>
      <c r="K505" s="577">
        <v>0</v>
      </c>
      <c r="L505" s="577">
        <v>0</v>
      </c>
      <c r="M505" s="577">
        <v>0</v>
      </c>
      <c r="N505" s="577">
        <v>0</v>
      </c>
      <c r="O505" s="577">
        <v>0</v>
      </c>
      <c r="P505" s="283"/>
      <c r="AJ505" s="2"/>
      <c r="AK505" s="241"/>
      <c r="AL505" s="2"/>
      <c r="AM505" s="2"/>
      <c r="AN505" s="241"/>
      <c r="AP505" s="2"/>
      <c r="AQ505" s="2"/>
      <c r="AR505" s="241"/>
      <c r="AS505" s="2"/>
      <c r="AT505" s="2"/>
      <c r="AU505" s="2"/>
      <c r="AV505" s="2"/>
      <c r="AW505" s="2"/>
      <c r="AX505" s="2"/>
      <c r="AY505" s="2"/>
      <c r="AZ505" s="2"/>
      <c r="BA505" s="2"/>
      <c r="BB505" s="2"/>
      <c r="BC505" s="2"/>
      <c r="BD505" s="2"/>
      <c r="BE505" s="2"/>
      <c r="BF505" s="2"/>
      <c r="BG505" s="2"/>
      <c r="BH505" s="2"/>
      <c r="BI505" s="2"/>
      <c r="BJ505" s="2"/>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row>
    <row r="506" spans="1:243" ht="15.5">
      <c r="A506" s="147">
        <f t="shared" si="269"/>
        <v>4</v>
      </c>
      <c r="B506" s="227">
        <v>312.2</v>
      </c>
      <c r="C506" s="186"/>
      <c r="D506" s="577">
        <v>0</v>
      </c>
      <c r="E506" s="577">
        <v>0</v>
      </c>
      <c r="F506" s="577">
        <v>0</v>
      </c>
      <c r="G506" s="577">
        <v>0</v>
      </c>
      <c r="H506" s="577">
        <v>0</v>
      </c>
      <c r="I506" s="577">
        <v>0</v>
      </c>
      <c r="J506" s="577">
        <v>0</v>
      </c>
      <c r="K506" s="577">
        <v>0</v>
      </c>
      <c r="L506" s="577">
        <v>0</v>
      </c>
      <c r="M506" s="577">
        <v>0</v>
      </c>
      <c r="N506" s="577">
        <v>0</v>
      </c>
      <c r="O506" s="577">
        <v>0</v>
      </c>
      <c r="P506" s="283"/>
      <c r="AJ506" s="2"/>
      <c r="AK506" s="241"/>
      <c r="AL506" s="2"/>
      <c r="AM506" s="2"/>
      <c r="AN506" s="241"/>
      <c r="AP506" s="2"/>
      <c r="AQ506" s="2"/>
      <c r="AR506" s="241"/>
      <c r="AS506" s="2"/>
      <c r="AT506" s="2"/>
      <c r="AU506" s="2"/>
      <c r="AV506" s="2"/>
      <c r="AW506" s="2"/>
      <c r="AX506" s="2"/>
      <c r="AY506" s="2"/>
      <c r="AZ506" s="2"/>
      <c r="BA506" s="2"/>
      <c r="BB506" s="2"/>
      <c r="BC506" s="2"/>
      <c r="BD506" s="2"/>
      <c r="BE506" s="2"/>
      <c r="BF506" s="2"/>
      <c r="BG506" s="2"/>
      <c r="BH506" s="2"/>
      <c r="BI506" s="2"/>
      <c r="BJ506" s="2"/>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row>
    <row r="507" spans="1:243" ht="15.5">
      <c r="A507" s="147">
        <f t="shared" si="269"/>
        <v>5</v>
      </c>
      <c r="B507" s="227">
        <v>314</v>
      </c>
      <c r="C507" s="186"/>
      <c r="D507" s="577">
        <v>0</v>
      </c>
      <c r="E507" s="577">
        <v>0</v>
      </c>
      <c r="F507" s="577">
        <v>0</v>
      </c>
      <c r="G507" s="577">
        <v>0</v>
      </c>
      <c r="H507" s="577">
        <v>0</v>
      </c>
      <c r="I507" s="577">
        <v>0</v>
      </c>
      <c r="J507" s="577">
        <v>0</v>
      </c>
      <c r="K507" s="577">
        <v>0</v>
      </c>
      <c r="L507" s="577">
        <v>0</v>
      </c>
      <c r="M507" s="577">
        <v>0</v>
      </c>
      <c r="N507" s="577">
        <v>0</v>
      </c>
      <c r="O507" s="577">
        <v>0</v>
      </c>
      <c r="P507" s="283"/>
      <c r="AJ507" s="2"/>
      <c r="AK507" s="241"/>
      <c r="AL507" s="2"/>
      <c r="AM507" s="2"/>
      <c r="AN507" s="241"/>
      <c r="AP507" s="2"/>
      <c r="AQ507" s="2"/>
      <c r="AR507" s="241"/>
      <c r="AS507" s="2"/>
      <c r="AT507" s="2"/>
      <c r="AU507" s="2"/>
      <c r="AV507" s="2"/>
      <c r="AW507" s="2"/>
      <c r="AX507" s="2"/>
      <c r="AY507" s="2"/>
      <c r="AZ507" s="2"/>
      <c r="BA507" s="2"/>
      <c r="BB507" s="2"/>
      <c r="BC507" s="2"/>
      <c r="BD507" s="2"/>
      <c r="BE507" s="2"/>
      <c r="BF507" s="2"/>
      <c r="BG507" s="2"/>
      <c r="BH507" s="2"/>
      <c r="BI507" s="2"/>
      <c r="BJ507" s="2"/>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row>
    <row r="508" spans="1:243" ht="15.5">
      <c r="A508" s="147">
        <f t="shared" si="269"/>
        <v>6</v>
      </c>
      <c r="B508" s="227">
        <v>315</v>
      </c>
      <c r="C508" s="186"/>
      <c r="D508" s="577">
        <v>0</v>
      </c>
      <c r="E508" s="577">
        <v>0</v>
      </c>
      <c r="F508" s="577">
        <v>0</v>
      </c>
      <c r="G508" s="577">
        <v>0</v>
      </c>
      <c r="H508" s="577">
        <v>0</v>
      </c>
      <c r="I508" s="577">
        <v>0</v>
      </c>
      <c r="J508" s="577">
        <v>0</v>
      </c>
      <c r="K508" s="577">
        <v>0</v>
      </c>
      <c r="L508" s="577">
        <v>0</v>
      </c>
      <c r="M508" s="577">
        <v>0</v>
      </c>
      <c r="N508" s="577">
        <v>0</v>
      </c>
      <c r="O508" s="577">
        <v>0</v>
      </c>
      <c r="P508" s="283"/>
      <c r="AJ508" s="2"/>
      <c r="AK508" s="241"/>
      <c r="AL508" s="2"/>
      <c r="AM508" s="2"/>
      <c r="AN508" s="241"/>
      <c r="AP508" s="2"/>
      <c r="AQ508" s="2"/>
      <c r="AR508" s="241"/>
      <c r="AS508" s="2"/>
      <c r="AT508" s="2"/>
      <c r="AU508" s="2"/>
      <c r="AV508" s="2"/>
      <c r="AW508" s="2"/>
      <c r="AX508" s="2"/>
      <c r="AY508" s="2"/>
      <c r="AZ508" s="2"/>
      <c r="BA508" s="2"/>
      <c r="BB508" s="2"/>
      <c r="BC508" s="2"/>
      <c r="BD508" s="2"/>
      <c r="BE508" s="2"/>
      <c r="BF508" s="2"/>
      <c r="BG508" s="2"/>
      <c r="BH508" s="2"/>
      <c r="BI508" s="2"/>
      <c r="BJ508" s="2"/>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row>
    <row r="509" spans="1:243" ht="15.5">
      <c r="A509" s="147" t="s">
        <v>3793</v>
      </c>
      <c r="B509" s="227">
        <v>315.10000000000002</v>
      </c>
      <c r="C509" s="186"/>
      <c r="D509" s="577">
        <v>0</v>
      </c>
      <c r="E509" s="577">
        <v>0</v>
      </c>
      <c r="F509" s="577">
        <v>0</v>
      </c>
      <c r="G509" s="577">
        <v>0</v>
      </c>
      <c r="H509" s="577">
        <v>0</v>
      </c>
      <c r="I509" s="577">
        <v>0</v>
      </c>
      <c r="J509" s="577">
        <v>0</v>
      </c>
      <c r="K509" s="577">
        <v>0</v>
      </c>
      <c r="L509" s="577">
        <v>0</v>
      </c>
      <c r="M509" s="577">
        <v>0</v>
      </c>
      <c r="N509" s="577">
        <v>0</v>
      </c>
      <c r="O509" s="577">
        <v>0</v>
      </c>
      <c r="P509" s="283"/>
      <c r="AJ509" s="2"/>
      <c r="AK509" s="241"/>
      <c r="AL509" s="2"/>
      <c r="AM509" s="2"/>
      <c r="AN509" s="241"/>
      <c r="AP509" s="2"/>
      <c r="AQ509" s="2"/>
      <c r="AR509" s="241"/>
      <c r="AS509" s="2"/>
      <c r="AT509" s="2"/>
      <c r="AU509" s="2"/>
      <c r="AV509" s="2"/>
      <c r="AW509" s="2"/>
      <c r="AX509" s="2"/>
      <c r="AY509" s="2"/>
      <c r="AZ509" s="2"/>
      <c r="BA509" s="2"/>
      <c r="BB509" s="2"/>
      <c r="BC509" s="2"/>
      <c r="BD509" s="2"/>
      <c r="BE509" s="2"/>
      <c r="BF509" s="2"/>
      <c r="BG509" s="2"/>
      <c r="BH509" s="2"/>
      <c r="BI509" s="2"/>
      <c r="BJ509" s="2"/>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row>
    <row r="510" spans="1:243" ht="15.5">
      <c r="A510" s="147" t="s">
        <v>3794</v>
      </c>
      <c r="B510" s="227">
        <v>315.2</v>
      </c>
      <c r="C510" s="186"/>
      <c r="D510" s="577">
        <v>0</v>
      </c>
      <c r="E510" s="577">
        <v>0</v>
      </c>
      <c r="F510" s="577">
        <v>0</v>
      </c>
      <c r="G510" s="577">
        <v>0</v>
      </c>
      <c r="H510" s="577">
        <v>0</v>
      </c>
      <c r="I510" s="577">
        <v>0</v>
      </c>
      <c r="J510" s="577">
        <v>0</v>
      </c>
      <c r="K510" s="577">
        <v>0</v>
      </c>
      <c r="L510" s="577">
        <v>0</v>
      </c>
      <c r="M510" s="577">
        <v>0</v>
      </c>
      <c r="N510" s="577">
        <v>0</v>
      </c>
      <c r="O510" s="577">
        <v>0</v>
      </c>
      <c r="P510" s="283"/>
      <c r="AJ510" s="2"/>
      <c r="AK510" s="241"/>
      <c r="AL510" s="2"/>
      <c r="AM510" s="2"/>
      <c r="AN510" s="241"/>
      <c r="AP510" s="2"/>
      <c r="AQ510" s="2"/>
      <c r="AR510" s="241"/>
      <c r="AS510" s="2"/>
      <c r="AT510" s="2"/>
      <c r="AU510" s="2"/>
      <c r="AV510" s="2"/>
      <c r="AW510" s="2"/>
      <c r="AX510" s="2"/>
      <c r="AY510" s="2"/>
      <c r="AZ510" s="2"/>
      <c r="BA510" s="2"/>
      <c r="BB510" s="2"/>
      <c r="BC510" s="2"/>
      <c r="BD510" s="2"/>
      <c r="BE510" s="2"/>
      <c r="BF510" s="2"/>
      <c r="BG510" s="2"/>
      <c r="BH510" s="2"/>
      <c r="BI510" s="2"/>
      <c r="BJ510" s="2"/>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row>
    <row r="511" spans="1:243" ht="15.5">
      <c r="A511" s="147" t="s">
        <v>3795</v>
      </c>
      <c r="B511" s="227">
        <v>315.3</v>
      </c>
      <c r="C511" s="186"/>
      <c r="D511" s="577">
        <v>0</v>
      </c>
      <c r="E511" s="577">
        <v>0</v>
      </c>
      <c r="F511" s="577">
        <v>0</v>
      </c>
      <c r="G511" s="577">
        <v>0</v>
      </c>
      <c r="H511" s="577">
        <v>0</v>
      </c>
      <c r="I511" s="577">
        <v>0</v>
      </c>
      <c r="J511" s="577">
        <v>0</v>
      </c>
      <c r="K511" s="577">
        <v>0</v>
      </c>
      <c r="L511" s="577">
        <v>0</v>
      </c>
      <c r="M511" s="577">
        <v>0</v>
      </c>
      <c r="N511" s="577">
        <v>0</v>
      </c>
      <c r="O511" s="577">
        <v>0</v>
      </c>
      <c r="P511" s="283"/>
      <c r="AJ511" s="2"/>
      <c r="AK511" s="241"/>
      <c r="AL511" s="2"/>
      <c r="AM511" s="2"/>
      <c r="AN511" s="241"/>
      <c r="AP511" s="2"/>
      <c r="AQ511" s="2"/>
      <c r="AR511" s="241"/>
      <c r="AS511" s="2"/>
      <c r="AT511" s="2"/>
      <c r="AU511" s="2"/>
      <c r="AV511" s="2"/>
      <c r="AW511" s="2"/>
      <c r="AX511" s="2"/>
      <c r="AY511" s="2"/>
      <c r="AZ511" s="2"/>
      <c r="BA511" s="2"/>
      <c r="BB511" s="2"/>
      <c r="BC511" s="2"/>
      <c r="BD511" s="2"/>
      <c r="BE511" s="2"/>
      <c r="BF511" s="2"/>
      <c r="BG511" s="2"/>
      <c r="BH511" s="2"/>
      <c r="BI511" s="2"/>
      <c r="BJ511" s="2"/>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row>
    <row r="512" spans="1:243" ht="15.5">
      <c r="A512" s="147">
        <f>A508+1</f>
        <v>7</v>
      </c>
      <c r="B512" s="227">
        <v>316</v>
      </c>
      <c r="C512" s="186"/>
      <c r="D512" s="577">
        <v>0</v>
      </c>
      <c r="E512" s="577">
        <v>0</v>
      </c>
      <c r="F512" s="577">
        <v>0</v>
      </c>
      <c r="G512" s="577">
        <v>0</v>
      </c>
      <c r="H512" s="577">
        <v>0</v>
      </c>
      <c r="I512" s="577">
        <v>0</v>
      </c>
      <c r="J512" s="577">
        <v>0</v>
      </c>
      <c r="K512" s="577">
        <v>0</v>
      </c>
      <c r="L512" s="577">
        <v>0</v>
      </c>
      <c r="M512" s="577">
        <v>0</v>
      </c>
      <c r="N512" s="577">
        <v>0</v>
      </c>
      <c r="O512" s="577">
        <v>0</v>
      </c>
      <c r="P512" s="283"/>
      <c r="AJ512" s="2"/>
      <c r="AK512" s="241"/>
      <c r="AL512" s="2"/>
      <c r="AM512" s="2"/>
      <c r="AN512" s="241"/>
      <c r="AP512" s="2"/>
      <c r="AQ512" s="2"/>
      <c r="AR512" s="241"/>
      <c r="AS512" s="2"/>
      <c r="AT512" s="2"/>
      <c r="AU512" s="2"/>
      <c r="AV512" s="2"/>
      <c r="AW512" s="2"/>
      <c r="AX512" s="2"/>
      <c r="AY512" s="2"/>
      <c r="AZ512" s="2"/>
      <c r="BA512" s="2"/>
      <c r="BB512" s="2"/>
      <c r="BC512" s="2"/>
      <c r="BD512" s="2"/>
      <c r="BE512" s="2"/>
      <c r="BF512" s="2"/>
      <c r="BG512" s="2"/>
      <c r="BH512" s="2"/>
      <c r="BI512" s="2"/>
      <c r="BJ512" s="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row>
    <row r="513" spans="1:243" ht="15.5">
      <c r="A513" s="147"/>
      <c r="B513" s="227"/>
      <c r="C513" s="2"/>
      <c r="D513" s="226"/>
      <c r="E513" s="226"/>
      <c r="F513" s="226"/>
      <c r="G513" s="226"/>
      <c r="H513" s="226"/>
      <c r="I513" s="226"/>
      <c r="J513" s="226"/>
      <c r="K513" s="226"/>
      <c r="L513" s="226"/>
      <c r="M513" s="226"/>
      <c r="N513" s="226"/>
      <c r="O513" s="226"/>
      <c r="P513" s="266"/>
      <c r="AJ513" s="2"/>
      <c r="AK513" s="241"/>
      <c r="AL513" s="2"/>
      <c r="AM513" s="2"/>
      <c r="AN513" s="241"/>
      <c r="AP513" s="2"/>
      <c r="AQ513" s="2"/>
      <c r="AR513" s="241"/>
      <c r="AS513" s="2"/>
      <c r="AT513" s="2"/>
      <c r="AU513" s="2"/>
      <c r="AV513" s="2"/>
      <c r="AW513" s="2"/>
      <c r="AX513" s="2"/>
      <c r="AY513" s="2"/>
      <c r="AZ513" s="2"/>
      <c r="BA513" s="2"/>
      <c r="BB513" s="2"/>
      <c r="BC513" s="2"/>
      <c r="BD513" s="2"/>
      <c r="BE513" s="2"/>
      <c r="BF513" s="2"/>
      <c r="BG513" s="2"/>
      <c r="BH513" s="2"/>
      <c r="BI513" s="2"/>
      <c r="BJ513" s="2"/>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row>
    <row r="514" spans="1:243" ht="18.5">
      <c r="A514" s="147"/>
      <c r="B514" s="96" t="s">
        <v>1068</v>
      </c>
      <c r="C514" s="96" t="s">
        <v>717</v>
      </c>
      <c r="D514" s="1283" t="s">
        <v>718</v>
      </c>
      <c r="E514" s="1284"/>
      <c r="F514" s="1284"/>
      <c r="G514" s="1284"/>
      <c r="H514" s="1284"/>
      <c r="I514" s="1284"/>
      <c r="J514" s="1284"/>
      <c r="K514" s="1284"/>
      <c r="L514" s="1284"/>
      <c r="M514" s="1284"/>
      <c r="N514" s="1284"/>
      <c r="O514" s="1284"/>
      <c r="P514" s="1284"/>
      <c r="AJ514" s="2"/>
      <c r="AK514" s="241"/>
      <c r="AL514" s="2"/>
      <c r="AM514" s="2"/>
      <c r="AN514" s="241"/>
      <c r="AP514" s="2"/>
      <c r="AQ514" s="2"/>
      <c r="AR514" s="241"/>
      <c r="AS514" s="2"/>
      <c r="AT514" s="2"/>
      <c r="AU514" s="2"/>
      <c r="AV514" s="2"/>
      <c r="AW514" s="2"/>
      <c r="AX514" s="2"/>
      <c r="AY514" s="2"/>
      <c r="AZ514" s="2"/>
      <c r="BA514" s="2"/>
      <c r="BB514" s="2"/>
      <c r="BC514" s="2"/>
      <c r="BD514" s="2"/>
      <c r="BE514" s="2"/>
      <c r="BF514" s="2"/>
      <c r="BG514" s="2"/>
      <c r="BH514" s="2"/>
      <c r="BI514" s="2"/>
      <c r="BJ514" s="2"/>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row>
    <row r="515" spans="1:243" ht="18.5">
      <c r="A515" s="147"/>
      <c r="B515" s="97" t="s">
        <v>918</v>
      </c>
      <c r="C515" s="97" t="s">
        <v>719</v>
      </c>
      <c r="D515" s="15" t="s">
        <v>706</v>
      </c>
      <c r="E515" s="15" t="s">
        <v>707</v>
      </c>
      <c r="F515" s="15" t="s">
        <v>708</v>
      </c>
      <c r="G515" s="15" t="s">
        <v>709</v>
      </c>
      <c r="H515" s="15" t="s">
        <v>710</v>
      </c>
      <c r="I515" s="15" t="s">
        <v>711</v>
      </c>
      <c r="J515" s="15" t="s">
        <v>712</v>
      </c>
      <c r="K515" s="15" t="s">
        <v>713</v>
      </c>
      <c r="L515" s="15" t="s">
        <v>714</v>
      </c>
      <c r="M515" s="15" t="s">
        <v>715</v>
      </c>
      <c r="N515" s="15" t="s">
        <v>716</v>
      </c>
      <c r="O515" s="15" t="s">
        <v>705</v>
      </c>
      <c r="P515" s="277" t="s">
        <v>464</v>
      </c>
      <c r="AJ515" s="2"/>
      <c r="AK515" s="241"/>
      <c r="AL515" s="2"/>
      <c r="AM515" s="2"/>
      <c r="AN515" s="241"/>
      <c r="AP515" s="2"/>
      <c r="AQ515" s="2"/>
      <c r="AR515" s="241"/>
      <c r="AS515" s="2"/>
      <c r="AT515" s="2"/>
      <c r="AU515" s="2"/>
      <c r="AV515" s="2"/>
      <c r="AW515" s="2"/>
      <c r="AX515" s="2"/>
      <c r="AY515" s="2"/>
      <c r="AZ515" s="2"/>
      <c r="BA515" s="2"/>
      <c r="BB515" s="2"/>
      <c r="BC515" s="2"/>
      <c r="BD515" s="2"/>
      <c r="BE515" s="2"/>
      <c r="BF515" s="2"/>
      <c r="BG515" s="2"/>
      <c r="BH515" s="2"/>
      <c r="BI515" s="2"/>
      <c r="BJ515" s="2"/>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row>
    <row r="516" spans="1:243" ht="15.5">
      <c r="A516" s="147">
        <f>A512+1</f>
        <v>8</v>
      </c>
      <c r="B516" s="227">
        <f t="shared" ref="B516:B521" si="270">B503</f>
        <v>311</v>
      </c>
      <c r="C516" s="578"/>
      <c r="D516" s="422">
        <f t="shared" ref="D516:D521" si="271">D503*$C516/100/12</f>
        <v>0</v>
      </c>
      <c r="E516" s="422">
        <f t="shared" ref="E516:O516" si="272">E503*$C516/100/12</f>
        <v>0</v>
      </c>
      <c r="F516" s="422">
        <f t="shared" si="272"/>
        <v>0</v>
      </c>
      <c r="G516" s="422">
        <f t="shared" si="272"/>
        <v>0</v>
      </c>
      <c r="H516" s="422">
        <f t="shared" si="272"/>
        <v>0</v>
      </c>
      <c r="I516" s="422">
        <f t="shared" si="272"/>
        <v>0</v>
      </c>
      <c r="J516" s="422">
        <f t="shared" si="272"/>
        <v>0</v>
      </c>
      <c r="K516" s="422">
        <f t="shared" si="272"/>
        <v>0</v>
      </c>
      <c r="L516" s="422">
        <f t="shared" si="272"/>
        <v>0</v>
      </c>
      <c r="M516" s="422">
        <f t="shared" si="272"/>
        <v>0</v>
      </c>
      <c r="N516" s="422">
        <f t="shared" si="272"/>
        <v>0</v>
      </c>
      <c r="O516" s="422">
        <f t="shared" si="272"/>
        <v>0</v>
      </c>
      <c r="P516" s="263">
        <f>SUM(D516:O516)</f>
        <v>0</v>
      </c>
      <c r="AJ516" s="2"/>
      <c r="AK516" s="241"/>
      <c r="AL516" s="2"/>
      <c r="AM516" s="2"/>
      <c r="AN516" s="241"/>
      <c r="AP516" s="2"/>
      <c r="AQ516" s="2"/>
      <c r="AR516" s="241"/>
      <c r="AS516" s="2"/>
      <c r="AT516" s="2"/>
      <c r="AU516" s="2"/>
      <c r="AV516" s="2"/>
      <c r="AW516" s="2"/>
      <c r="AX516" s="2"/>
      <c r="AY516" s="2"/>
      <c r="AZ516" s="2"/>
      <c r="BA516" s="2"/>
      <c r="BB516" s="2"/>
      <c r="BC516" s="2"/>
      <c r="BD516" s="2"/>
      <c r="BE516" s="2"/>
      <c r="BF516" s="2"/>
      <c r="BG516" s="2"/>
      <c r="BH516" s="2"/>
      <c r="BI516" s="2"/>
      <c r="BJ516" s="2"/>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row>
    <row r="517" spans="1:243" ht="15.5">
      <c r="A517" s="147">
        <f>A516+1</f>
        <v>9</v>
      </c>
      <c r="B517" s="227">
        <f t="shared" si="270"/>
        <v>312</v>
      </c>
      <c r="C517" s="578"/>
      <c r="D517" s="422">
        <f t="shared" si="271"/>
        <v>0</v>
      </c>
      <c r="E517" s="422">
        <f t="shared" ref="E517:O517" si="273">E504*$C517/100/12</f>
        <v>0</v>
      </c>
      <c r="F517" s="422">
        <f t="shared" si="273"/>
        <v>0</v>
      </c>
      <c r="G517" s="422">
        <f t="shared" si="273"/>
        <v>0</v>
      </c>
      <c r="H517" s="422">
        <f t="shared" si="273"/>
        <v>0</v>
      </c>
      <c r="I517" s="422">
        <f t="shared" si="273"/>
        <v>0</v>
      </c>
      <c r="J517" s="422">
        <f t="shared" si="273"/>
        <v>0</v>
      </c>
      <c r="K517" s="422">
        <f t="shared" si="273"/>
        <v>0</v>
      </c>
      <c r="L517" s="422">
        <f t="shared" si="273"/>
        <v>0</v>
      </c>
      <c r="M517" s="422">
        <f t="shared" si="273"/>
        <v>0</v>
      </c>
      <c r="N517" s="422">
        <f t="shared" si="273"/>
        <v>0</v>
      </c>
      <c r="O517" s="422">
        <f t="shared" si="273"/>
        <v>0</v>
      </c>
      <c r="P517" s="263">
        <f t="shared" ref="P517:P525" si="274">SUM(D517:O517)</f>
        <v>0</v>
      </c>
      <c r="AJ517" s="2"/>
      <c r="AK517" s="241"/>
      <c r="AL517" s="2"/>
      <c r="AM517" s="2"/>
      <c r="AN517" s="241"/>
      <c r="AP517" s="2"/>
      <c r="AQ517" s="2"/>
      <c r="AR517" s="241"/>
      <c r="AS517" s="2"/>
      <c r="AT517" s="2"/>
      <c r="AU517" s="2"/>
      <c r="AV517" s="2"/>
      <c r="AW517" s="2"/>
      <c r="AX517" s="2"/>
      <c r="AY517" s="2"/>
      <c r="AZ517" s="2"/>
      <c r="BA517" s="2"/>
      <c r="BB517" s="2"/>
      <c r="BC517" s="2"/>
      <c r="BD517" s="2"/>
      <c r="BE517" s="2"/>
      <c r="BF517" s="2"/>
      <c r="BG517" s="2"/>
      <c r="BH517" s="2"/>
      <c r="BI517" s="2"/>
      <c r="BJ517" s="2"/>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row>
    <row r="518" spans="1:243" ht="15.5">
      <c r="A518" s="147">
        <f t="shared" si="269"/>
        <v>10</v>
      </c>
      <c r="B518" s="227">
        <f t="shared" si="270"/>
        <v>312.10000000000002</v>
      </c>
      <c r="C518" s="578"/>
      <c r="D518" s="422">
        <f t="shared" si="271"/>
        <v>0</v>
      </c>
      <c r="E518" s="422">
        <f t="shared" ref="E518:O518" si="275">E505*$C518/100/12</f>
        <v>0</v>
      </c>
      <c r="F518" s="422">
        <f t="shared" si="275"/>
        <v>0</v>
      </c>
      <c r="G518" s="422">
        <f t="shared" si="275"/>
        <v>0</v>
      </c>
      <c r="H518" s="422">
        <f t="shared" si="275"/>
        <v>0</v>
      </c>
      <c r="I518" s="422">
        <f t="shared" si="275"/>
        <v>0</v>
      </c>
      <c r="J518" s="422">
        <f t="shared" si="275"/>
        <v>0</v>
      </c>
      <c r="K518" s="422">
        <f t="shared" si="275"/>
        <v>0</v>
      </c>
      <c r="L518" s="422">
        <f t="shared" si="275"/>
        <v>0</v>
      </c>
      <c r="M518" s="422">
        <f t="shared" si="275"/>
        <v>0</v>
      </c>
      <c r="N518" s="422">
        <f t="shared" si="275"/>
        <v>0</v>
      </c>
      <c r="O518" s="422">
        <f t="shared" si="275"/>
        <v>0</v>
      </c>
      <c r="P518" s="263">
        <f t="shared" si="274"/>
        <v>0</v>
      </c>
      <c r="AJ518" s="2"/>
      <c r="AK518" s="241"/>
      <c r="AL518" s="2"/>
      <c r="AM518" s="2"/>
      <c r="AN518" s="241"/>
      <c r="AP518" s="2"/>
      <c r="AQ518" s="2"/>
      <c r="AR518" s="241"/>
      <c r="AS518" s="2"/>
      <c r="AT518" s="2"/>
      <c r="AU518" s="2"/>
      <c r="AV518" s="2"/>
      <c r="AW518" s="2"/>
      <c r="AX518" s="2"/>
      <c r="AY518" s="2"/>
      <c r="AZ518" s="2"/>
      <c r="BA518" s="2"/>
      <c r="BB518" s="2"/>
      <c r="BC518" s="2"/>
      <c r="BD518" s="2"/>
      <c r="BE518" s="2"/>
      <c r="BF518" s="2"/>
      <c r="BG518" s="2"/>
      <c r="BH518" s="2"/>
      <c r="BI518" s="2"/>
      <c r="BJ518" s="2"/>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row>
    <row r="519" spans="1:243" ht="15.5">
      <c r="A519" s="147">
        <f t="shared" si="269"/>
        <v>11</v>
      </c>
      <c r="B519" s="227">
        <f t="shared" si="270"/>
        <v>312.2</v>
      </c>
      <c r="C519" s="578"/>
      <c r="D519" s="422">
        <f t="shared" si="271"/>
        <v>0</v>
      </c>
      <c r="E519" s="422">
        <f t="shared" ref="E519:O519" si="276">E506*$C519/100/12</f>
        <v>0</v>
      </c>
      <c r="F519" s="422">
        <f t="shared" si="276"/>
        <v>0</v>
      </c>
      <c r="G519" s="422">
        <f t="shared" si="276"/>
        <v>0</v>
      </c>
      <c r="H519" s="422">
        <f t="shared" si="276"/>
        <v>0</v>
      </c>
      <c r="I519" s="422">
        <f t="shared" si="276"/>
        <v>0</v>
      </c>
      <c r="J519" s="422">
        <f t="shared" si="276"/>
        <v>0</v>
      </c>
      <c r="K519" s="422">
        <f t="shared" si="276"/>
        <v>0</v>
      </c>
      <c r="L519" s="422">
        <f t="shared" si="276"/>
        <v>0</v>
      </c>
      <c r="M519" s="422">
        <f t="shared" si="276"/>
        <v>0</v>
      </c>
      <c r="N519" s="422">
        <f t="shared" si="276"/>
        <v>0</v>
      </c>
      <c r="O519" s="422">
        <f t="shared" si="276"/>
        <v>0</v>
      </c>
      <c r="P519" s="263">
        <f t="shared" si="274"/>
        <v>0</v>
      </c>
      <c r="AJ519" s="2"/>
      <c r="AK519" s="241"/>
      <c r="AL519" s="2"/>
      <c r="AM519" s="2"/>
      <c r="AN519" s="241"/>
      <c r="AP519" s="2"/>
      <c r="AQ519" s="2"/>
      <c r="AR519" s="241"/>
      <c r="AS519" s="2"/>
      <c r="AT519" s="2"/>
      <c r="AU519" s="2"/>
      <c r="AV519" s="2"/>
      <c r="AW519" s="2"/>
      <c r="AX519" s="2"/>
      <c r="AY519" s="2"/>
      <c r="AZ519" s="2"/>
      <c r="BA519" s="2"/>
      <c r="BB519" s="2"/>
      <c r="BC519" s="2"/>
      <c r="BD519" s="2"/>
      <c r="BE519" s="2"/>
      <c r="BF519" s="2"/>
      <c r="BG519" s="2"/>
      <c r="BH519" s="2"/>
      <c r="BI519" s="2"/>
      <c r="BJ519" s="2"/>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row>
    <row r="520" spans="1:243" ht="15.5">
      <c r="A520" s="147">
        <f t="shared" si="269"/>
        <v>12</v>
      </c>
      <c r="B520" s="227">
        <f t="shared" si="270"/>
        <v>314</v>
      </c>
      <c r="C520" s="578"/>
      <c r="D520" s="422">
        <f t="shared" si="271"/>
        <v>0</v>
      </c>
      <c r="E520" s="422">
        <f t="shared" ref="E520:O520" si="277">E507*$C520/100/12</f>
        <v>0</v>
      </c>
      <c r="F520" s="422">
        <f t="shared" si="277"/>
        <v>0</v>
      </c>
      <c r="G520" s="422">
        <f t="shared" si="277"/>
        <v>0</v>
      </c>
      <c r="H520" s="422">
        <f t="shared" si="277"/>
        <v>0</v>
      </c>
      <c r="I520" s="422">
        <f t="shared" si="277"/>
        <v>0</v>
      </c>
      <c r="J520" s="422">
        <f t="shared" si="277"/>
        <v>0</v>
      </c>
      <c r="K520" s="422">
        <f t="shared" si="277"/>
        <v>0</v>
      </c>
      <c r="L520" s="422">
        <f t="shared" si="277"/>
        <v>0</v>
      </c>
      <c r="M520" s="422">
        <f t="shared" si="277"/>
        <v>0</v>
      </c>
      <c r="N520" s="422">
        <f t="shared" si="277"/>
        <v>0</v>
      </c>
      <c r="O520" s="422">
        <f t="shared" si="277"/>
        <v>0</v>
      </c>
      <c r="P520" s="263">
        <f t="shared" si="274"/>
        <v>0</v>
      </c>
      <c r="AJ520" s="2"/>
      <c r="AK520" s="241"/>
      <c r="AL520" s="2"/>
      <c r="AM520" s="2"/>
      <c r="AN520" s="241"/>
      <c r="AP520" s="2"/>
      <c r="AQ520" s="2"/>
      <c r="AR520" s="241"/>
      <c r="AS520" s="2"/>
      <c r="AT520" s="2"/>
      <c r="AU520" s="2"/>
      <c r="AV520" s="2"/>
      <c r="AW520" s="2"/>
      <c r="AX520" s="2"/>
      <c r="AY520" s="2"/>
      <c r="AZ520" s="2"/>
      <c r="BA520" s="2"/>
      <c r="BB520" s="2"/>
      <c r="BC520" s="2"/>
      <c r="BD520" s="2"/>
      <c r="BE520" s="2"/>
      <c r="BF520" s="2"/>
      <c r="BG520" s="2"/>
      <c r="BH520" s="2"/>
      <c r="BI520" s="2"/>
      <c r="BJ520" s="2"/>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row>
    <row r="521" spans="1:243" ht="15.5">
      <c r="A521" s="147">
        <f t="shared" si="269"/>
        <v>13</v>
      </c>
      <c r="B521" s="227">
        <f t="shared" si="270"/>
        <v>315</v>
      </c>
      <c r="C521" s="578"/>
      <c r="D521" s="422">
        <f t="shared" si="271"/>
        <v>0</v>
      </c>
      <c r="E521" s="422">
        <f t="shared" ref="E521:O521" si="278">E508*$C521/100/12</f>
        <v>0</v>
      </c>
      <c r="F521" s="422">
        <f t="shared" si="278"/>
        <v>0</v>
      </c>
      <c r="G521" s="422">
        <f t="shared" si="278"/>
        <v>0</v>
      </c>
      <c r="H521" s="422">
        <f t="shared" si="278"/>
        <v>0</v>
      </c>
      <c r="I521" s="422">
        <f t="shared" si="278"/>
        <v>0</v>
      </c>
      <c r="J521" s="422">
        <f t="shared" si="278"/>
        <v>0</v>
      </c>
      <c r="K521" s="422">
        <f t="shared" si="278"/>
        <v>0</v>
      </c>
      <c r="L521" s="422">
        <f t="shared" si="278"/>
        <v>0</v>
      </c>
      <c r="M521" s="422">
        <f t="shared" si="278"/>
        <v>0</v>
      </c>
      <c r="N521" s="422">
        <f t="shared" si="278"/>
        <v>0</v>
      </c>
      <c r="O521" s="422">
        <f t="shared" si="278"/>
        <v>0</v>
      </c>
      <c r="P521" s="263">
        <f t="shared" si="274"/>
        <v>0</v>
      </c>
      <c r="AJ521" s="2"/>
      <c r="AK521" s="241"/>
      <c r="AL521" s="2"/>
      <c r="AM521" s="2"/>
      <c r="AN521" s="241"/>
      <c r="AP521" s="2"/>
      <c r="AQ521" s="2"/>
      <c r="AR521" s="241"/>
      <c r="AS521" s="2"/>
      <c r="AT521" s="2"/>
      <c r="AU521" s="2"/>
      <c r="AV521" s="2"/>
      <c r="AW521" s="2"/>
      <c r="AX521" s="2"/>
      <c r="AY521" s="2"/>
      <c r="AZ521" s="2"/>
      <c r="BA521" s="2"/>
      <c r="BB521" s="2"/>
      <c r="BC521" s="2"/>
      <c r="BD521" s="2"/>
      <c r="BE521" s="2"/>
      <c r="BF521" s="2"/>
      <c r="BG521" s="2"/>
      <c r="BH521" s="2"/>
      <c r="BI521" s="2"/>
      <c r="BJ521" s="2"/>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row>
    <row r="522" spans="1:243" ht="15.5">
      <c r="A522" s="147" t="s">
        <v>3796</v>
      </c>
      <c r="B522" s="227">
        <v>315.10000000000002</v>
      </c>
      <c r="C522" s="578"/>
      <c r="D522" s="422">
        <f t="shared" ref="D522:O522" si="279">D509*$C522/100/12</f>
        <v>0</v>
      </c>
      <c r="E522" s="422">
        <f t="shared" si="279"/>
        <v>0</v>
      </c>
      <c r="F522" s="422">
        <f t="shared" si="279"/>
        <v>0</v>
      </c>
      <c r="G522" s="422">
        <f t="shared" si="279"/>
        <v>0</v>
      </c>
      <c r="H522" s="422">
        <f t="shared" si="279"/>
        <v>0</v>
      </c>
      <c r="I522" s="422">
        <f t="shared" si="279"/>
        <v>0</v>
      </c>
      <c r="J522" s="422">
        <f t="shared" si="279"/>
        <v>0</v>
      </c>
      <c r="K522" s="422">
        <f t="shared" si="279"/>
        <v>0</v>
      </c>
      <c r="L522" s="422">
        <f t="shared" si="279"/>
        <v>0</v>
      </c>
      <c r="M522" s="422">
        <f t="shared" si="279"/>
        <v>0</v>
      </c>
      <c r="N522" s="422">
        <f t="shared" si="279"/>
        <v>0</v>
      </c>
      <c r="O522" s="422">
        <f t="shared" si="279"/>
        <v>0</v>
      </c>
      <c r="P522" s="263">
        <f t="shared" ref="P522:P524" si="280">SUM(D522:O522)</f>
        <v>0</v>
      </c>
      <c r="AJ522" s="2"/>
      <c r="AK522" s="241"/>
      <c r="AL522" s="2"/>
      <c r="AM522" s="2"/>
      <c r="AN522" s="241"/>
      <c r="AP522" s="2"/>
      <c r="AQ522" s="2"/>
      <c r="AR522" s="241"/>
      <c r="AS522" s="2"/>
      <c r="AT522" s="2"/>
      <c r="AU522" s="2"/>
      <c r="AV522" s="2"/>
      <c r="AW522" s="2"/>
      <c r="AX522" s="2"/>
      <c r="AY522" s="2"/>
      <c r="AZ522" s="2"/>
      <c r="BA522" s="2"/>
      <c r="BB522" s="2"/>
      <c r="BC522" s="2"/>
      <c r="BD522" s="2"/>
      <c r="BE522" s="2"/>
      <c r="BF522" s="2"/>
      <c r="BG522" s="2"/>
      <c r="BH522" s="2"/>
      <c r="BI522" s="2"/>
      <c r="BJ522" s="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row>
    <row r="523" spans="1:243" ht="15.5">
      <c r="A523" s="147" t="s">
        <v>3797</v>
      </c>
      <c r="B523" s="227">
        <v>315.2</v>
      </c>
      <c r="C523" s="578"/>
      <c r="D523" s="422">
        <f t="shared" ref="D523:O523" si="281">D510*$C523/100/12</f>
        <v>0</v>
      </c>
      <c r="E523" s="422">
        <f t="shared" si="281"/>
        <v>0</v>
      </c>
      <c r="F523" s="422">
        <f t="shared" si="281"/>
        <v>0</v>
      </c>
      <c r="G523" s="422">
        <f t="shared" si="281"/>
        <v>0</v>
      </c>
      <c r="H523" s="422">
        <f t="shared" si="281"/>
        <v>0</v>
      </c>
      <c r="I523" s="422">
        <f t="shared" si="281"/>
        <v>0</v>
      </c>
      <c r="J523" s="422">
        <f t="shared" si="281"/>
        <v>0</v>
      </c>
      <c r="K523" s="422">
        <f t="shared" si="281"/>
        <v>0</v>
      </c>
      <c r="L523" s="422">
        <f t="shared" si="281"/>
        <v>0</v>
      </c>
      <c r="M523" s="422">
        <f t="shared" si="281"/>
        <v>0</v>
      </c>
      <c r="N523" s="422">
        <f t="shared" si="281"/>
        <v>0</v>
      </c>
      <c r="O523" s="422">
        <f t="shared" si="281"/>
        <v>0</v>
      </c>
      <c r="P523" s="263">
        <f t="shared" si="280"/>
        <v>0</v>
      </c>
      <c r="AJ523" s="2"/>
      <c r="AK523" s="241"/>
      <c r="AL523" s="2"/>
      <c r="AM523" s="2"/>
      <c r="AN523" s="241"/>
      <c r="AP523" s="2"/>
      <c r="AQ523" s="2"/>
      <c r="AR523" s="241"/>
      <c r="AS523" s="2"/>
      <c r="AT523" s="2"/>
      <c r="AU523" s="2"/>
      <c r="AV523" s="2"/>
      <c r="AW523" s="2"/>
      <c r="AX523" s="2"/>
      <c r="AY523" s="2"/>
      <c r="AZ523" s="2"/>
      <c r="BA523" s="2"/>
      <c r="BB523" s="2"/>
      <c r="BC523" s="2"/>
      <c r="BD523" s="2"/>
      <c r="BE523" s="2"/>
      <c r="BF523" s="2"/>
      <c r="BG523" s="2"/>
      <c r="BH523" s="2"/>
      <c r="BI523" s="2"/>
      <c r="BJ523" s="2"/>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row>
    <row r="524" spans="1:243" ht="15.5">
      <c r="A524" s="147" t="s">
        <v>3798</v>
      </c>
      <c r="B524" s="227">
        <v>315.3</v>
      </c>
      <c r="C524" s="578"/>
      <c r="D524" s="422">
        <f t="shared" ref="D524:O524" si="282">D511*$C524/100/12</f>
        <v>0</v>
      </c>
      <c r="E524" s="422">
        <f t="shared" si="282"/>
        <v>0</v>
      </c>
      <c r="F524" s="422">
        <f t="shared" si="282"/>
        <v>0</v>
      </c>
      <c r="G524" s="422">
        <f t="shared" si="282"/>
        <v>0</v>
      </c>
      <c r="H524" s="422">
        <f t="shared" si="282"/>
        <v>0</v>
      </c>
      <c r="I524" s="422">
        <f t="shared" si="282"/>
        <v>0</v>
      </c>
      <c r="J524" s="422">
        <f t="shared" si="282"/>
        <v>0</v>
      </c>
      <c r="K524" s="422">
        <f t="shared" si="282"/>
        <v>0</v>
      </c>
      <c r="L524" s="422">
        <f t="shared" si="282"/>
        <v>0</v>
      </c>
      <c r="M524" s="422">
        <f t="shared" si="282"/>
        <v>0</v>
      </c>
      <c r="N524" s="422">
        <f t="shared" si="282"/>
        <v>0</v>
      </c>
      <c r="O524" s="422">
        <f t="shared" si="282"/>
        <v>0</v>
      </c>
      <c r="P524" s="263">
        <f t="shared" si="280"/>
        <v>0</v>
      </c>
      <c r="AJ524" s="2"/>
      <c r="AK524" s="241"/>
      <c r="AL524" s="2"/>
      <c r="AM524" s="2"/>
      <c r="AN524" s="241"/>
      <c r="AP524" s="2"/>
      <c r="AQ524" s="2"/>
      <c r="AR524" s="241"/>
      <c r="AS524" s="2"/>
      <c r="AT524" s="2"/>
      <c r="AU524" s="2"/>
      <c r="AV524" s="2"/>
      <c r="AW524" s="2"/>
      <c r="AX524" s="2"/>
      <c r="AY524" s="2"/>
      <c r="AZ524" s="2"/>
      <c r="BA524" s="2"/>
      <c r="BB524" s="2"/>
      <c r="BC524" s="2"/>
      <c r="BD524" s="2"/>
      <c r="BE524" s="2"/>
      <c r="BF524" s="2"/>
      <c r="BG524" s="2"/>
      <c r="BH524" s="2"/>
      <c r="BI524" s="2"/>
      <c r="BJ524" s="2"/>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row>
    <row r="525" spans="1:243" ht="15.5">
      <c r="A525" s="147">
        <f>A521+1</f>
        <v>14</v>
      </c>
      <c r="B525" s="227">
        <f t="shared" ref="B525" si="283">B512</f>
        <v>316</v>
      </c>
      <c r="C525" s="578"/>
      <c r="D525" s="422">
        <f t="shared" ref="D525:O525" si="284">D512*$C525/100/12</f>
        <v>0</v>
      </c>
      <c r="E525" s="422">
        <f t="shared" si="284"/>
        <v>0</v>
      </c>
      <c r="F525" s="422">
        <f t="shared" si="284"/>
        <v>0</v>
      </c>
      <c r="G525" s="422">
        <f t="shared" si="284"/>
        <v>0</v>
      </c>
      <c r="H525" s="422">
        <f t="shared" si="284"/>
        <v>0</v>
      </c>
      <c r="I525" s="422">
        <f t="shared" si="284"/>
        <v>0</v>
      </c>
      <c r="J525" s="422">
        <f t="shared" si="284"/>
        <v>0</v>
      </c>
      <c r="K525" s="422">
        <f t="shared" si="284"/>
        <v>0</v>
      </c>
      <c r="L525" s="422">
        <f t="shared" si="284"/>
        <v>0</v>
      </c>
      <c r="M525" s="422">
        <f t="shared" si="284"/>
        <v>0</v>
      </c>
      <c r="N525" s="422">
        <f t="shared" si="284"/>
        <v>0</v>
      </c>
      <c r="O525" s="422">
        <f t="shared" si="284"/>
        <v>0</v>
      </c>
      <c r="P525" s="263">
        <f t="shared" si="274"/>
        <v>0</v>
      </c>
      <c r="AJ525" s="2"/>
      <c r="AK525" s="241"/>
      <c r="AL525" s="2"/>
      <c r="AM525" s="2"/>
      <c r="AN525" s="241"/>
      <c r="AP525" s="2"/>
      <c r="AQ525" s="2"/>
      <c r="AR525" s="241"/>
      <c r="AS525" s="2"/>
      <c r="AT525" s="2"/>
      <c r="AU525" s="2"/>
      <c r="AV525" s="2"/>
      <c r="AW525" s="2"/>
      <c r="AX525" s="2"/>
      <c r="AY525" s="2"/>
      <c r="AZ525" s="2"/>
      <c r="BA525" s="2"/>
      <c r="BB525" s="2"/>
      <c r="BC525" s="2"/>
      <c r="BD525" s="2"/>
      <c r="BE525" s="2"/>
      <c r="BF525" s="2"/>
      <c r="BG525" s="2"/>
      <c r="BH525" s="2"/>
      <c r="BI525" s="2"/>
      <c r="BJ525" s="2"/>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row>
    <row r="526" spans="1:243" ht="15.5">
      <c r="A526" s="96"/>
      <c r="B526" s="2"/>
      <c r="C526" s="2"/>
      <c r="D526" s="2"/>
      <c r="E526" s="2"/>
      <c r="F526" s="2"/>
      <c r="G526" s="2"/>
      <c r="H526" s="2"/>
      <c r="I526" s="2"/>
      <c r="J526" s="2"/>
      <c r="K526" s="96"/>
      <c r="L526" s="2"/>
      <c r="M526" s="2"/>
      <c r="N526" s="422">
        <f>SUM(N516:N525)</f>
        <v>0</v>
      </c>
      <c r="O526" s="2"/>
      <c r="P526" s="266"/>
      <c r="AJ526" s="2"/>
      <c r="AK526" s="241"/>
      <c r="AL526" s="2"/>
      <c r="AM526" s="2"/>
      <c r="AN526" s="241"/>
      <c r="AP526" s="2"/>
      <c r="AQ526" s="2"/>
      <c r="AR526" s="241"/>
      <c r="AS526" s="2"/>
      <c r="AT526" s="2"/>
      <c r="AU526" s="2"/>
      <c r="AV526" s="2"/>
      <c r="AW526" s="2"/>
      <c r="AX526" s="2"/>
      <c r="AY526" s="2"/>
      <c r="AZ526" s="2"/>
      <c r="BA526" s="2"/>
      <c r="BB526" s="2"/>
      <c r="BC526" s="2"/>
      <c r="BD526" s="2"/>
      <c r="BE526" s="2"/>
      <c r="BF526" s="2"/>
      <c r="BG526" s="2"/>
      <c r="BH526" s="2"/>
      <c r="BI526" s="2"/>
      <c r="BJ526" s="2"/>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row>
    <row r="527" spans="1:243" ht="18.5">
      <c r="A527" s="96"/>
      <c r="B527" s="96" t="s">
        <v>1068</v>
      </c>
      <c r="C527" s="96" t="s">
        <v>720</v>
      </c>
      <c r="D527" s="1283" t="s">
        <v>721</v>
      </c>
      <c r="E527" s="1284"/>
      <c r="F527" s="1284"/>
      <c r="G527" s="1284"/>
      <c r="H527" s="1284"/>
      <c r="I527" s="1284"/>
      <c r="J527" s="1284"/>
      <c r="K527" s="1284"/>
      <c r="L527" s="1284"/>
      <c r="M527" s="1284"/>
      <c r="N527" s="1284"/>
      <c r="O527" s="1284"/>
      <c r="P527" s="1284"/>
      <c r="AJ527" s="253"/>
      <c r="AK527" s="254"/>
      <c r="AL527" s="253"/>
      <c r="AM527" s="253"/>
      <c r="AN527" s="254"/>
      <c r="AP527" s="2"/>
      <c r="AQ527" s="2"/>
      <c r="AR527" s="241"/>
      <c r="AS527" s="2"/>
      <c r="AT527" s="2"/>
      <c r="AU527" s="2"/>
      <c r="AV527" s="2"/>
      <c r="AW527" s="2"/>
      <c r="AX527" s="2"/>
      <c r="AY527" s="2"/>
      <c r="AZ527" s="2"/>
      <c r="BA527" s="2"/>
      <c r="BB527" s="2"/>
      <c r="BC527" s="2"/>
      <c r="BD527" s="2"/>
      <c r="BE527" s="2"/>
      <c r="BF527" s="2"/>
      <c r="BG527" s="2"/>
      <c r="BH527" s="2"/>
      <c r="BI527" s="2"/>
      <c r="BJ527" s="2"/>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row>
    <row r="528" spans="1:243" ht="18.5">
      <c r="A528" s="147"/>
      <c r="B528" s="97" t="s">
        <v>918</v>
      </c>
      <c r="C528" s="97" t="s">
        <v>722</v>
      </c>
      <c r="D528" s="15" t="s">
        <v>706</v>
      </c>
      <c r="E528" s="15" t="s">
        <v>707</v>
      </c>
      <c r="F528" s="15" t="s">
        <v>708</v>
      </c>
      <c r="G528" s="15" t="s">
        <v>709</v>
      </c>
      <c r="H528" s="15" t="s">
        <v>710</v>
      </c>
      <c r="I528" s="15" t="s">
        <v>711</v>
      </c>
      <c r="J528" s="15" t="s">
        <v>712</v>
      </c>
      <c r="K528" s="15" t="s">
        <v>713</v>
      </c>
      <c r="L528" s="15" t="s">
        <v>714</v>
      </c>
      <c r="M528" s="15" t="s">
        <v>715</v>
      </c>
      <c r="N528" s="15" t="s">
        <v>716</v>
      </c>
      <c r="O528" s="15" t="s">
        <v>705</v>
      </c>
      <c r="P528" s="277" t="s">
        <v>622</v>
      </c>
      <c r="AJ528" s="2"/>
      <c r="AK528" s="241"/>
      <c r="AL528" s="2"/>
      <c r="AM528" s="2"/>
      <c r="AN528" s="241"/>
      <c r="AP528" s="2"/>
      <c r="AQ528" s="2"/>
      <c r="AR528" s="241"/>
      <c r="AS528" s="2"/>
      <c r="AT528" s="2"/>
      <c r="AU528" s="2"/>
      <c r="AV528" s="2"/>
      <c r="AW528" s="2"/>
      <c r="AX528" s="2"/>
      <c r="AY528" s="2"/>
      <c r="AZ528" s="2"/>
      <c r="BA528" s="2"/>
      <c r="BB528" s="2"/>
      <c r="BC528" s="2"/>
      <c r="BD528" s="2"/>
      <c r="BE528" s="2"/>
      <c r="BF528" s="2"/>
      <c r="BG528" s="2"/>
      <c r="BH528" s="2"/>
      <c r="BI528" s="2"/>
      <c r="BJ528" s="2"/>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row>
    <row r="529" spans="1:243" ht="15.5">
      <c r="A529" s="147">
        <f>A525+1</f>
        <v>15</v>
      </c>
      <c r="B529" s="227">
        <f t="shared" ref="B529:B534" si="285">B503</f>
        <v>311</v>
      </c>
      <c r="C529" s="577">
        <v>0</v>
      </c>
      <c r="D529" s="422">
        <f t="shared" ref="D529:D534" si="286">C529+D516</f>
        <v>0</v>
      </c>
      <c r="E529" s="422">
        <f t="shared" ref="E529:O529" si="287">D529+E516</f>
        <v>0</v>
      </c>
      <c r="F529" s="422">
        <f t="shared" si="287"/>
        <v>0</v>
      </c>
      <c r="G529" s="422">
        <f t="shared" si="287"/>
        <v>0</v>
      </c>
      <c r="H529" s="422">
        <f t="shared" si="287"/>
        <v>0</v>
      </c>
      <c r="I529" s="422">
        <f t="shared" si="287"/>
        <v>0</v>
      </c>
      <c r="J529" s="422">
        <f t="shared" si="287"/>
        <v>0</v>
      </c>
      <c r="K529" s="422">
        <f t="shared" si="287"/>
        <v>0</v>
      </c>
      <c r="L529" s="422">
        <f t="shared" si="287"/>
        <v>0</v>
      </c>
      <c r="M529" s="422">
        <f t="shared" si="287"/>
        <v>0</v>
      </c>
      <c r="N529" s="422">
        <f t="shared" si="287"/>
        <v>0</v>
      </c>
      <c r="O529" s="422">
        <f t="shared" si="287"/>
        <v>0</v>
      </c>
      <c r="P529" s="263">
        <f>O529</f>
        <v>0</v>
      </c>
      <c r="AJ529" s="2"/>
      <c r="AK529" s="241"/>
      <c r="AL529" s="2"/>
      <c r="AM529" s="253"/>
      <c r="AN529" s="254"/>
      <c r="AP529" s="2"/>
      <c r="AQ529" s="2"/>
      <c r="AR529" s="241"/>
      <c r="AS529" s="2"/>
      <c r="AT529" s="2"/>
      <c r="AU529" s="2"/>
      <c r="AV529" s="2"/>
      <c r="AW529" s="2"/>
      <c r="AX529" s="2"/>
      <c r="AY529" s="2"/>
      <c r="AZ529" s="2"/>
      <c r="BA529" s="2"/>
      <c r="BB529" s="2"/>
      <c r="BC529" s="2"/>
      <c r="BD529" s="2"/>
      <c r="BE529" s="2"/>
      <c r="BF529" s="2"/>
      <c r="BG529" s="2"/>
      <c r="BH529" s="2"/>
      <c r="BI529" s="2"/>
      <c r="BJ529" s="2"/>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row>
    <row r="530" spans="1:243" ht="15.5">
      <c r="A530" s="147">
        <f t="shared" ref="A530:A534" si="288">A529+1</f>
        <v>16</v>
      </c>
      <c r="B530" s="227">
        <f t="shared" si="285"/>
        <v>312</v>
      </c>
      <c r="C530" s="577">
        <v>0</v>
      </c>
      <c r="D530" s="422">
        <f t="shared" si="286"/>
        <v>0</v>
      </c>
      <c r="E530" s="422">
        <f t="shared" ref="E530:O530" si="289">D530+E517</f>
        <v>0</v>
      </c>
      <c r="F530" s="422">
        <f t="shared" si="289"/>
        <v>0</v>
      </c>
      <c r="G530" s="422">
        <f t="shared" si="289"/>
        <v>0</v>
      </c>
      <c r="H530" s="422">
        <f t="shared" si="289"/>
        <v>0</v>
      </c>
      <c r="I530" s="422">
        <f t="shared" si="289"/>
        <v>0</v>
      </c>
      <c r="J530" s="422">
        <f t="shared" si="289"/>
        <v>0</v>
      </c>
      <c r="K530" s="422">
        <f t="shared" si="289"/>
        <v>0</v>
      </c>
      <c r="L530" s="422">
        <f t="shared" si="289"/>
        <v>0</v>
      </c>
      <c r="M530" s="422">
        <f t="shared" si="289"/>
        <v>0</v>
      </c>
      <c r="N530" s="422">
        <f t="shared" si="289"/>
        <v>0</v>
      </c>
      <c r="O530" s="422">
        <f t="shared" si="289"/>
        <v>0</v>
      </c>
      <c r="P530" s="263">
        <f t="shared" ref="P530:P538" si="290">O530</f>
        <v>0</v>
      </c>
      <c r="AJ530" s="2"/>
      <c r="AK530" s="241"/>
      <c r="AL530" s="2"/>
      <c r="AM530" s="2"/>
      <c r="AN530" s="241"/>
      <c r="AP530" s="2"/>
      <c r="AQ530" s="2"/>
      <c r="AR530" s="241"/>
      <c r="AS530" s="2"/>
      <c r="AT530" s="2"/>
      <c r="AU530" s="2"/>
      <c r="AV530" s="2"/>
      <c r="AW530" s="2"/>
      <c r="AX530" s="2"/>
      <c r="AY530" s="2"/>
      <c r="AZ530" s="2"/>
      <c r="BA530" s="2"/>
      <c r="BB530" s="2"/>
      <c r="BC530" s="2"/>
      <c r="BD530" s="2"/>
      <c r="BE530" s="2"/>
      <c r="BF530" s="2"/>
      <c r="BG530" s="2"/>
      <c r="BH530" s="2"/>
      <c r="BI530" s="2"/>
      <c r="BJ530" s="2"/>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row>
    <row r="531" spans="1:243" ht="15.5">
      <c r="A531" s="147">
        <f t="shared" si="288"/>
        <v>17</v>
      </c>
      <c r="B531" s="227">
        <f t="shared" si="285"/>
        <v>312.10000000000002</v>
      </c>
      <c r="C531" s="577">
        <v>0</v>
      </c>
      <c r="D531" s="422">
        <f t="shared" si="286"/>
        <v>0</v>
      </c>
      <c r="E531" s="422">
        <f t="shared" ref="E531:O531" si="291">D531+E518</f>
        <v>0</v>
      </c>
      <c r="F531" s="422">
        <f t="shared" si="291"/>
        <v>0</v>
      </c>
      <c r="G531" s="422">
        <f t="shared" si="291"/>
        <v>0</v>
      </c>
      <c r="H531" s="422">
        <f t="shared" si="291"/>
        <v>0</v>
      </c>
      <c r="I531" s="422">
        <f t="shared" si="291"/>
        <v>0</v>
      </c>
      <c r="J531" s="422">
        <f t="shared" si="291"/>
        <v>0</v>
      </c>
      <c r="K531" s="422">
        <f t="shared" si="291"/>
        <v>0</v>
      </c>
      <c r="L531" s="422">
        <f t="shared" si="291"/>
        <v>0</v>
      </c>
      <c r="M531" s="422">
        <f t="shared" si="291"/>
        <v>0</v>
      </c>
      <c r="N531" s="422">
        <f t="shared" si="291"/>
        <v>0</v>
      </c>
      <c r="O531" s="422">
        <f t="shared" si="291"/>
        <v>0</v>
      </c>
      <c r="P531" s="263">
        <f t="shared" si="290"/>
        <v>0</v>
      </c>
      <c r="AJ531" s="2"/>
      <c r="AK531" s="241"/>
      <c r="AL531" s="2"/>
      <c r="AM531" s="2"/>
      <c r="AN531" s="241"/>
      <c r="AP531" s="2"/>
      <c r="AQ531" s="2"/>
      <c r="AR531" s="241"/>
      <c r="AS531" s="2"/>
      <c r="AT531" s="2"/>
      <c r="AU531" s="2"/>
      <c r="AV531" s="2"/>
      <c r="AW531" s="2"/>
      <c r="AX531" s="2"/>
      <c r="AY531" s="2"/>
      <c r="AZ531" s="2"/>
      <c r="BA531" s="2"/>
      <c r="BB531" s="2"/>
      <c r="BC531" s="2"/>
      <c r="BD531" s="2"/>
      <c r="BE531" s="2"/>
      <c r="BF531" s="2"/>
      <c r="BG531" s="2"/>
      <c r="BH531" s="2"/>
      <c r="BI531" s="2"/>
      <c r="BJ531" s="2"/>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row>
    <row r="532" spans="1:243" ht="15.5">
      <c r="A532" s="147">
        <f t="shared" si="288"/>
        <v>18</v>
      </c>
      <c r="B532" s="227">
        <f t="shared" si="285"/>
        <v>312.2</v>
      </c>
      <c r="C532" s="577">
        <v>0</v>
      </c>
      <c r="D532" s="422">
        <f t="shared" si="286"/>
        <v>0</v>
      </c>
      <c r="E532" s="422">
        <f t="shared" ref="E532:O532" si="292">D532+E519</f>
        <v>0</v>
      </c>
      <c r="F532" s="422">
        <f t="shared" si="292"/>
        <v>0</v>
      </c>
      <c r="G532" s="422">
        <f t="shared" si="292"/>
        <v>0</v>
      </c>
      <c r="H532" s="422">
        <f t="shared" si="292"/>
        <v>0</v>
      </c>
      <c r="I532" s="422">
        <f t="shared" si="292"/>
        <v>0</v>
      </c>
      <c r="J532" s="422">
        <f t="shared" si="292"/>
        <v>0</v>
      </c>
      <c r="K532" s="422">
        <f t="shared" si="292"/>
        <v>0</v>
      </c>
      <c r="L532" s="422">
        <f t="shared" si="292"/>
        <v>0</v>
      </c>
      <c r="M532" s="422">
        <f t="shared" si="292"/>
        <v>0</v>
      </c>
      <c r="N532" s="422">
        <f t="shared" si="292"/>
        <v>0</v>
      </c>
      <c r="O532" s="422">
        <f t="shared" si="292"/>
        <v>0</v>
      </c>
      <c r="P532" s="263">
        <f t="shared" si="290"/>
        <v>0</v>
      </c>
      <c r="AJ532" s="2"/>
      <c r="AK532" s="241"/>
      <c r="AL532" s="2"/>
      <c r="AM532" s="2"/>
      <c r="AN532" s="241"/>
      <c r="AP532" s="2"/>
      <c r="AQ532" s="2"/>
      <c r="AR532" s="241"/>
      <c r="AS532" s="2"/>
      <c r="AT532" s="2"/>
      <c r="AU532" s="2"/>
      <c r="AV532" s="2"/>
      <c r="AW532" s="2"/>
      <c r="AX532" s="2"/>
      <c r="AY532" s="2"/>
      <c r="AZ532" s="2"/>
      <c r="BA532" s="2"/>
      <c r="BB532" s="2"/>
      <c r="BC532" s="2"/>
      <c r="BD532" s="2"/>
      <c r="BE532" s="2"/>
      <c r="BF532" s="2"/>
      <c r="BG532" s="2"/>
      <c r="BH532" s="2"/>
      <c r="BI532" s="2"/>
      <c r="BJ532" s="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row>
    <row r="533" spans="1:243" ht="15.5">
      <c r="A533" s="147">
        <f t="shared" si="288"/>
        <v>19</v>
      </c>
      <c r="B533" s="227">
        <f t="shared" si="285"/>
        <v>314</v>
      </c>
      <c r="C533" s="577">
        <v>0</v>
      </c>
      <c r="D533" s="422">
        <f t="shared" si="286"/>
        <v>0</v>
      </c>
      <c r="E533" s="422">
        <f t="shared" ref="E533:O533" si="293">D533+E520</f>
        <v>0</v>
      </c>
      <c r="F533" s="422">
        <f t="shared" si="293"/>
        <v>0</v>
      </c>
      <c r="G533" s="422">
        <f t="shared" si="293"/>
        <v>0</v>
      </c>
      <c r="H533" s="422">
        <f t="shared" si="293"/>
        <v>0</v>
      </c>
      <c r="I533" s="422">
        <f t="shared" si="293"/>
        <v>0</v>
      </c>
      <c r="J533" s="422">
        <f t="shared" si="293"/>
        <v>0</v>
      </c>
      <c r="K533" s="422">
        <f t="shared" si="293"/>
        <v>0</v>
      </c>
      <c r="L533" s="422">
        <f t="shared" si="293"/>
        <v>0</v>
      </c>
      <c r="M533" s="422">
        <f t="shared" si="293"/>
        <v>0</v>
      </c>
      <c r="N533" s="422">
        <f t="shared" si="293"/>
        <v>0</v>
      </c>
      <c r="O533" s="422">
        <f t="shared" si="293"/>
        <v>0</v>
      </c>
      <c r="P533" s="263">
        <f t="shared" si="290"/>
        <v>0</v>
      </c>
      <c r="AJ533" s="2"/>
      <c r="AK533" s="241"/>
      <c r="AL533" s="2"/>
      <c r="AM533" s="2"/>
      <c r="AN533" s="241"/>
      <c r="AP533" s="2"/>
      <c r="AQ533" s="2"/>
      <c r="AR533" s="241"/>
      <c r="AS533" s="2"/>
      <c r="AT533" s="2"/>
      <c r="AU533" s="2"/>
      <c r="AV533" s="2"/>
      <c r="AW533" s="2"/>
      <c r="AX533" s="2"/>
      <c r="AY533" s="2"/>
      <c r="AZ533" s="2"/>
      <c r="BA533" s="2"/>
      <c r="BB533" s="2"/>
      <c r="BC533" s="2"/>
      <c r="BD533" s="2"/>
      <c r="BE533" s="2"/>
      <c r="BF533" s="2"/>
      <c r="BG533" s="2"/>
      <c r="BH533" s="2"/>
      <c r="BI533" s="2"/>
      <c r="BJ533" s="2"/>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row>
    <row r="534" spans="1:243" ht="15.5">
      <c r="A534" s="147">
        <f t="shared" si="288"/>
        <v>20</v>
      </c>
      <c r="B534" s="227">
        <f t="shared" si="285"/>
        <v>315</v>
      </c>
      <c r="C534" s="577">
        <v>0</v>
      </c>
      <c r="D534" s="422">
        <f t="shared" si="286"/>
        <v>0</v>
      </c>
      <c r="E534" s="422">
        <f t="shared" ref="E534:O534" si="294">D534+E521</f>
        <v>0</v>
      </c>
      <c r="F534" s="422">
        <f t="shared" si="294"/>
        <v>0</v>
      </c>
      <c r="G534" s="422">
        <f t="shared" si="294"/>
        <v>0</v>
      </c>
      <c r="H534" s="422">
        <f t="shared" si="294"/>
        <v>0</v>
      </c>
      <c r="I534" s="422">
        <f t="shared" si="294"/>
        <v>0</v>
      </c>
      <c r="J534" s="422">
        <f t="shared" si="294"/>
        <v>0</v>
      </c>
      <c r="K534" s="422">
        <f t="shared" si="294"/>
        <v>0</v>
      </c>
      <c r="L534" s="422">
        <f t="shared" si="294"/>
        <v>0</v>
      </c>
      <c r="M534" s="422">
        <f t="shared" si="294"/>
        <v>0</v>
      </c>
      <c r="N534" s="422">
        <f t="shared" si="294"/>
        <v>0</v>
      </c>
      <c r="O534" s="422">
        <f t="shared" si="294"/>
        <v>0</v>
      </c>
      <c r="P534" s="263">
        <f t="shared" si="290"/>
        <v>0</v>
      </c>
      <c r="AJ534" s="2"/>
      <c r="AK534" s="241"/>
      <c r="AL534" s="2"/>
      <c r="AM534" s="2"/>
      <c r="AN534" s="241"/>
      <c r="AP534" s="2"/>
      <c r="AQ534" s="2"/>
      <c r="AR534" s="241"/>
      <c r="AS534" s="2"/>
      <c r="AT534" s="2"/>
      <c r="AU534" s="2"/>
      <c r="AV534" s="2"/>
      <c r="AW534" s="2"/>
      <c r="AX534" s="2"/>
      <c r="AY534" s="2"/>
      <c r="AZ534" s="2"/>
      <c r="BA534" s="2"/>
      <c r="BB534" s="2"/>
      <c r="BC534" s="2"/>
      <c r="BD534" s="2"/>
      <c r="BE534" s="2"/>
      <c r="BF534" s="2"/>
      <c r="BG534" s="2"/>
      <c r="BH534" s="2"/>
      <c r="BI534" s="2"/>
      <c r="BJ534" s="2"/>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row>
    <row r="535" spans="1:243" ht="15.5">
      <c r="A535" s="147" t="s">
        <v>3799</v>
      </c>
      <c r="B535" s="227">
        <v>315.10000000000002</v>
      </c>
      <c r="C535" s="577">
        <v>0</v>
      </c>
      <c r="D535" s="422">
        <f t="shared" ref="D535:O535" si="295">C535+D522</f>
        <v>0</v>
      </c>
      <c r="E535" s="422">
        <f t="shared" si="295"/>
        <v>0</v>
      </c>
      <c r="F535" s="422">
        <f t="shared" si="295"/>
        <v>0</v>
      </c>
      <c r="G535" s="422">
        <f t="shared" si="295"/>
        <v>0</v>
      </c>
      <c r="H535" s="422">
        <f t="shared" si="295"/>
        <v>0</v>
      </c>
      <c r="I535" s="422">
        <f t="shared" si="295"/>
        <v>0</v>
      </c>
      <c r="J535" s="422">
        <f t="shared" si="295"/>
        <v>0</v>
      </c>
      <c r="K535" s="422">
        <f t="shared" si="295"/>
        <v>0</v>
      </c>
      <c r="L535" s="422">
        <f t="shared" si="295"/>
        <v>0</v>
      </c>
      <c r="M535" s="422">
        <f t="shared" si="295"/>
        <v>0</v>
      </c>
      <c r="N535" s="422">
        <f t="shared" si="295"/>
        <v>0</v>
      </c>
      <c r="O535" s="422">
        <f t="shared" si="295"/>
        <v>0</v>
      </c>
      <c r="P535" s="263">
        <f t="shared" ref="P535:P537" si="296">O535</f>
        <v>0</v>
      </c>
      <c r="AJ535" s="2"/>
      <c r="AK535" s="241"/>
      <c r="AL535" s="2"/>
      <c r="AM535" s="2"/>
      <c r="AN535" s="241"/>
      <c r="AP535" s="2"/>
      <c r="AQ535" s="2"/>
      <c r="AR535" s="241"/>
      <c r="AS535" s="2"/>
      <c r="AT535" s="2"/>
      <c r="AU535" s="2"/>
      <c r="AV535" s="2"/>
      <c r="AW535" s="2"/>
      <c r="AX535" s="2"/>
      <c r="AY535" s="2"/>
      <c r="AZ535" s="2"/>
      <c r="BA535" s="2"/>
      <c r="BB535" s="2"/>
      <c r="BC535" s="2"/>
      <c r="BD535" s="2"/>
      <c r="BE535" s="2"/>
      <c r="BF535" s="2"/>
      <c r="BG535" s="2"/>
      <c r="BH535" s="2"/>
      <c r="BI535" s="2"/>
      <c r="BJ535" s="2"/>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row>
    <row r="536" spans="1:243" ht="15.5">
      <c r="A536" s="147" t="s">
        <v>3800</v>
      </c>
      <c r="B536" s="227">
        <v>315.2</v>
      </c>
      <c r="C536" s="577">
        <v>0</v>
      </c>
      <c r="D536" s="422">
        <f t="shared" ref="D536:O536" si="297">C536+D523</f>
        <v>0</v>
      </c>
      <c r="E536" s="422">
        <f t="shared" si="297"/>
        <v>0</v>
      </c>
      <c r="F536" s="422">
        <f t="shared" si="297"/>
        <v>0</v>
      </c>
      <c r="G536" s="422">
        <f t="shared" si="297"/>
        <v>0</v>
      </c>
      <c r="H536" s="422">
        <f t="shared" si="297"/>
        <v>0</v>
      </c>
      <c r="I536" s="422">
        <f t="shared" si="297"/>
        <v>0</v>
      </c>
      <c r="J536" s="422">
        <f t="shared" si="297"/>
        <v>0</v>
      </c>
      <c r="K536" s="422">
        <f t="shared" si="297"/>
        <v>0</v>
      </c>
      <c r="L536" s="422">
        <f t="shared" si="297"/>
        <v>0</v>
      </c>
      <c r="M536" s="422">
        <f t="shared" si="297"/>
        <v>0</v>
      </c>
      <c r="N536" s="422">
        <f t="shared" si="297"/>
        <v>0</v>
      </c>
      <c r="O536" s="422">
        <f t="shared" si="297"/>
        <v>0</v>
      </c>
      <c r="P536" s="263">
        <f t="shared" si="296"/>
        <v>0</v>
      </c>
      <c r="AJ536" s="2"/>
      <c r="AK536" s="241"/>
      <c r="AL536" s="2"/>
      <c r="AM536" s="2"/>
      <c r="AN536" s="241"/>
      <c r="AP536" s="2"/>
      <c r="AQ536" s="2"/>
      <c r="AR536" s="241"/>
      <c r="AS536" s="2"/>
      <c r="AT536" s="2"/>
      <c r="AU536" s="2"/>
      <c r="AV536" s="2"/>
      <c r="AW536" s="2"/>
      <c r="AX536" s="2"/>
      <c r="AY536" s="2"/>
      <c r="AZ536" s="2"/>
      <c r="BA536" s="2"/>
      <c r="BB536" s="2"/>
      <c r="BC536" s="2"/>
      <c r="BD536" s="2"/>
      <c r="BE536" s="2"/>
      <c r="BF536" s="2"/>
      <c r="BG536" s="2"/>
      <c r="BH536" s="2"/>
      <c r="BI536" s="2"/>
      <c r="BJ536" s="2"/>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row>
    <row r="537" spans="1:243" ht="15.5">
      <c r="A537" s="147" t="s">
        <v>3801</v>
      </c>
      <c r="B537" s="227">
        <v>315.3</v>
      </c>
      <c r="C537" s="577">
        <v>0</v>
      </c>
      <c r="D537" s="422">
        <f t="shared" ref="D537:O537" si="298">C537+D524</f>
        <v>0</v>
      </c>
      <c r="E537" s="422">
        <f t="shared" si="298"/>
        <v>0</v>
      </c>
      <c r="F537" s="422">
        <f t="shared" si="298"/>
        <v>0</v>
      </c>
      <c r="G537" s="422">
        <f t="shared" si="298"/>
        <v>0</v>
      </c>
      <c r="H537" s="422">
        <f t="shared" si="298"/>
        <v>0</v>
      </c>
      <c r="I537" s="422">
        <f t="shared" si="298"/>
        <v>0</v>
      </c>
      <c r="J537" s="422">
        <f t="shared" si="298"/>
        <v>0</v>
      </c>
      <c r="K537" s="422">
        <f t="shared" si="298"/>
        <v>0</v>
      </c>
      <c r="L537" s="422">
        <f t="shared" si="298"/>
        <v>0</v>
      </c>
      <c r="M537" s="422">
        <f t="shared" si="298"/>
        <v>0</v>
      </c>
      <c r="N537" s="422">
        <f t="shared" si="298"/>
        <v>0</v>
      </c>
      <c r="O537" s="422">
        <f t="shared" si="298"/>
        <v>0</v>
      </c>
      <c r="P537" s="263">
        <f t="shared" si="296"/>
        <v>0</v>
      </c>
      <c r="AJ537" s="2"/>
      <c r="AK537" s="241"/>
      <c r="AL537" s="2"/>
      <c r="AM537" s="2"/>
      <c r="AN537" s="241"/>
      <c r="AP537" s="2"/>
      <c r="AQ537" s="2"/>
      <c r="AR537" s="241"/>
      <c r="AS537" s="2"/>
      <c r="AT537" s="2"/>
      <c r="AU537" s="2"/>
      <c r="AV537" s="2"/>
      <c r="AW537" s="2"/>
      <c r="AX537" s="2"/>
      <c r="AY537" s="2"/>
      <c r="AZ537" s="2"/>
      <c r="BA537" s="2"/>
      <c r="BB537" s="2"/>
      <c r="BC537" s="2"/>
      <c r="BD537" s="2"/>
      <c r="BE537" s="2"/>
      <c r="BF537" s="2"/>
      <c r="BG537" s="2"/>
      <c r="BH537" s="2"/>
      <c r="BI537" s="2"/>
      <c r="BJ537" s="2"/>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row>
    <row r="538" spans="1:243" ht="15.5">
      <c r="A538" s="147">
        <f>A534+1</f>
        <v>21</v>
      </c>
      <c r="B538" s="227">
        <f t="shared" ref="B538" si="299">B512</f>
        <v>316</v>
      </c>
      <c r="C538" s="577">
        <v>0</v>
      </c>
      <c r="D538" s="422">
        <f t="shared" ref="D538:O538" si="300">C538+D525</f>
        <v>0</v>
      </c>
      <c r="E538" s="422">
        <f t="shared" si="300"/>
        <v>0</v>
      </c>
      <c r="F538" s="422">
        <f t="shared" si="300"/>
        <v>0</v>
      </c>
      <c r="G538" s="422">
        <f t="shared" si="300"/>
        <v>0</v>
      </c>
      <c r="H538" s="422">
        <f t="shared" si="300"/>
        <v>0</v>
      </c>
      <c r="I538" s="422">
        <f t="shared" si="300"/>
        <v>0</v>
      </c>
      <c r="J538" s="422">
        <f t="shared" si="300"/>
        <v>0</v>
      </c>
      <c r="K538" s="422">
        <f t="shared" si="300"/>
        <v>0</v>
      </c>
      <c r="L538" s="422">
        <f t="shared" si="300"/>
        <v>0</v>
      </c>
      <c r="M538" s="422">
        <f t="shared" si="300"/>
        <v>0</v>
      </c>
      <c r="N538" s="422">
        <f t="shared" si="300"/>
        <v>0</v>
      </c>
      <c r="O538" s="422">
        <f t="shared" si="300"/>
        <v>0</v>
      </c>
      <c r="P538" s="263">
        <f t="shared" si="290"/>
        <v>0</v>
      </c>
      <c r="AJ538" s="2"/>
      <c r="AK538" s="241"/>
      <c r="AL538" s="2"/>
      <c r="AM538" s="2"/>
      <c r="AN538" s="241"/>
      <c r="AP538" s="2"/>
      <c r="AQ538" s="2"/>
      <c r="AR538" s="241"/>
      <c r="AS538" s="2"/>
      <c r="AT538" s="2"/>
      <c r="AU538" s="2"/>
      <c r="AV538" s="2"/>
      <c r="AW538" s="2"/>
      <c r="AX538" s="2"/>
      <c r="AY538" s="2"/>
      <c r="AZ538" s="2"/>
      <c r="BA538" s="2"/>
      <c r="BB538" s="2"/>
      <c r="BC538" s="2"/>
      <c r="BD538" s="2"/>
      <c r="BE538" s="2"/>
      <c r="BF538" s="2"/>
      <c r="BG538" s="2"/>
      <c r="BH538" s="2"/>
      <c r="BI538" s="2"/>
      <c r="BJ538" s="2"/>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row>
    <row r="539" spans="1:243" ht="15.5">
      <c r="A539" s="96"/>
      <c r="B539" s="227"/>
      <c r="C539" s="226"/>
      <c r="D539" s="226"/>
      <c r="E539" s="226"/>
      <c r="F539" s="226"/>
      <c r="G539" s="226"/>
      <c r="H539" s="226"/>
      <c r="I539" s="226"/>
      <c r="J539" s="226"/>
      <c r="K539" s="226"/>
      <c r="L539" s="226"/>
      <c r="M539" s="226"/>
      <c r="N539" s="226"/>
      <c r="O539" s="226"/>
      <c r="P539" s="263"/>
      <c r="AJ539" s="2"/>
      <c r="AK539" s="241"/>
      <c r="AL539" s="2"/>
      <c r="AM539" s="2"/>
      <c r="AN539" s="241"/>
      <c r="AP539" s="2"/>
      <c r="AQ539" s="2"/>
      <c r="AR539" s="241"/>
      <c r="AS539" s="2"/>
      <c r="AT539" s="2"/>
      <c r="AU539" s="2"/>
      <c r="AV539" s="2"/>
      <c r="AW539" s="2"/>
      <c r="AX539" s="2"/>
      <c r="AY539" s="2"/>
      <c r="AZ539" s="2"/>
      <c r="BA539" s="2"/>
      <c r="BB539" s="2"/>
      <c r="BC539" s="2"/>
      <c r="BD539" s="2"/>
      <c r="BE539" s="2"/>
      <c r="BF539" s="2"/>
      <c r="BG539" s="2"/>
      <c r="BH539" s="2"/>
      <c r="BI539" s="2"/>
      <c r="BJ539" s="2"/>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row>
    <row r="540" spans="1:243" ht="15.5">
      <c r="A540" s="96"/>
      <c r="B540" s="227"/>
      <c r="C540" s="226"/>
      <c r="D540" s="226"/>
      <c r="E540" s="226"/>
      <c r="F540" s="226"/>
      <c r="G540" s="226"/>
      <c r="H540" s="226"/>
      <c r="I540" s="226"/>
      <c r="J540" s="226"/>
      <c r="K540" s="226"/>
      <c r="L540" s="226"/>
      <c r="M540" s="226"/>
      <c r="N540" s="226"/>
      <c r="O540" s="226"/>
      <c r="P540" s="263"/>
      <c r="AJ540" s="2"/>
      <c r="AK540" s="241"/>
      <c r="AL540" s="2"/>
      <c r="AM540" s="2"/>
      <c r="AN540" s="241"/>
      <c r="AP540" s="2"/>
      <c r="AQ540" s="2"/>
      <c r="AR540" s="241"/>
      <c r="AS540" s="2"/>
      <c r="AT540" s="2"/>
      <c r="AU540" s="2"/>
      <c r="AV540" s="2"/>
      <c r="AW540" s="2"/>
      <c r="AX540" s="2"/>
      <c r="AY540" s="2"/>
      <c r="AZ540" s="2"/>
      <c r="BA540" s="2"/>
      <c r="BB540" s="2"/>
      <c r="BC540" s="2"/>
      <c r="BD540" s="2"/>
      <c r="BE540" s="2"/>
      <c r="BF540" s="2"/>
      <c r="BG540" s="2"/>
      <c r="BH540" s="2"/>
      <c r="BI540" s="2"/>
      <c r="BJ540" s="2"/>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row>
    <row r="541" spans="1:243" ht="15.5">
      <c r="A541" s="264" t="s">
        <v>703</v>
      </c>
      <c r="B541" s="264"/>
      <c r="C541" s="268" t="s">
        <v>472</v>
      </c>
      <c r="D541" s="2"/>
      <c r="E541" s="2"/>
      <c r="F541" s="2"/>
      <c r="G541" s="2"/>
      <c r="H541" s="2"/>
      <c r="I541" s="2"/>
      <c r="J541" s="2"/>
      <c r="K541" s="96"/>
      <c r="L541" s="2"/>
      <c r="M541" s="2"/>
      <c r="N541" s="2"/>
      <c r="O541" s="2"/>
      <c r="P541" s="266"/>
      <c r="AJ541" s="2"/>
      <c r="AK541" s="241"/>
      <c r="AL541" s="2"/>
      <c r="AM541" s="2"/>
      <c r="AN541" s="241"/>
      <c r="AP541" s="2"/>
      <c r="AQ541" s="2"/>
      <c r="AR541" s="241"/>
      <c r="AS541" s="2"/>
      <c r="AT541" s="2"/>
      <c r="AU541" s="2"/>
      <c r="AV541" s="2"/>
      <c r="AW541" s="2"/>
      <c r="AX541" s="2"/>
      <c r="AY541" s="2"/>
      <c r="AZ541" s="2"/>
      <c r="BA541" s="2"/>
      <c r="BB541" s="2"/>
      <c r="BC541" s="2"/>
      <c r="BD541" s="2"/>
      <c r="BE541" s="2"/>
      <c r="BF541" s="2"/>
      <c r="BG541" s="2"/>
      <c r="BH541" s="2"/>
      <c r="BI541" s="2"/>
      <c r="BJ541" s="2"/>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row>
    <row r="542" spans="1:243" ht="18.5">
      <c r="A542" s="96" t="s">
        <v>490</v>
      </c>
      <c r="B542" s="96" t="s">
        <v>1068</v>
      </c>
      <c r="C542" s="96"/>
      <c r="D542" s="1283" t="s">
        <v>704</v>
      </c>
      <c r="E542" s="1284"/>
      <c r="F542" s="1284"/>
      <c r="G542" s="1284"/>
      <c r="H542" s="1284"/>
      <c r="I542" s="1284"/>
      <c r="J542" s="1284"/>
      <c r="K542" s="1284"/>
      <c r="L542" s="1284"/>
      <c r="M542" s="1284"/>
      <c r="N542" s="1284"/>
      <c r="O542" s="1284"/>
      <c r="P542" s="1198"/>
      <c r="AJ542" s="2"/>
      <c r="AK542" s="241"/>
      <c r="AL542" s="2"/>
      <c r="AM542" s="2"/>
      <c r="AN542" s="241"/>
      <c r="AP542" s="2"/>
      <c r="AQ542" s="2"/>
      <c r="AR542" s="241"/>
      <c r="AS542" s="2"/>
      <c r="AT542" s="2"/>
      <c r="AU542" s="2"/>
      <c r="AV542" s="2"/>
      <c r="AW542" s="2"/>
      <c r="AX542" s="2"/>
      <c r="AY542" s="2"/>
      <c r="AZ542" s="2"/>
      <c r="BA542" s="2"/>
      <c r="BB542" s="2"/>
      <c r="BC542" s="2"/>
      <c r="BD542" s="2"/>
      <c r="BE542" s="2"/>
      <c r="BF542" s="2"/>
      <c r="BG542" s="2"/>
      <c r="BH542" s="2"/>
      <c r="BI542" s="2"/>
      <c r="BJ542" s="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row>
    <row r="543" spans="1:243" ht="15.5">
      <c r="A543" s="97" t="s">
        <v>918</v>
      </c>
      <c r="B543" s="97" t="s">
        <v>918</v>
      </c>
      <c r="C543" s="97"/>
      <c r="D543" s="15" t="s">
        <v>705</v>
      </c>
      <c r="E543" s="15" t="s">
        <v>706</v>
      </c>
      <c r="F543" s="15" t="s">
        <v>707</v>
      </c>
      <c r="G543" s="15" t="s">
        <v>708</v>
      </c>
      <c r="H543" s="15" t="s">
        <v>709</v>
      </c>
      <c r="I543" s="15" t="s">
        <v>710</v>
      </c>
      <c r="J543" s="15" t="s">
        <v>711</v>
      </c>
      <c r="K543" s="15" t="s">
        <v>712</v>
      </c>
      <c r="L543" s="15" t="s">
        <v>713</v>
      </c>
      <c r="M543" s="15" t="s">
        <v>714</v>
      </c>
      <c r="N543" s="15" t="s">
        <v>715</v>
      </c>
      <c r="O543" s="15" t="s">
        <v>716</v>
      </c>
      <c r="P543" s="276"/>
      <c r="AJ543" s="2"/>
      <c r="AK543" s="241"/>
      <c r="AL543" s="2"/>
      <c r="AM543" s="2"/>
      <c r="AN543" s="241"/>
      <c r="AP543" s="2"/>
      <c r="AQ543" s="2"/>
      <c r="AR543" s="241"/>
      <c r="AS543" s="2"/>
      <c r="AT543" s="2"/>
      <c r="AU543" s="2"/>
      <c r="AV543" s="2"/>
      <c r="AW543" s="2"/>
      <c r="AX543" s="2"/>
      <c r="AY543" s="2"/>
      <c r="AZ543" s="2"/>
      <c r="BA543" s="2"/>
      <c r="BB543" s="2"/>
      <c r="BC543" s="2"/>
      <c r="BD543" s="2"/>
      <c r="BE543" s="2"/>
      <c r="BF543" s="2"/>
      <c r="BG543" s="2"/>
      <c r="BH543" s="2"/>
      <c r="BI543" s="2"/>
      <c r="BJ543" s="2"/>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row>
    <row r="544" spans="1:243" ht="15.5">
      <c r="A544" s="147">
        <f>A538+1</f>
        <v>22</v>
      </c>
      <c r="B544" s="227">
        <v>311</v>
      </c>
      <c r="C544" s="2"/>
      <c r="D544" s="577">
        <v>0</v>
      </c>
      <c r="E544" s="577">
        <v>0</v>
      </c>
      <c r="F544" s="577">
        <v>0</v>
      </c>
      <c r="G544" s="577">
        <v>0</v>
      </c>
      <c r="H544" s="577">
        <v>0</v>
      </c>
      <c r="I544" s="577">
        <v>0</v>
      </c>
      <c r="J544" s="577">
        <v>0</v>
      </c>
      <c r="K544" s="577">
        <v>0</v>
      </c>
      <c r="L544" s="577">
        <v>0</v>
      </c>
      <c r="M544" s="577">
        <v>0</v>
      </c>
      <c r="N544" s="577">
        <v>0</v>
      </c>
      <c r="O544" s="577">
        <v>0</v>
      </c>
      <c r="P544" s="266"/>
      <c r="AJ544" s="2"/>
      <c r="AK544" s="241"/>
      <c r="AL544" s="2"/>
      <c r="AM544" s="2"/>
      <c r="AN544" s="241"/>
      <c r="AP544" s="2"/>
      <c r="AQ544" s="2"/>
      <c r="AR544" s="241"/>
      <c r="AS544" s="2"/>
      <c r="AT544" s="2"/>
      <c r="AU544" s="2"/>
      <c r="AV544" s="2"/>
      <c r="AW544" s="2"/>
      <c r="AX544" s="2"/>
      <c r="AY544" s="2"/>
      <c r="AZ544" s="2"/>
      <c r="BA544" s="2"/>
      <c r="BB544" s="2"/>
      <c r="BC544" s="2"/>
      <c r="BD544" s="2"/>
      <c r="BE544" s="2"/>
      <c r="BF544" s="2"/>
      <c r="BG544" s="2"/>
      <c r="BH544" s="2"/>
      <c r="BI544" s="2"/>
      <c r="BJ544" s="2"/>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row>
    <row r="545" spans="1:243" ht="15.5">
      <c r="A545" s="147">
        <f t="shared" ref="A545:A549" si="301">A544+1</f>
        <v>23</v>
      </c>
      <c r="B545" s="227">
        <v>312</v>
      </c>
      <c r="C545" s="2"/>
      <c r="D545" s="577">
        <v>0</v>
      </c>
      <c r="E545" s="577">
        <v>0</v>
      </c>
      <c r="F545" s="577">
        <v>0</v>
      </c>
      <c r="G545" s="577">
        <v>0</v>
      </c>
      <c r="H545" s="577">
        <v>0</v>
      </c>
      <c r="I545" s="577">
        <v>0</v>
      </c>
      <c r="J545" s="577">
        <v>0</v>
      </c>
      <c r="K545" s="577">
        <v>0</v>
      </c>
      <c r="L545" s="577">
        <v>0</v>
      </c>
      <c r="M545" s="577">
        <v>0</v>
      </c>
      <c r="N545" s="577">
        <v>0</v>
      </c>
      <c r="O545" s="577">
        <v>0</v>
      </c>
      <c r="P545" s="266"/>
      <c r="AJ545" s="2"/>
      <c r="AK545" s="241"/>
      <c r="AL545" s="2"/>
      <c r="AM545" s="2"/>
      <c r="AN545" s="241"/>
      <c r="AP545" s="2"/>
      <c r="AQ545" s="2"/>
      <c r="AR545" s="241"/>
      <c r="AS545" s="2"/>
      <c r="AT545" s="2"/>
      <c r="AU545" s="2"/>
      <c r="AV545" s="2"/>
      <c r="AW545" s="2"/>
      <c r="AX545" s="2"/>
      <c r="AY545" s="2"/>
      <c r="AZ545" s="2"/>
      <c r="BA545" s="2"/>
      <c r="BB545" s="2"/>
      <c r="BC545" s="2"/>
      <c r="BD545" s="2"/>
      <c r="BE545" s="2"/>
      <c r="BF545" s="2"/>
      <c r="BG545" s="2"/>
      <c r="BH545" s="2"/>
      <c r="BI545" s="2"/>
      <c r="BJ545" s="2"/>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row>
    <row r="546" spans="1:243" ht="15.5">
      <c r="A546" s="147">
        <f t="shared" si="301"/>
        <v>24</v>
      </c>
      <c r="B546" s="227">
        <v>312.10000000000002</v>
      </c>
      <c r="C546" s="2"/>
      <c r="D546" s="577">
        <v>0</v>
      </c>
      <c r="E546" s="577">
        <v>0</v>
      </c>
      <c r="F546" s="577">
        <v>0</v>
      </c>
      <c r="G546" s="577">
        <v>0</v>
      </c>
      <c r="H546" s="577">
        <v>0</v>
      </c>
      <c r="I546" s="577">
        <v>0</v>
      </c>
      <c r="J546" s="577">
        <v>0</v>
      </c>
      <c r="K546" s="577">
        <v>0</v>
      </c>
      <c r="L546" s="577">
        <v>0</v>
      </c>
      <c r="M546" s="577">
        <v>0</v>
      </c>
      <c r="N546" s="577">
        <v>0</v>
      </c>
      <c r="O546" s="577">
        <v>0</v>
      </c>
      <c r="P546" s="266"/>
      <c r="AJ546" s="2"/>
      <c r="AK546" s="241"/>
      <c r="AL546" s="2"/>
      <c r="AM546" s="2"/>
      <c r="AN546" s="241"/>
      <c r="AP546" s="2"/>
      <c r="AQ546" s="2"/>
      <c r="AR546" s="241"/>
      <c r="AS546" s="2"/>
      <c r="AT546" s="2"/>
      <c r="AU546" s="2"/>
      <c r="AV546" s="2"/>
      <c r="AW546" s="2"/>
      <c r="AX546" s="2"/>
      <c r="AY546" s="2"/>
      <c r="AZ546" s="2"/>
      <c r="BA546" s="2"/>
      <c r="BB546" s="2"/>
      <c r="BC546" s="2"/>
      <c r="BD546" s="2"/>
      <c r="BE546" s="2"/>
      <c r="BF546" s="2"/>
      <c r="BG546" s="2"/>
      <c r="BH546" s="2"/>
      <c r="BI546" s="2"/>
      <c r="BJ546" s="2"/>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row>
    <row r="547" spans="1:243" ht="15.5">
      <c r="A547" s="147">
        <f t="shared" si="301"/>
        <v>25</v>
      </c>
      <c r="B547" s="227">
        <v>312.2</v>
      </c>
      <c r="C547" s="2"/>
      <c r="D547" s="577">
        <v>0</v>
      </c>
      <c r="E547" s="577">
        <v>0</v>
      </c>
      <c r="F547" s="577">
        <v>0</v>
      </c>
      <c r="G547" s="577">
        <v>0</v>
      </c>
      <c r="H547" s="577">
        <v>0</v>
      </c>
      <c r="I547" s="577">
        <v>0</v>
      </c>
      <c r="J547" s="577">
        <v>0</v>
      </c>
      <c r="K547" s="577">
        <v>0</v>
      </c>
      <c r="L547" s="577">
        <v>0</v>
      </c>
      <c r="M547" s="577">
        <v>0</v>
      </c>
      <c r="N547" s="577">
        <v>0</v>
      </c>
      <c r="O547" s="577">
        <v>0</v>
      </c>
      <c r="P547" s="266"/>
      <c r="AJ547" s="2"/>
      <c r="AK547" s="241"/>
      <c r="AL547" s="2"/>
      <c r="AM547" s="2"/>
      <c r="AN547" s="241"/>
      <c r="AP547" s="2"/>
      <c r="AQ547" s="2"/>
      <c r="AR547" s="241"/>
      <c r="AS547" s="2"/>
      <c r="AT547" s="2"/>
      <c r="AU547" s="2"/>
      <c r="AV547" s="2"/>
      <c r="AW547" s="2"/>
      <c r="AX547" s="2"/>
      <c r="AY547" s="2"/>
      <c r="AZ547" s="2"/>
      <c r="BA547" s="2"/>
      <c r="BB547" s="2"/>
      <c r="BC547" s="2"/>
      <c r="BD547" s="2"/>
      <c r="BE547" s="2"/>
      <c r="BF547" s="2"/>
      <c r="BG547" s="2"/>
      <c r="BH547" s="2"/>
      <c r="BI547" s="2"/>
      <c r="BJ547" s="2"/>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row>
    <row r="548" spans="1:243" ht="15.5">
      <c r="A548" s="147">
        <f t="shared" si="301"/>
        <v>26</v>
      </c>
      <c r="B548" s="227">
        <v>314</v>
      </c>
      <c r="C548" s="2"/>
      <c r="D548" s="577">
        <v>0</v>
      </c>
      <c r="E548" s="577">
        <v>0</v>
      </c>
      <c r="F548" s="577">
        <v>0</v>
      </c>
      <c r="G548" s="577">
        <v>0</v>
      </c>
      <c r="H548" s="577">
        <v>0</v>
      </c>
      <c r="I548" s="577">
        <v>0</v>
      </c>
      <c r="J548" s="577">
        <v>0</v>
      </c>
      <c r="K548" s="577">
        <v>0</v>
      </c>
      <c r="L548" s="577">
        <v>0</v>
      </c>
      <c r="M548" s="577">
        <v>0</v>
      </c>
      <c r="N548" s="577">
        <v>0</v>
      </c>
      <c r="O548" s="577">
        <v>0</v>
      </c>
      <c r="P548" s="266"/>
      <c r="AJ548" s="2"/>
      <c r="AK548" s="241"/>
      <c r="AL548" s="2"/>
      <c r="AM548" s="2"/>
      <c r="AN548" s="241"/>
      <c r="AP548" s="2"/>
      <c r="AQ548" s="2"/>
      <c r="AR548" s="241"/>
      <c r="AS548" s="2"/>
      <c r="AT548" s="2"/>
      <c r="AU548" s="2"/>
      <c r="AV548" s="2"/>
      <c r="AW548" s="2"/>
      <c r="AX548" s="2"/>
      <c r="AY548" s="2"/>
      <c r="AZ548" s="2"/>
      <c r="BA548" s="2"/>
      <c r="BB548" s="2"/>
      <c r="BC548" s="2"/>
      <c r="BD548" s="2"/>
      <c r="BE548" s="2"/>
      <c r="BF548" s="2"/>
      <c r="BG548" s="2"/>
      <c r="BH548" s="2"/>
      <c r="BI548" s="2"/>
      <c r="BJ548" s="2"/>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row>
    <row r="549" spans="1:243" ht="15.5">
      <c r="A549" s="147">
        <f t="shared" si="301"/>
        <v>27</v>
      </c>
      <c r="B549" s="227">
        <v>315</v>
      </c>
      <c r="C549" s="2"/>
      <c r="D549" s="577">
        <v>0</v>
      </c>
      <c r="E549" s="577">
        <v>0</v>
      </c>
      <c r="F549" s="577">
        <v>0</v>
      </c>
      <c r="G549" s="577">
        <v>0</v>
      </c>
      <c r="H549" s="577">
        <v>0</v>
      </c>
      <c r="I549" s="577">
        <v>0</v>
      </c>
      <c r="J549" s="577">
        <v>0</v>
      </c>
      <c r="K549" s="577">
        <v>0</v>
      </c>
      <c r="L549" s="577">
        <v>0</v>
      </c>
      <c r="M549" s="577">
        <v>0</v>
      </c>
      <c r="N549" s="577">
        <v>0</v>
      </c>
      <c r="O549" s="577">
        <v>0</v>
      </c>
      <c r="P549" s="266"/>
      <c r="AJ549" s="2"/>
      <c r="AK549" s="241"/>
      <c r="AL549" s="2"/>
      <c r="AM549" s="2"/>
      <c r="AN549" s="241"/>
      <c r="AP549" s="2"/>
      <c r="AQ549" s="2"/>
      <c r="AR549" s="241"/>
      <c r="AS549" s="2"/>
      <c r="AT549" s="2"/>
      <c r="AU549" s="2"/>
      <c r="AV549" s="2"/>
      <c r="AW549" s="2"/>
      <c r="AX549" s="2"/>
      <c r="AY549" s="2"/>
      <c r="AZ549" s="2"/>
      <c r="BA549" s="2"/>
      <c r="BB549" s="2"/>
      <c r="BC549" s="2"/>
      <c r="BD549" s="2"/>
      <c r="BE549" s="2"/>
      <c r="BF549" s="2"/>
      <c r="BG549" s="2"/>
      <c r="BH549" s="2"/>
      <c r="BI549" s="2"/>
      <c r="BJ549" s="2"/>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row>
    <row r="550" spans="1:243" ht="15.5">
      <c r="A550" s="147" t="s">
        <v>3802</v>
      </c>
      <c r="B550" s="227">
        <v>315.10000000000002</v>
      </c>
      <c r="C550" s="2"/>
      <c r="D550" s="577">
        <v>0</v>
      </c>
      <c r="E550" s="577">
        <v>0</v>
      </c>
      <c r="F550" s="577">
        <v>0</v>
      </c>
      <c r="G550" s="577">
        <v>0</v>
      </c>
      <c r="H550" s="577">
        <v>0</v>
      </c>
      <c r="I550" s="577">
        <v>0</v>
      </c>
      <c r="J550" s="577">
        <v>0</v>
      </c>
      <c r="K550" s="577">
        <v>0</v>
      </c>
      <c r="L550" s="577">
        <v>0</v>
      </c>
      <c r="M550" s="577">
        <v>0</v>
      </c>
      <c r="N550" s="577">
        <v>0</v>
      </c>
      <c r="O550" s="577">
        <v>0</v>
      </c>
      <c r="P550" s="266"/>
      <c r="AJ550" s="2"/>
      <c r="AK550" s="241"/>
      <c r="AL550" s="2"/>
      <c r="AM550" s="2"/>
      <c r="AN550" s="241"/>
      <c r="AP550" s="2"/>
      <c r="AQ550" s="2"/>
      <c r="AR550" s="241"/>
      <c r="AS550" s="2"/>
      <c r="AT550" s="2"/>
      <c r="AU550" s="2"/>
      <c r="AV550" s="2"/>
      <c r="AW550" s="2"/>
      <c r="AX550" s="2"/>
      <c r="AY550" s="2"/>
      <c r="AZ550" s="2"/>
      <c r="BA550" s="2"/>
      <c r="BB550" s="2"/>
      <c r="BC550" s="2"/>
      <c r="BD550" s="2"/>
      <c r="BE550" s="2"/>
      <c r="BF550" s="2"/>
      <c r="BG550" s="2"/>
      <c r="BH550" s="2"/>
      <c r="BI550" s="2"/>
      <c r="BJ550" s="2"/>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row>
    <row r="551" spans="1:243" ht="15.5">
      <c r="A551" s="147" t="s">
        <v>3803</v>
      </c>
      <c r="B551" s="227">
        <v>315.2</v>
      </c>
      <c r="C551" s="2"/>
      <c r="D551" s="577">
        <v>0</v>
      </c>
      <c r="E551" s="577">
        <v>0</v>
      </c>
      <c r="F551" s="577">
        <v>0</v>
      </c>
      <c r="G551" s="577">
        <v>0</v>
      </c>
      <c r="H551" s="577">
        <v>0</v>
      </c>
      <c r="I551" s="577">
        <v>0</v>
      </c>
      <c r="J551" s="577">
        <v>0</v>
      </c>
      <c r="K551" s="577">
        <v>0</v>
      </c>
      <c r="L551" s="577">
        <v>0</v>
      </c>
      <c r="M551" s="577">
        <v>0</v>
      </c>
      <c r="N551" s="577">
        <v>0</v>
      </c>
      <c r="O551" s="577">
        <v>0</v>
      </c>
      <c r="P551" s="266"/>
      <c r="AJ551" s="2"/>
      <c r="AK551" s="241"/>
      <c r="AL551" s="2"/>
      <c r="AM551" s="2"/>
      <c r="AN551" s="241"/>
      <c r="AP551" s="2"/>
      <c r="AQ551" s="2"/>
      <c r="AR551" s="241"/>
      <c r="AS551" s="2"/>
      <c r="AT551" s="2"/>
      <c r="AU551" s="2"/>
      <c r="AV551" s="2"/>
      <c r="AW551" s="2"/>
      <c r="AX551" s="2"/>
      <c r="AY551" s="2"/>
      <c r="AZ551" s="2"/>
      <c r="BA551" s="2"/>
      <c r="BB551" s="2"/>
      <c r="BC551" s="2"/>
      <c r="BD551" s="2"/>
      <c r="BE551" s="2"/>
      <c r="BF551" s="2"/>
      <c r="BG551" s="2"/>
      <c r="BH551" s="2"/>
      <c r="BI551" s="2"/>
      <c r="BJ551" s="2"/>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row>
    <row r="552" spans="1:243" ht="15.5">
      <c r="A552" s="147" t="s">
        <v>3804</v>
      </c>
      <c r="B552" s="227">
        <v>315.3</v>
      </c>
      <c r="C552" s="2"/>
      <c r="D552" s="577">
        <v>0</v>
      </c>
      <c r="E552" s="577">
        <v>0</v>
      </c>
      <c r="F552" s="577">
        <v>0</v>
      </c>
      <c r="G552" s="577">
        <v>0</v>
      </c>
      <c r="H552" s="577">
        <v>0</v>
      </c>
      <c r="I552" s="577">
        <v>0</v>
      </c>
      <c r="J552" s="577">
        <v>0</v>
      </c>
      <c r="K552" s="577">
        <v>0</v>
      </c>
      <c r="L552" s="577">
        <v>0</v>
      </c>
      <c r="M552" s="577">
        <v>0</v>
      </c>
      <c r="N552" s="577">
        <v>0</v>
      </c>
      <c r="O552" s="577">
        <v>0</v>
      </c>
      <c r="P552" s="266"/>
      <c r="AJ552" s="2"/>
      <c r="AK552" s="241"/>
      <c r="AL552" s="2"/>
      <c r="AM552" s="2"/>
      <c r="AN552" s="241"/>
      <c r="AP552" s="2"/>
      <c r="AQ552" s="2"/>
      <c r="AR552" s="241"/>
      <c r="AS552" s="2"/>
      <c r="AT552" s="2"/>
      <c r="AU552" s="2"/>
      <c r="AV552" s="2"/>
      <c r="AW552" s="2"/>
      <c r="AX552" s="2"/>
      <c r="AY552" s="2"/>
      <c r="AZ552" s="2"/>
      <c r="BA552" s="2"/>
      <c r="BB552" s="2"/>
      <c r="BC552" s="2"/>
      <c r="BD552" s="2"/>
      <c r="BE552" s="2"/>
      <c r="BF552" s="2"/>
      <c r="BG552" s="2"/>
      <c r="BH552" s="2"/>
      <c r="BI552" s="2"/>
      <c r="BJ552" s="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row>
    <row r="553" spans="1:243" ht="15.5">
      <c r="A553" s="147">
        <f>A549+1</f>
        <v>28</v>
      </c>
      <c r="B553" s="227">
        <v>316</v>
      </c>
      <c r="C553" s="2"/>
      <c r="D553" s="577">
        <v>0</v>
      </c>
      <c r="E553" s="577">
        <v>0</v>
      </c>
      <c r="F553" s="577">
        <v>0</v>
      </c>
      <c r="G553" s="577">
        <v>0</v>
      </c>
      <c r="H553" s="577">
        <v>0</v>
      </c>
      <c r="I553" s="577">
        <v>0</v>
      </c>
      <c r="J553" s="577">
        <v>0</v>
      </c>
      <c r="K553" s="577">
        <v>0</v>
      </c>
      <c r="L553" s="577">
        <v>0</v>
      </c>
      <c r="M553" s="577">
        <v>0</v>
      </c>
      <c r="N553" s="577">
        <v>0</v>
      </c>
      <c r="O553" s="577">
        <v>0</v>
      </c>
      <c r="P553" s="266"/>
      <c r="AJ553" s="2"/>
      <c r="AK553" s="241"/>
      <c r="AL553" s="2"/>
      <c r="AM553" s="2"/>
      <c r="AN553" s="241"/>
      <c r="AP553" s="2"/>
      <c r="AQ553" s="2"/>
      <c r="AR553" s="241"/>
      <c r="AS553" s="2"/>
      <c r="AT553" s="2"/>
      <c r="AU553" s="2"/>
      <c r="AV553" s="2"/>
      <c r="AW553" s="2"/>
      <c r="AX553" s="2"/>
      <c r="AY553" s="2"/>
      <c r="AZ553" s="2"/>
      <c r="BA553" s="2"/>
      <c r="BB553" s="2"/>
      <c r="BC553" s="2"/>
      <c r="BD553" s="2"/>
      <c r="BE553" s="2"/>
      <c r="BF553" s="2"/>
      <c r="BG553" s="2"/>
      <c r="BH553" s="2"/>
      <c r="BI553" s="2"/>
      <c r="BJ553" s="2"/>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row>
    <row r="554" spans="1:243" ht="15.5">
      <c r="A554" s="147"/>
      <c r="B554" s="264"/>
      <c r="C554" s="2"/>
      <c r="D554" s="2"/>
      <c r="E554" s="2"/>
      <c r="F554" s="2"/>
      <c r="G554" s="2"/>
      <c r="H554" s="2"/>
      <c r="I554" s="2"/>
      <c r="J554" s="2"/>
      <c r="K554" s="96"/>
      <c r="L554" s="2"/>
      <c r="M554" s="2"/>
      <c r="N554" s="2"/>
      <c r="O554" s="2"/>
      <c r="P554" s="266"/>
      <c r="AJ554" s="2"/>
      <c r="AK554" s="241"/>
      <c r="AL554" s="2"/>
      <c r="AM554" s="2"/>
      <c r="AN554" s="241"/>
      <c r="AP554" s="2"/>
      <c r="AQ554" s="2"/>
      <c r="AR554" s="241"/>
      <c r="AS554" s="2"/>
      <c r="AT554" s="2"/>
      <c r="AU554" s="2"/>
      <c r="AV554" s="2"/>
      <c r="AW554" s="2"/>
      <c r="AX554" s="2"/>
      <c r="AY554" s="2"/>
      <c r="AZ554" s="2"/>
      <c r="BA554" s="2"/>
      <c r="BB554" s="2"/>
      <c r="BC554" s="2"/>
      <c r="BD554" s="2"/>
      <c r="BE554" s="2"/>
      <c r="BF554" s="2"/>
      <c r="BG554" s="2"/>
      <c r="BH554" s="2"/>
      <c r="BI554" s="2"/>
      <c r="BJ554" s="2"/>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row>
    <row r="555" spans="1:243" ht="18.5">
      <c r="A555" s="96"/>
      <c r="B555" s="96" t="s">
        <v>1068</v>
      </c>
      <c r="C555" s="96" t="s">
        <v>717</v>
      </c>
      <c r="D555" s="1283" t="s">
        <v>718</v>
      </c>
      <c r="E555" s="1284"/>
      <c r="F555" s="1284"/>
      <c r="G555" s="1284"/>
      <c r="H555" s="1284"/>
      <c r="I555" s="1284"/>
      <c r="J555" s="1284"/>
      <c r="K555" s="1284"/>
      <c r="L555" s="1284"/>
      <c r="M555" s="1284"/>
      <c r="N555" s="1284"/>
      <c r="O555" s="1284"/>
      <c r="P555" s="1284"/>
      <c r="AJ555" s="2"/>
      <c r="AK555" s="241"/>
      <c r="AL555" s="2"/>
      <c r="AM555" s="2"/>
      <c r="AN555" s="241"/>
      <c r="AP555" s="2"/>
      <c r="AQ555" s="2"/>
      <c r="AR555" s="241"/>
      <c r="AS555" s="2"/>
      <c r="AT555" s="2"/>
      <c r="AU555" s="2"/>
      <c r="AV555" s="2"/>
      <c r="AW555" s="2"/>
      <c r="AX555" s="2"/>
      <c r="AY555" s="2"/>
      <c r="AZ555" s="2"/>
      <c r="BA555" s="2"/>
      <c r="BB555" s="2"/>
      <c r="BC555" s="2"/>
      <c r="BD555" s="2"/>
      <c r="BE555" s="2"/>
      <c r="BF555" s="2"/>
      <c r="BG555" s="2"/>
      <c r="BH555" s="2"/>
      <c r="BI555" s="2"/>
      <c r="BJ555" s="2"/>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row>
    <row r="556" spans="1:243" ht="18.5">
      <c r="A556" s="97"/>
      <c r="B556" s="97" t="s">
        <v>918</v>
      </c>
      <c r="C556" s="97" t="s">
        <v>719</v>
      </c>
      <c r="D556" s="15" t="s">
        <v>706</v>
      </c>
      <c r="E556" s="15" t="s">
        <v>707</v>
      </c>
      <c r="F556" s="15" t="s">
        <v>708</v>
      </c>
      <c r="G556" s="15" t="s">
        <v>709</v>
      </c>
      <c r="H556" s="15" t="s">
        <v>710</v>
      </c>
      <c r="I556" s="15" t="s">
        <v>711</v>
      </c>
      <c r="J556" s="15" t="s">
        <v>712</v>
      </c>
      <c r="K556" s="15" t="s">
        <v>713</v>
      </c>
      <c r="L556" s="15" t="s">
        <v>714</v>
      </c>
      <c r="M556" s="15" t="s">
        <v>715</v>
      </c>
      <c r="N556" s="15" t="s">
        <v>716</v>
      </c>
      <c r="O556" s="15" t="s">
        <v>705</v>
      </c>
      <c r="P556" s="277" t="s">
        <v>464</v>
      </c>
      <c r="AJ556" s="2"/>
      <c r="AK556" s="241"/>
      <c r="AL556" s="2"/>
      <c r="AM556" s="2"/>
      <c r="AN556" s="241"/>
      <c r="AP556" s="2"/>
      <c r="AQ556" s="2"/>
      <c r="AR556" s="241"/>
      <c r="AS556" s="2"/>
      <c r="AT556" s="2"/>
      <c r="AU556" s="2"/>
      <c r="AV556" s="2"/>
      <c r="AW556" s="2"/>
      <c r="AX556" s="2"/>
      <c r="AY556" s="2"/>
      <c r="AZ556" s="2"/>
      <c r="BA556" s="2"/>
      <c r="BB556" s="2"/>
      <c r="BC556" s="2"/>
      <c r="BD556" s="2"/>
      <c r="BE556" s="2"/>
      <c r="BF556" s="2"/>
      <c r="BG556" s="2"/>
      <c r="BH556" s="2"/>
      <c r="BI556" s="2"/>
      <c r="BJ556" s="2"/>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row>
    <row r="557" spans="1:243" ht="15.5">
      <c r="A557" s="147">
        <f>A553+1</f>
        <v>29</v>
      </c>
      <c r="B557" s="227">
        <f t="shared" ref="B557:B562" si="302">B544</f>
        <v>311</v>
      </c>
      <c r="C557" s="579"/>
      <c r="D557" s="422">
        <f t="shared" ref="D557:O557" si="303">D544*$C557/100/12</f>
        <v>0</v>
      </c>
      <c r="E557" s="422">
        <f t="shared" si="303"/>
        <v>0</v>
      </c>
      <c r="F557" s="422">
        <f t="shared" si="303"/>
        <v>0</v>
      </c>
      <c r="G557" s="422">
        <f t="shared" si="303"/>
        <v>0</v>
      </c>
      <c r="H557" s="422">
        <f t="shared" si="303"/>
        <v>0</v>
      </c>
      <c r="I557" s="422">
        <f t="shared" si="303"/>
        <v>0</v>
      </c>
      <c r="J557" s="422">
        <f t="shared" si="303"/>
        <v>0</v>
      </c>
      <c r="K557" s="422">
        <f t="shared" si="303"/>
        <v>0</v>
      </c>
      <c r="L557" s="422">
        <f t="shared" si="303"/>
        <v>0</v>
      </c>
      <c r="M557" s="422">
        <f t="shared" si="303"/>
        <v>0</v>
      </c>
      <c r="N557" s="422">
        <f t="shared" si="303"/>
        <v>0</v>
      </c>
      <c r="O557" s="422">
        <f t="shared" si="303"/>
        <v>0</v>
      </c>
      <c r="P557" s="263">
        <f t="shared" ref="P557:P566" si="304">SUM(D557:O557)</f>
        <v>0</v>
      </c>
      <c r="AJ557" s="2"/>
      <c r="AK557" s="241"/>
      <c r="AL557" s="2"/>
      <c r="AM557" s="2"/>
      <c r="AN557" s="241"/>
      <c r="AP557" s="2"/>
      <c r="AQ557" s="2"/>
      <c r="AR557" s="241"/>
      <c r="AS557" s="2"/>
      <c r="AT557" s="2"/>
      <c r="AU557" s="2"/>
      <c r="AV557" s="2"/>
      <c r="AW557" s="2"/>
      <c r="AX557" s="2"/>
      <c r="AY557" s="2"/>
      <c r="AZ557" s="2"/>
      <c r="BA557" s="2"/>
      <c r="BB557" s="2"/>
      <c r="BC557" s="2"/>
      <c r="BD557" s="2"/>
      <c r="BE557" s="2"/>
      <c r="BF557" s="2"/>
      <c r="BG557" s="2"/>
      <c r="BH557" s="2"/>
      <c r="BI557" s="2"/>
      <c r="BJ557" s="2"/>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row>
    <row r="558" spans="1:243" ht="15.5">
      <c r="A558" s="147">
        <f t="shared" ref="A558:A562" si="305">A557+1</f>
        <v>30</v>
      </c>
      <c r="B558" s="227">
        <f t="shared" si="302"/>
        <v>312</v>
      </c>
      <c r="C558" s="579"/>
      <c r="D558" s="422">
        <f t="shared" ref="D558:O558" si="306">D545*$C558/100/12</f>
        <v>0</v>
      </c>
      <c r="E558" s="422">
        <f t="shared" si="306"/>
        <v>0</v>
      </c>
      <c r="F558" s="422">
        <f t="shared" si="306"/>
        <v>0</v>
      </c>
      <c r="G558" s="422">
        <f t="shared" si="306"/>
        <v>0</v>
      </c>
      <c r="H558" s="422">
        <f t="shared" si="306"/>
        <v>0</v>
      </c>
      <c r="I558" s="422">
        <f t="shared" si="306"/>
        <v>0</v>
      </c>
      <c r="J558" s="422">
        <f t="shared" si="306"/>
        <v>0</v>
      </c>
      <c r="K558" s="422">
        <f t="shared" si="306"/>
        <v>0</v>
      </c>
      <c r="L558" s="422">
        <f t="shared" si="306"/>
        <v>0</v>
      </c>
      <c r="M558" s="422">
        <f t="shared" si="306"/>
        <v>0</v>
      </c>
      <c r="N558" s="422">
        <f t="shared" si="306"/>
        <v>0</v>
      </c>
      <c r="O558" s="422">
        <f t="shared" si="306"/>
        <v>0</v>
      </c>
      <c r="P558" s="263">
        <f t="shared" si="304"/>
        <v>0</v>
      </c>
      <c r="AJ558" s="2"/>
      <c r="AK558" s="241"/>
      <c r="AL558" s="2"/>
      <c r="AM558" s="2"/>
      <c r="AN558" s="241"/>
      <c r="AP558" s="2"/>
      <c r="AQ558" s="2"/>
      <c r="AR558" s="241"/>
      <c r="AS558" s="2"/>
      <c r="AT558" s="2"/>
      <c r="AU558" s="2"/>
      <c r="AV558" s="2"/>
      <c r="AW558" s="2"/>
      <c r="AX558" s="2"/>
      <c r="AY558" s="2"/>
      <c r="AZ558" s="2"/>
      <c r="BA558" s="2"/>
      <c r="BB558" s="2"/>
      <c r="BC558" s="2"/>
      <c r="BD558" s="2"/>
      <c r="BE558" s="2"/>
      <c r="BF558" s="2"/>
      <c r="BG558" s="2"/>
      <c r="BH558" s="2"/>
      <c r="BI558" s="2"/>
      <c r="BJ558" s="2"/>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row>
    <row r="559" spans="1:243" ht="15.5">
      <c r="A559" s="147">
        <f t="shared" si="305"/>
        <v>31</v>
      </c>
      <c r="B559" s="227">
        <f t="shared" si="302"/>
        <v>312.10000000000002</v>
      </c>
      <c r="C559" s="579"/>
      <c r="D559" s="422">
        <f t="shared" ref="D559:O559" si="307">D546*$C559/100/12</f>
        <v>0</v>
      </c>
      <c r="E559" s="422">
        <f t="shared" si="307"/>
        <v>0</v>
      </c>
      <c r="F559" s="422">
        <f t="shared" si="307"/>
        <v>0</v>
      </c>
      <c r="G559" s="422">
        <f t="shared" si="307"/>
        <v>0</v>
      </c>
      <c r="H559" s="422">
        <f t="shared" si="307"/>
        <v>0</v>
      </c>
      <c r="I559" s="422">
        <f t="shared" si="307"/>
        <v>0</v>
      </c>
      <c r="J559" s="422">
        <f t="shared" si="307"/>
        <v>0</v>
      </c>
      <c r="K559" s="422">
        <f t="shared" si="307"/>
        <v>0</v>
      </c>
      <c r="L559" s="422">
        <f t="shared" si="307"/>
        <v>0</v>
      </c>
      <c r="M559" s="422">
        <f t="shared" si="307"/>
        <v>0</v>
      </c>
      <c r="N559" s="422">
        <f t="shared" si="307"/>
        <v>0</v>
      </c>
      <c r="O559" s="422">
        <f t="shared" si="307"/>
        <v>0</v>
      </c>
      <c r="P559" s="263">
        <f t="shared" si="304"/>
        <v>0</v>
      </c>
      <c r="AJ559" s="2"/>
      <c r="AK559" s="241"/>
      <c r="AL559" s="2"/>
      <c r="AM559" s="2"/>
      <c r="AN559" s="241"/>
      <c r="AP559" s="2"/>
      <c r="AQ559" s="2"/>
      <c r="AR559" s="241"/>
      <c r="AS559" s="2"/>
      <c r="AT559" s="2"/>
      <c r="AU559" s="2"/>
      <c r="AV559" s="2"/>
      <c r="AW559" s="2"/>
      <c r="AX559" s="2"/>
      <c r="AY559" s="2"/>
      <c r="AZ559" s="2"/>
      <c r="BA559" s="2"/>
      <c r="BB559" s="2"/>
      <c r="BC559" s="2"/>
      <c r="BD559" s="2"/>
      <c r="BE559" s="2"/>
      <c r="BF559" s="2"/>
      <c r="BG559" s="2"/>
      <c r="BH559" s="2"/>
      <c r="BI559" s="2"/>
      <c r="BJ559" s="2"/>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row>
    <row r="560" spans="1:243" ht="15.5">
      <c r="A560" s="147">
        <f t="shared" si="305"/>
        <v>32</v>
      </c>
      <c r="B560" s="227">
        <f t="shared" si="302"/>
        <v>312.2</v>
      </c>
      <c r="C560" s="579"/>
      <c r="D560" s="422">
        <f t="shared" ref="D560:O560" si="308">D547*$C560/100/12</f>
        <v>0</v>
      </c>
      <c r="E560" s="422">
        <f t="shared" si="308"/>
        <v>0</v>
      </c>
      <c r="F560" s="422">
        <f t="shared" si="308"/>
        <v>0</v>
      </c>
      <c r="G560" s="422">
        <f t="shared" si="308"/>
        <v>0</v>
      </c>
      <c r="H560" s="422">
        <f t="shared" si="308"/>
        <v>0</v>
      </c>
      <c r="I560" s="422">
        <f t="shared" si="308"/>
        <v>0</v>
      </c>
      <c r="J560" s="422">
        <f t="shared" si="308"/>
        <v>0</v>
      </c>
      <c r="K560" s="422">
        <f t="shared" si="308"/>
        <v>0</v>
      </c>
      <c r="L560" s="422">
        <f t="shared" si="308"/>
        <v>0</v>
      </c>
      <c r="M560" s="422">
        <f t="shared" si="308"/>
        <v>0</v>
      </c>
      <c r="N560" s="422">
        <f t="shared" si="308"/>
        <v>0</v>
      </c>
      <c r="O560" s="422">
        <f t="shared" si="308"/>
        <v>0</v>
      </c>
      <c r="P560" s="263">
        <f t="shared" si="304"/>
        <v>0</v>
      </c>
      <c r="AJ560" s="2"/>
      <c r="AK560" s="241"/>
      <c r="AL560" s="2"/>
      <c r="AM560" s="2"/>
      <c r="AN560" s="241"/>
      <c r="AP560" s="2"/>
      <c r="AQ560" s="2"/>
      <c r="AR560" s="241"/>
      <c r="AS560" s="2"/>
      <c r="AT560" s="2"/>
      <c r="AU560" s="2"/>
      <c r="AV560" s="2"/>
      <c r="AW560" s="2"/>
      <c r="AX560" s="2"/>
      <c r="AY560" s="2"/>
      <c r="AZ560" s="2"/>
      <c r="BA560" s="2"/>
      <c r="BB560" s="2"/>
      <c r="BC560" s="2"/>
      <c r="BD560" s="2"/>
      <c r="BE560" s="2"/>
      <c r="BF560" s="2"/>
      <c r="BG560" s="2"/>
      <c r="BH560" s="2"/>
      <c r="BI560" s="2"/>
      <c r="BJ560" s="2"/>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row>
    <row r="561" spans="1:243" ht="15.5">
      <c r="A561" s="147">
        <f t="shared" si="305"/>
        <v>33</v>
      </c>
      <c r="B561" s="227">
        <f t="shared" si="302"/>
        <v>314</v>
      </c>
      <c r="C561" s="579"/>
      <c r="D561" s="422">
        <f t="shared" ref="D561:O561" si="309">D548*$C561/100/12</f>
        <v>0</v>
      </c>
      <c r="E561" s="422">
        <f t="shared" si="309"/>
        <v>0</v>
      </c>
      <c r="F561" s="422">
        <f t="shared" si="309"/>
        <v>0</v>
      </c>
      <c r="G561" s="422">
        <f t="shared" si="309"/>
        <v>0</v>
      </c>
      <c r="H561" s="422">
        <f t="shared" si="309"/>
        <v>0</v>
      </c>
      <c r="I561" s="422">
        <f t="shared" si="309"/>
        <v>0</v>
      </c>
      <c r="J561" s="422">
        <f t="shared" si="309"/>
        <v>0</v>
      </c>
      <c r="K561" s="422">
        <f t="shared" si="309"/>
        <v>0</v>
      </c>
      <c r="L561" s="422">
        <f t="shared" si="309"/>
        <v>0</v>
      </c>
      <c r="M561" s="422">
        <f t="shared" si="309"/>
        <v>0</v>
      </c>
      <c r="N561" s="422">
        <f t="shared" si="309"/>
        <v>0</v>
      </c>
      <c r="O561" s="422">
        <f t="shared" si="309"/>
        <v>0</v>
      </c>
      <c r="P561" s="263">
        <f t="shared" si="304"/>
        <v>0</v>
      </c>
      <c r="AJ561" s="2"/>
      <c r="AK561" s="241"/>
      <c r="AL561" s="2"/>
      <c r="AM561" s="2"/>
      <c r="AN561" s="241"/>
      <c r="AP561" s="2"/>
      <c r="AQ561" s="2"/>
      <c r="AR561" s="241"/>
      <c r="AS561" s="2"/>
      <c r="AT561" s="2"/>
      <c r="AU561" s="2"/>
      <c r="AV561" s="2"/>
      <c r="AW561" s="2"/>
      <c r="AX561" s="2"/>
      <c r="AY561" s="2"/>
      <c r="AZ561" s="2"/>
      <c r="BA561" s="2"/>
      <c r="BB561" s="2"/>
      <c r="BC561" s="2"/>
      <c r="BD561" s="2"/>
      <c r="BE561" s="2"/>
      <c r="BF561" s="2"/>
      <c r="BG561" s="2"/>
      <c r="BH561" s="2"/>
      <c r="BI561" s="2"/>
      <c r="BJ561" s="2"/>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row>
    <row r="562" spans="1:243" ht="15.5">
      <c r="A562" s="147">
        <f t="shared" si="305"/>
        <v>34</v>
      </c>
      <c r="B562" s="227">
        <f t="shared" si="302"/>
        <v>315</v>
      </c>
      <c r="C562" s="579"/>
      <c r="D562" s="422">
        <f t="shared" ref="D562:O562" si="310">D549*$C562/100/12</f>
        <v>0</v>
      </c>
      <c r="E562" s="422">
        <f t="shared" si="310"/>
        <v>0</v>
      </c>
      <c r="F562" s="422">
        <f t="shared" si="310"/>
        <v>0</v>
      </c>
      <c r="G562" s="422">
        <f t="shared" si="310"/>
        <v>0</v>
      </c>
      <c r="H562" s="422">
        <f t="shared" si="310"/>
        <v>0</v>
      </c>
      <c r="I562" s="422">
        <f t="shared" si="310"/>
        <v>0</v>
      </c>
      <c r="J562" s="422">
        <f t="shared" si="310"/>
        <v>0</v>
      </c>
      <c r="K562" s="422">
        <f t="shared" si="310"/>
        <v>0</v>
      </c>
      <c r="L562" s="422">
        <f t="shared" si="310"/>
        <v>0</v>
      </c>
      <c r="M562" s="422">
        <f t="shared" si="310"/>
        <v>0</v>
      </c>
      <c r="N562" s="422">
        <f t="shared" si="310"/>
        <v>0</v>
      </c>
      <c r="O562" s="422">
        <f t="shared" si="310"/>
        <v>0</v>
      </c>
      <c r="P562" s="263">
        <f t="shared" si="304"/>
        <v>0</v>
      </c>
      <c r="AJ562" s="2"/>
      <c r="AK562" s="241"/>
      <c r="AL562" s="2"/>
      <c r="AM562" s="2"/>
      <c r="AN562" s="241"/>
      <c r="AP562" s="2"/>
      <c r="AQ562" s="2"/>
      <c r="AR562" s="241"/>
      <c r="AS562" s="2"/>
      <c r="AT562" s="2"/>
      <c r="AU562" s="2"/>
      <c r="AV562" s="2"/>
      <c r="AW562" s="2"/>
      <c r="AX562" s="2"/>
      <c r="AY562" s="2"/>
      <c r="AZ562" s="2"/>
      <c r="BA562" s="2"/>
      <c r="BB562" s="2"/>
      <c r="BC562" s="2"/>
      <c r="BD562" s="2"/>
      <c r="BE562" s="2"/>
      <c r="BF562" s="2"/>
      <c r="BG562" s="2"/>
      <c r="BH562" s="2"/>
      <c r="BI562" s="2"/>
      <c r="BJ562" s="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row>
    <row r="563" spans="1:243" ht="15.5">
      <c r="A563" s="147" t="s">
        <v>3805</v>
      </c>
      <c r="B563" s="227">
        <v>315.10000000000002</v>
      </c>
      <c r="C563" s="579"/>
      <c r="D563" s="422">
        <f t="shared" ref="D563:O563" si="311">D550*$C563/100/12</f>
        <v>0</v>
      </c>
      <c r="E563" s="422">
        <f t="shared" si="311"/>
        <v>0</v>
      </c>
      <c r="F563" s="422">
        <f t="shared" si="311"/>
        <v>0</v>
      </c>
      <c r="G563" s="422">
        <f t="shared" si="311"/>
        <v>0</v>
      </c>
      <c r="H563" s="422">
        <f t="shared" si="311"/>
        <v>0</v>
      </c>
      <c r="I563" s="422">
        <f t="shared" si="311"/>
        <v>0</v>
      </c>
      <c r="J563" s="422">
        <f t="shared" si="311"/>
        <v>0</v>
      </c>
      <c r="K563" s="422">
        <f t="shared" si="311"/>
        <v>0</v>
      </c>
      <c r="L563" s="422">
        <f t="shared" si="311"/>
        <v>0</v>
      </c>
      <c r="M563" s="422">
        <f t="shared" si="311"/>
        <v>0</v>
      </c>
      <c r="N563" s="422">
        <f t="shared" si="311"/>
        <v>0</v>
      </c>
      <c r="O563" s="422">
        <f t="shared" si="311"/>
        <v>0</v>
      </c>
      <c r="P563" s="263">
        <f t="shared" ref="P563:P565" si="312">SUM(D563:O563)</f>
        <v>0</v>
      </c>
      <c r="AJ563" s="2"/>
      <c r="AK563" s="241"/>
      <c r="AL563" s="2"/>
      <c r="AM563" s="2"/>
      <c r="AN563" s="241"/>
      <c r="AP563" s="2"/>
      <c r="AQ563" s="2"/>
      <c r="AR563" s="241"/>
      <c r="AS563" s="2"/>
      <c r="AT563" s="2"/>
      <c r="AU563" s="2"/>
      <c r="AV563" s="2"/>
      <c r="AW563" s="2"/>
      <c r="AX563" s="2"/>
      <c r="AY563" s="2"/>
      <c r="AZ563" s="2"/>
      <c r="BA563" s="2"/>
      <c r="BB563" s="2"/>
      <c r="BC563" s="2"/>
      <c r="BD563" s="2"/>
      <c r="BE563" s="2"/>
      <c r="BF563" s="2"/>
      <c r="BG563" s="2"/>
      <c r="BH563" s="2"/>
      <c r="BI563" s="2"/>
      <c r="BJ563" s="2"/>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row>
    <row r="564" spans="1:243" ht="15.5">
      <c r="A564" s="147" t="s">
        <v>3806</v>
      </c>
      <c r="B564" s="227">
        <v>315.2</v>
      </c>
      <c r="C564" s="579"/>
      <c r="D564" s="422">
        <f t="shared" ref="D564:O564" si="313">D551*$C564/100/12</f>
        <v>0</v>
      </c>
      <c r="E564" s="422">
        <f t="shared" si="313"/>
        <v>0</v>
      </c>
      <c r="F564" s="422">
        <f t="shared" si="313"/>
        <v>0</v>
      </c>
      <c r="G564" s="422">
        <f t="shared" si="313"/>
        <v>0</v>
      </c>
      <c r="H564" s="422">
        <f t="shared" si="313"/>
        <v>0</v>
      </c>
      <c r="I564" s="422">
        <f t="shared" si="313"/>
        <v>0</v>
      </c>
      <c r="J564" s="422">
        <f t="shared" si="313"/>
        <v>0</v>
      </c>
      <c r="K564" s="422">
        <f t="shared" si="313"/>
        <v>0</v>
      </c>
      <c r="L564" s="422">
        <f t="shared" si="313"/>
        <v>0</v>
      </c>
      <c r="M564" s="422">
        <f t="shared" si="313"/>
        <v>0</v>
      </c>
      <c r="N564" s="422">
        <f t="shared" si="313"/>
        <v>0</v>
      </c>
      <c r="O564" s="422">
        <f t="shared" si="313"/>
        <v>0</v>
      </c>
      <c r="P564" s="263">
        <f t="shared" si="312"/>
        <v>0</v>
      </c>
      <c r="AJ564" s="2"/>
      <c r="AK564" s="241"/>
      <c r="AL564" s="2"/>
      <c r="AM564" s="2"/>
      <c r="AN564" s="241"/>
      <c r="AP564" s="2"/>
      <c r="AQ564" s="2"/>
      <c r="AR564" s="241"/>
      <c r="AS564" s="2"/>
      <c r="AT564" s="2"/>
      <c r="AU564" s="2"/>
      <c r="AV564" s="2"/>
      <c r="AW564" s="2"/>
      <c r="AX564" s="2"/>
      <c r="AY564" s="2"/>
      <c r="AZ564" s="2"/>
      <c r="BA564" s="2"/>
      <c r="BB564" s="2"/>
      <c r="BC564" s="2"/>
      <c r="BD564" s="2"/>
      <c r="BE564" s="2"/>
      <c r="BF564" s="2"/>
      <c r="BG564" s="2"/>
      <c r="BH564" s="2"/>
      <c r="BI564" s="2"/>
      <c r="BJ564" s="2"/>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row>
    <row r="565" spans="1:243" ht="15.5">
      <c r="A565" s="147" t="s">
        <v>3807</v>
      </c>
      <c r="B565" s="227">
        <v>315.3</v>
      </c>
      <c r="C565" s="579"/>
      <c r="D565" s="422">
        <f t="shared" ref="D565:O565" si="314">D552*$C565/100/12</f>
        <v>0</v>
      </c>
      <c r="E565" s="422">
        <f t="shared" si="314"/>
        <v>0</v>
      </c>
      <c r="F565" s="422">
        <f t="shared" si="314"/>
        <v>0</v>
      </c>
      <c r="G565" s="422">
        <f t="shared" si="314"/>
        <v>0</v>
      </c>
      <c r="H565" s="422">
        <f t="shared" si="314"/>
        <v>0</v>
      </c>
      <c r="I565" s="422">
        <f t="shared" si="314"/>
        <v>0</v>
      </c>
      <c r="J565" s="422">
        <f t="shared" si="314"/>
        <v>0</v>
      </c>
      <c r="K565" s="422">
        <f t="shared" si="314"/>
        <v>0</v>
      </c>
      <c r="L565" s="422">
        <f t="shared" si="314"/>
        <v>0</v>
      </c>
      <c r="M565" s="422">
        <f t="shared" si="314"/>
        <v>0</v>
      </c>
      <c r="N565" s="422">
        <f t="shared" si="314"/>
        <v>0</v>
      </c>
      <c r="O565" s="422">
        <f t="shared" si="314"/>
        <v>0</v>
      </c>
      <c r="P565" s="263">
        <f t="shared" si="312"/>
        <v>0</v>
      </c>
      <c r="AJ565" s="2"/>
      <c r="AK565" s="241"/>
      <c r="AL565" s="2"/>
      <c r="AM565" s="2"/>
      <c r="AN565" s="241"/>
      <c r="AP565" s="2"/>
      <c r="AQ565" s="2"/>
      <c r="AR565" s="241"/>
      <c r="AS565" s="2"/>
      <c r="AT565" s="2"/>
      <c r="AU565" s="2"/>
      <c r="AV565" s="2"/>
      <c r="AW565" s="2"/>
      <c r="AX565" s="2"/>
      <c r="AY565" s="2"/>
      <c r="AZ565" s="2"/>
      <c r="BA565" s="2"/>
      <c r="BB565" s="2"/>
      <c r="BC565" s="2"/>
      <c r="BD565" s="2"/>
      <c r="BE565" s="2"/>
      <c r="BF565" s="2"/>
      <c r="BG565" s="2"/>
      <c r="BH565" s="2"/>
      <c r="BI565" s="2"/>
      <c r="BJ565" s="2"/>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row>
    <row r="566" spans="1:243" ht="15.5">
      <c r="A566" s="147">
        <f>A562+1</f>
        <v>35</v>
      </c>
      <c r="B566" s="227">
        <f t="shared" ref="B566" si="315">B553</f>
        <v>316</v>
      </c>
      <c r="C566" s="579"/>
      <c r="D566" s="422">
        <f t="shared" ref="D566:O566" si="316">D553*$C566/100/12</f>
        <v>0</v>
      </c>
      <c r="E566" s="422">
        <f t="shared" si="316"/>
        <v>0</v>
      </c>
      <c r="F566" s="422">
        <f t="shared" si="316"/>
        <v>0</v>
      </c>
      <c r="G566" s="422">
        <f t="shared" si="316"/>
        <v>0</v>
      </c>
      <c r="H566" s="422">
        <f t="shared" si="316"/>
        <v>0</v>
      </c>
      <c r="I566" s="422">
        <f t="shared" si="316"/>
        <v>0</v>
      </c>
      <c r="J566" s="422">
        <f t="shared" si="316"/>
        <v>0</v>
      </c>
      <c r="K566" s="422">
        <f t="shared" si="316"/>
        <v>0</v>
      </c>
      <c r="L566" s="422">
        <f t="shared" si="316"/>
        <v>0</v>
      </c>
      <c r="M566" s="422">
        <f t="shared" si="316"/>
        <v>0</v>
      </c>
      <c r="N566" s="422">
        <f t="shared" si="316"/>
        <v>0</v>
      </c>
      <c r="O566" s="422">
        <f t="shared" si="316"/>
        <v>0</v>
      </c>
      <c r="P566" s="263">
        <f t="shared" si="304"/>
        <v>0</v>
      </c>
      <c r="AJ566" s="2"/>
      <c r="AK566" s="241"/>
      <c r="AL566" s="2"/>
      <c r="AM566" s="2"/>
      <c r="AN566" s="241"/>
      <c r="AP566" s="2"/>
      <c r="AQ566" s="2"/>
      <c r="AR566" s="241"/>
      <c r="AS566" s="2"/>
      <c r="AT566" s="2"/>
      <c r="AU566" s="2"/>
      <c r="AV566" s="2"/>
      <c r="AW566" s="2"/>
      <c r="AX566" s="2"/>
      <c r="AY566" s="2"/>
      <c r="AZ566" s="2"/>
      <c r="BA566" s="2"/>
      <c r="BB566" s="2"/>
      <c r="BC566" s="2"/>
      <c r="BD566" s="2"/>
      <c r="BE566" s="2"/>
      <c r="BF566" s="2"/>
      <c r="BG566" s="2"/>
      <c r="BH566" s="2"/>
      <c r="BI566" s="2"/>
      <c r="BJ566" s="2"/>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row>
    <row r="567" spans="1:243" ht="15.5">
      <c r="A567" s="147"/>
      <c r="B567" s="2"/>
      <c r="C567" s="2"/>
      <c r="D567" s="2"/>
      <c r="E567" s="2"/>
      <c r="F567" s="2"/>
      <c r="G567" s="2"/>
      <c r="H567" s="2"/>
      <c r="I567" s="2"/>
      <c r="J567" s="2"/>
      <c r="K567" s="96"/>
      <c r="L567" s="2"/>
      <c r="M567" s="2"/>
      <c r="N567" s="2"/>
      <c r="O567" s="2"/>
      <c r="P567" s="266"/>
      <c r="AJ567" s="2"/>
      <c r="AK567" s="241"/>
      <c r="AL567" s="2"/>
      <c r="AM567" s="2"/>
      <c r="AN567" s="241"/>
      <c r="AP567" s="2"/>
      <c r="AQ567" s="2"/>
      <c r="AR567" s="241"/>
      <c r="AS567" s="2"/>
      <c r="AT567" s="2"/>
      <c r="AU567" s="2"/>
      <c r="AV567" s="2"/>
      <c r="AW567" s="2"/>
      <c r="AX567" s="2"/>
      <c r="AY567" s="2"/>
      <c r="AZ567" s="2"/>
      <c r="BA567" s="2"/>
      <c r="BB567" s="2"/>
      <c r="BC567" s="2"/>
      <c r="BD567" s="2"/>
      <c r="BE567" s="2"/>
      <c r="BF567" s="2"/>
      <c r="BG567" s="2"/>
      <c r="BH567" s="2"/>
      <c r="BI567" s="2"/>
      <c r="BJ567" s="2"/>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row>
    <row r="568" spans="1:243" ht="18.5">
      <c r="A568" s="96"/>
      <c r="B568" s="96" t="s">
        <v>1068</v>
      </c>
      <c r="C568" s="96" t="s">
        <v>720</v>
      </c>
      <c r="D568" s="1283" t="s">
        <v>721</v>
      </c>
      <c r="E568" s="1284"/>
      <c r="F568" s="1284"/>
      <c r="G568" s="1284"/>
      <c r="H568" s="1284"/>
      <c r="I568" s="1284"/>
      <c r="J568" s="1284"/>
      <c r="K568" s="1284"/>
      <c r="L568" s="1284"/>
      <c r="M568" s="1284"/>
      <c r="N568" s="1284"/>
      <c r="O568" s="1284"/>
      <c r="P568" s="1284"/>
      <c r="AJ568" s="2"/>
      <c r="AK568" s="241"/>
      <c r="AL568" s="2"/>
      <c r="AM568" s="2"/>
      <c r="AN568" s="241"/>
      <c r="AP568" s="2"/>
      <c r="AQ568" s="2"/>
      <c r="AR568" s="241"/>
      <c r="AS568" s="2"/>
      <c r="AT568" s="2"/>
      <c r="AU568" s="2"/>
      <c r="AV568" s="2"/>
      <c r="AW568" s="2"/>
      <c r="AX568" s="2"/>
      <c r="AY568" s="2"/>
      <c r="AZ568" s="2"/>
      <c r="BA568" s="2"/>
      <c r="BB568" s="2"/>
      <c r="BC568" s="2"/>
      <c r="BD568" s="2"/>
      <c r="BE568" s="2"/>
      <c r="BF568" s="2"/>
      <c r="BG568" s="2"/>
      <c r="BH568" s="2"/>
      <c r="BI568" s="2"/>
      <c r="BJ568" s="2"/>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row>
    <row r="569" spans="1:243" ht="18.5">
      <c r="A569" s="96"/>
      <c r="B569" s="97" t="s">
        <v>918</v>
      </c>
      <c r="C569" s="97" t="s">
        <v>722</v>
      </c>
      <c r="D569" s="15" t="s">
        <v>706</v>
      </c>
      <c r="E569" s="15" t="s">
        <v>707</v>
      </c>
      <c r="F569" s="15" t="s">
        <v>708</v>
      </c>
      <c r="G569" s="15" t="s">
        <v>709</v>
      </c>
      <c r="H569" s="15" t="s">
        <v>710</v>
      </c>
      <c r="I569" s="15" t="s">
        <v>711</v>
      </c>
      <c r="J569" s="15" t="s">
        <v>712</v>
      </c>
      <c r="K569" s="15" t="s">
        <v>713</v>
      </c>
      <c r="L569" s="15" t="s">
        <v>714</v>
      </c>
      <c r="M569" s="15" t="s">
        <v>715</v>
      </c>
      <c r="N569" s="15" t="s">
        <v>716</v>
      </c>
      <c r="O569" s="15" t="s">
        <v>705</v>
      </c>
      <c r="P569" s="277" t="s">
        <v>622</v>
      </c>
      <c r="AJ569" s="2"/>
      <c r="AK569" s="241"/>
      <c r="AL569" s="2"/>
      <c r="AM569" s="2"/>
      <c r="AN569" s="241"/>
      <c r="AP569" s="2"/>
      <c r="AQ569" s="2"/>
      <c r="AR569" s="241"/>
      <c r="AS569" s="2"/>
      <c r="AT569" s="2"/>
      <c r="AU569" s="2"/>
      <c r="AV569" s="2"/>
      <c r="AW569" s="2"/>
      <c r="AX569" s="2"/>
      <c r="AY569" s="2"/>
      <c r="AZ569" s="2"/>
      <c r="BA569" s="2"/>
      <c r="BB569" s="2"/>
      <c r="BC569" s="2"/>
      <c r="BD569" s="2"/>
      <c r="BE569" s="2"/>
      <c r="BF569" s="2"/>
      <c r="BG569" s="2"/>
      <c r="BH569" s="2"/>
      <c r="BI569" s="2"/>
      <c r="BJ569" s="2"/>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row>
    <row r="570" spans="1:243" ht="15.5">
      <c r="A570" s="147">
        <f>A566+1</f>
        <v>36</v>
      </c>
      <c r="B570" s="227">
        <f t="shared" ref="B570:B575" si="317">B544</f>
        <v>311</v>
      </c>
      <c r="C570" s="577">
        <v>0</v>
      </c>
      <c r="D570" s="422">
        <f t="shared" ref="D570:O570" si="318">C570+D557</f>
        <v>0</v>
      </c>
      <c r="E570" s="422">
        <f t="shared" si="318"/>
        <v>0</v>
      </c>
      <c r="F570" s="422">
        <f t="shared" si="318"/>
        <v>0</v>
      </c>
      <c r="G570" s="422">
        <f t="shared" si="318"/>
        <v>0</v>
      </c>
      <c r="H570" s="422">
        <f t="shared" si="318"/>
        <v>0</v>
      </c>
      <c r="I570" s="422">
        <f t="shared" si="318"/>
        <v>0</v>
      </c>
      <c r="J570" s="422">
        <f t="shared" si="318"/>
        <v>0</v>
      </c>
      <c r="K570" s="422">
        <f t="shared" si="318"/>
        <v>0</v>
      </c>
      <c r="L570" s="422">
        <f t="shared" si="318"/>
        <v>0</v>
      </c>
      <c r="M570" s="422">
        <f t="shared" si="318"/>
        <v>0</v>
      </c>
      <c r="N570" s="422">
        <f t="shared" si="318"/>
        <v>0</v>
      </c>
      <c r="O570" s="422">
        <f t="shared" si="318"/>
        <v>0</v>
      </c>
      <c r="P570" s="263">
        <f t="shared" ref="P570:P579" si="319">O570</f>
        <v>0</v>
      </c>
      <c r="AJ570" s="2"/>
      <c r="AK570" s="241"/>
      <c r="AL570" s="2"/>
      <c r="AM570" s="2"/>
      <c r="AN570" s="241"/>
      <c r="AP570" s="2"/>
      <c r="AQ570" s="2"/>
      <c r="AR570" s="241"/>
      <c r="AS570" s="2"/>
      <c r="AT570" s="2"/>
      <c r="AU570" s="2"/>
      <c r="AV570" s="2"/>
      <c r="AW570" s="2"/>
      <c r="AX570" s="2"/>
      <c r="AY570" s="2"/>
      <c r="AZ570" s="2"/>
      <c r="BA570" s="2"/>
      <c r="BB570" s="2"/>
      <c r="BC570" s="2"/>
      <c r="BD570" s="2"/>
      <c r="BE570" s="2"/>
      <c r="BF570" s="2"/>
      <c r="BG570" s="2"/>
      <c r="BH570" s="2"/>
      <c r="BI570" s="2"/>
      <c r="BJ570" s="2"/>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row>
    <row r="571" spans="1:243" ht="15.5">
      <c r="A571" s="147">
        <f t="shared" ref="A571:A575" si="320">A570+1</f>
        <v>37</v>
      </c>
      <c r="B571" s="227">
        <f t="shared" si="317"/>
        <v>312</v>
      </c>
      <c r="C571" s="577">
        <v>0</v>
      </c>
      <c r="D571" s="422">
        <f t="shared" ref="D571:O571" si="321">C571+D558</f>
        <v>0</v>
      </c>
      <c r="E571" s="422">
        <f t="shared" si="321"/>
        <v>0</v>
      </c>
      <c r="F571" s="422">
        <f t="shared" si="321"/>
        <v>0</v>
      </c>
      <c r="G571" s="422">
        <f t="shared" si="321"/>
        <v>0</v>
      </c>
      <c r="H571" s="422">
        <f t="shared" si="321"/>
        <v>0</v>
      </c>
      <c r="I571" s="422">
        <f t="shared" si="321"/>
        <v>0</v>
      </c>
      <c r="J571" s="422">
        <f t="shared" si="321"/>
        <v>0</v>
      </c>
      <c r="K571" s="422">
        <f t="shared" si="321"/>
        <v>0</v>
      </c>
      <c r="L571" s="422">
        <f t="shared" si="321"/>
        <v>0</v>
      </c>
      <c r="M571" s="422">
        <f t="shared" si="321"/>
        <v>0</v>
      </c>
      <c r="N571" s="422">
        <f t="shared" si="321"/>
        <v>0</v>
      </c>
      <c r="O571" s="422">
        <f t="shared" si="321"/>
        <v>0</v>
      </c>
      <c r="P571" s="263">
        <f t="shared" si="319"/>
        <v>0</v>
      </c>
      <c r="AJ571" s="2"/>
      <c r="AK571" s="241"/>
      <c r="AL571" s="2"/>
      <c r="AM571" s="2"/>
      <c r="AN571" s="241"/>
      <c r="AP571" s="2"/>
      <c r="AQ571" s="2"/>
      <c r="AR571" s="241"/>
      <c r="AS571" s="2"/>
      <c r="AT571" s="2"/>
      <c r="AU571" s="2"/>
      <c r="AV571" s="2"/>
      <c r="AW571" s="2"/>
      <c r="AX571" s="2"/>
      <c r="AY571" s="2"/>
      <c r="AZ571" s="2"/>
      <c r="BA571" s="2"/>
      <c r="BB571" s="2"/>
      <c r="BC571" s="2"/>
      <c r="BD571" s="2"/>
      <c r="BE571" s="2"/>
      <c r="BF571" s="2"/>
      <c r="BG571" s="2"/>
      <c r="BH571" s="2"/>
      <c r="BI571" s="2"/>
      <c r="BJ571" s="2"/>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row>
    <row r="572" spans="1:243" ht="15.5">
      <c r="A572" s="147">
        <f t="shared" si="320"/>
        <v>38</v>
      </c>
      <c r="B572" s="227">
        <f t="shared" si="317"/>
        <v>312.10000000000002</v>
      </c>
      <c r="C572" s="577">
        <v>0</v>
      </c>
      <c r="D572" s="422">
        <f t="shared" ref="D572:O572" si="322">C572+D559</f>
        <v>0</v>
      </c>
      <c r="E572" s="422">
        <f t="shared" si="322"/>
        <v>0</v>
      </c>
      <c r="F572" s="422">
        <f t="shared" si="322"/>
        <v>0</v>
      </c>
      <c r="G572" s="422">
        <f t="shared" si="322"/>
        <v>0</v>
      </c>
      <c r="H572" s="422">
        <f t="shared" si="322"/>
        <v>0</v>
      </c>
      <c r="I572" s="422">
        <f t="shared" si="322"/>
        <v>0</v>
      </c>
      <c r="J572" s="422">
        <f t="shared" si="322"/>
        <v>0</v>
      </c>
      <c r="K572" s="422">
        <f t="shared" si="322"/>
        <v>0</v>
      </c>
      <c r="L572" s="422">
        <f t="shared" si="322"/>
        <v>0</v>
      </c>
      <c r="M572" s="422">
        <f t="shared" si="322"/>
        <v>0</v>
      </c>
      <c r="N572" s="422">
        <f t="shared" si="322"/>
        <v>0</v>
      </c>
      <c r="O572" s="422">
        <f t="shared" si="322"/>
        <v>0</v>
      </c>
      <c r="P572" s="263">
        <f t="shared" si="319"/>
        <v>0</v>
      </c>
      <c r="AJ572" s="2"/>
      <c r="AK572" s="241"/>
      <c r="AL572" s="2"/>
      <c r="AM572" s="2"/>
      <c r="AN572" s="241"/>
      <c r="AP572" s="2"/>
      <c r="AQ572" s="2"/>
      <c r="AR572" s="241"/>
      <c r="AS572" s="2"/>
      <c r="AT572" s="2"/>
      <c r="AU572" s="2"/>
      <c r="AV572" s="2"/>
      <c r="AW572" s="2"/>
      <c r="AX572" s="2"/>
      <c r="AY572" s="2"/>
      <c r="AZ572" s="2"/>
      <c r="BA572" s="2"/>
      <c r="BB572" s="2"/>
      <c r="BC572" s="2"/>
      <c r="BD572" s="2"/>
      <c r="BE572" s="2"/>
      <c r="BF572" s="2"/>
      <c r="BG572" s="2"/>
      <c r="BH572" s="2"/>
      <c r="BI572" s="2"/>
      <c r="BJ572" s="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row>
    <row r="573" spans="1:243" ht="15.5">
      <c r="A573" s="147">
        <f t="shared" si="320"/>
        <v>39</v>
      </c>
      <c r="B573" s="227">
        <f t="shared" si="317"/>
        <v>312.2</v>
      </c>
      <c r="C573" s="577">
        <v>0</v>
      </c>
      <c r="D573" s="422">
        <f t="shared" ref="D573:O573" si="323">C573+D560</f>
        <v>0</v>
      </c>
      <c r="E573" s="422">
        <f t="shared" si="323"/>
        <v>0</v>
      </c>
      <c r="F573" s="422">
        <f t="shared" si="323"/>
        <v>0</v>
      </c>
      <c r="G573" s="422">
        <f t="shared" si="323"/>
        <v>0</v>
      </c>
      <c r="H573" s="422">
        <f t="shared" si="323"/>
        <v>0</v>
      </c>
      <c r="I573" s="422">
        <f t="shared" si="323"/>
        <v>0</v>
      </c>
      <c r="J573" s="422">
        <f t="shared" si="323"/>
        <v>0</v>
      </c>
      <c r="K573" s="422">
        <f t="shared" si="323"/>
        <v>0</v>
      </c>
      <c r="L573" s="422">
        <f t="shared" si="323"/>
        <v>0</v>
      </c>
      <c r="M573" s="422">
        <f t="shared" si="323"/>
        <v>0</v>
      </c>
      <c r="N573" s="422">
        <f t="shared" si="323"/>
        <v>0</v>
      </c>
      <c r="O573" s="422">
        <f t="shared" si="323"/>
        <v>0</v>
      </c>
      <c r="P573" s="263">
        <f t="shared" si="319"/>
        <v>0</v>
      </c>
      <c r="AJ573" s="2"/>
      <c r="AK573" s="241"/>
      <c r="AL573" s="2"/>
      <c r="AM573" s="2"/>
      <c r="AN573" s="241"/>
      <c r="AP573" s="2"/>
      <c r="AQ573" s="2"/>
      <c r="AR573" s="241"/>
      <c r="AS573" s="2"/>
      <c r="AT573" s="2"/>
      <c r="AU573" s="2"/>
      <c r="AV573" s="2"/>
      <c r="AW573" s="2"/>
      <c r="AX573" s="2"/>
      <c r="AY573" s="2"/>
      <c r="AZ573" s="2"/>
      <c r="BA573" s="2"/>
      <c r="BB573" s="2"/>
      <c r="BC573" s="2"/>
      <c r="BD573" s="2"/>
      <c r="BE573" s="2"/>
      <c r="BF573" s="2"/>
      <c r="BG573" s="2"/>
      <c r="BH573" s="2"/>
      <c r="BI573" s="2"/>
      <c r="BJ573" s="2"/>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row>
    <row r="574" spans="1:243" ht="15.5">
      <c r="A574" s="147">
        <f t="shared" si="320"/>
        <v>40</v>
      </c>
      <c r="B574" s="227">
        <f t="shared" si="317"/>
        <v>314</v>
      </c>
      <c r="C574" s="577">
        <v>0</v>
      </c>
      <c r="D574" s="422">
        <f t="shared" ref="D574:O574" si="324">C574+D561</f>
        <v>0</v>
      </c>
      <c r="E574" s="422">
        <f t="shared" si="324"/>
        <v>0</v>
      </c>
      <c r="F574" s="422">
        <f t="shared" si="324"/>
        <v>0</v>
      </c>
      <c r="G574" s="422">
        <f t="shared" si="324"/>
        <v>0</v>
      </c>
      <c r="H574" s="422">
        <f t="shared" si="324"/>
        <v>0</v>
      </c>
      <c r="I574" s="422">
        <f t="shared" si="324"/>
        <v>0</v>
      </c>
      <c r="J574" s="422">
        <f t="shared" si="324"/>
        <v>0</v>
      </c>
      <c r="K574" s="422">
        <f t="shared" si="324"/>
        <v>0</v>
      </c>
      <c r="L574" s="422">
        <f t="shared" si="324"/>
        <v>0</v>
      </c>
      <c r="M574" s="422">
        <f t="shared" si="324"/>
        <v>0</v>
      </c>
      <c r="N574" s="422">
        <f t="shared" si="324"/>
        <v>0</v>
      </c>
      <c r="O574" s="422">
        <f t="shared" si="324"/>
        <v>0</v>
      </c>
      <c r="P574" s="263">
        <f t="shared" si="319"/>
        <v>0</v>
      </c>
      <c r="AJ574" s="2"/>
      <c r="AK574" s="241"/>
      <c r="AL574" s="2"/>
      <c r="AM574" s="2"/>
      <c r="AN574" s="241"/>
      <c r="AP574" s="2"/>
      <c r="AQ574" s="2"/>
      <c r="AR574" s="241"/>
      <c r="AS574" s="2"/>
      <c r="AT574" s="2"/>
      <c r="AU574" s="2"/>
      <c r="AV574" s="2"/>
      <c r="AW574" s="2"/>
      <c r="AX574" s="2"/>
      <c r="AY574" s="2"/>
      <c r="AZ574" s="2"/>
      <c r="BA574" s="2"/>
      <c r="BB574" s="2"/>
      <c r="BC574" s="2"/>
      <c r="BD574" s="2"/>
      <c r="BE574" s="2"/>
      <c r="BF574" s="2"/>
      <c r="BG574" s="2"/>
      <c r="BH574" s="2"/>
      <c r="BI574" s="2"/>
      <c r="BJ574" s="2"/>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row>
    <row r="575" spans="1:243" ht="15.5">
      <c r="A575" s="147">
        <f t="shared" si="320"/>
        <v>41</v>
      </c>
      <c r="B575" s="227">
        <f t="shared" si="317"/>
        <v>315</v>
      </c>
      <c r="C575" s="577">
        <v>0</v>
      </c>
      <c r="D575" s="422">
        <f t="shared" ref="D575:O575" si="325">C575+D562</f>
        <v>0</v>
      </c>
      <c r="E575" s="422">
        <f t="shared" si="325"/>
        <v>0</v>
      </c>
      <c r="F575" s="422">
        <f t="shared" si="325"/>
        <v>0</v>
      </c>
      <c r="G575" s="422">
        <f t="shared" si="325"/>
        <v>0</v>
      </c>
      <c r="H575" s="422">
        <f t="shared" si="325"/>
        <v>0</v>
      </c>
      <c r="I575" s="422">
        <f t="shared" si="325"/>
        <v>0</v>
      </c>
      <c r="J575" s="422">
        <f t="shared" si="325"/>
        <v>0</v>
      </c>
      <c r="K575" s="422">
        <f t="shared" si="325"/>
        <v>0</v>
      </c>
      <c r="L575" s="422">
        <f t="shared" si="325"/>
        <v>0</v>
      </c>
      <c r="M575" s="422">
        <f t="shared" si="325"/>
        <v>0</v>
      </c>
      <c r="N575" s="422">
        <f t="shared" si="325"/>
        <v>0</v>
      </c>
      <c r="O575" s="422">
        <f t="shared" si="325"/>
        <v>0</v>
      </c>
      <c r="P575" s="263">
        <f t="shared" si="319"/>
        <v>0</v>
      </c>
      <c r="AJ575" s="2"/>
      <c r="AK575" s="241"/>
      <c r="AL575" s="2"/>
      <c r="AM575" s="2"/>
      <c r="AN575" s="241"/>
      <c r="AP575" s="2"/>
      <c r="AQ575" s="2"/>
      <c r="AR575" s="241"/>
      <c r="AS575" s="2"/>
      <c r="AT575" s="2"/>
      <c r="AU575" s="2"/>
      <c r="AV575" s="2"/>
      <c r="AW575" s="2"/>
      <c r="AX575" s="2"/>
      <c r="AY575" s="2"/>
      <c r="AZ575" s="2"/>
      <c r="BA575" s="2"/>
      <c r="BB575" s="2"/>
      <c r="BC575" s="2"/>
      <c r="BD575" s="2"/>
      <c r="BE575" s="2"/>
      <c r="BF575" s="2"/>
      <c r="BG575" s="2"/>
      <c r="BH575" s="2"/>
      <c r="BI575" s="2"/>
      <c r="BJ575" s="2"/>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row>
    <row r="576" spans="1:243" ht="15.5">
      <c r="A576" s="147" t="s">
        <v>3808</v>
      </c>
      <c r="B576" s="227">
        <v>315.10000000000002</v>
      </c>
      <c r="C576" s="577">
        <v>0</v>
      </c>
      <c r="D576" s="422">
        <f t="shared" ref="D576:O576" si="326">C576+D563</f>
        <v>0</v>
      </c>
      <c r="E576" s="422">
        <f t="shared" si="326"/>
        <v>0</v>
      </c>
      <c r="F576" s="422">
        <f t="shared" si="326"/>
        <v>0</v>
      </c>
      <c r="G576" s="422">
        <f t="shared" si="326"/>
        <v>0</v>
      </c>
      <c r="H576" s="422">
        <f t="shared" si="326"/>
        <v>0</v>
      </c>
      <c r="I576" s="422">
        <f t="shared" si="326"/>
        <v>0</v>
      </c>
      <c r="J576" s="422">
        <f t="shared" si="326"/>
        <v>0</v>
      </c>
      <c r="K576" s="422">
        <f t="shared" si="326"/>
        <v>0</v>
      </c>
      <c r="L576" s="422">
        <f t="shared" si="326"/>
        <v>0</v>
      </c>
      <c r="M576" s="422">
        <f t="shared" si="326"/>
        <v>0</v>
      </c>
      <c r="N576" s="422">
        <f t="shared" si="326"/>
        <v>0</v>
      </c>
      <c r="O576" s="422">
        <f t="shared" si="326"/>
        <v>0</v>
      </c>
      <c r="P576" s="263">
        <f t="shared" ref="P576:P578" si="327">O576</f>
        <v>0</v>
      </c>
      <c r="AJ576" s="2"/>
      <c r="AK576" s="241"/>
      <c r="AL576" s="2"/>
      <c r="AM576" s="2"/>
      <c r="AN576" s="241"/>
      <c r="AP576" s="2"/>
      <c r="AQ576" s="2"/>
      <c r="AR576" s="241"/>
      <c r="AS576" s="2"/>
      <c r="AT576" s="2"/>
      <c r="AU576" s="2"/>
      <c r="AV576" s="2"/>
      <c r="AW576" s="2"/>
      <c r="AX576" s="2"/>
      <c r="AY576" s="2"/>
      <c r="AZ576" s="2"/>
      <c r="BA576" s="2"/>
      <c r="BB576" s="2"/>
      <c r="BC576" s="2"/>
      <c r="BD576" s="2"/>
      <c r="BE576" s="2"/>
      <c r="BF576" s="2"/>
      <c r="BG576" s="2"/>
      <c r="BH576" s="2"/>
      <c r="BI576" s="2"/>
      <c r="BJ576" s="2"/>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row>
    <row r="577" spans="1:243" ht="15.5">
      <c r="A577" s="147" t="s">
        <v>3809</v>
      </c>
      <c r="B577" s="227">
        <v>315.2</v>
      </c>
      <c r="C577" s="577">
        <v>0</v>
      </c>
      <c r="D577" s="422">
        <f t="shared" ref="D577:O577" si="328">C577+D564</f>
        <v>0</v>
      </c>
      <c r="E577" s="422">
        <f t="shared" si="328"/>
        <v>0</v>
      </c>
      <c r="F577" s="422">
        <f t="shared" si="328"/>
        <v>0</v>
      </c>
      <c r="G577" s="422">
        <f t="shared" si="328"/>
        <v>0</v>
      </c>
      <c r="H577" s="422">
        <f t="shared" si="328"/>
        <v>0</v>
      </c>
      <c r="I577" s="422">
        <f t="shared" si="328"/>
        <v>0</v>
      </c>
      <c r="J577" s="422">
        <f t="shared" si="328"/>
        <v>0</v>
      </c>
      <c r="K577" s="422">
        <f t="shared" si="328"/>
        <v>0</v>
      </c>
      <c r="L577" s="422">
        <f t="shared" si="328"/>
        <v>0</v>
      </c>
      <c r="M577" s="422">
        <f t="shared" si="328"/>
        <v>0</v>
      </c>
      <c r="N577" s="422">
        <f t="shared" si="328"/>
        <v>0</v>
      </c>
      <c r="O577" s="422">
        <f t="shared" si="328"/>
        <v>0</v>
      </c>
      <c r="P577" s="263">
        <f t="shared" si="327"/>
        <v>0</v>
      </c>
      <c r="AJ577" s="2"/>
      <c r="AK577" s="241"/>
      <c r="AL577" s="2"/>
      <c r="AM577" s="2"/>
      <c r="AN577" s="241"/>
      <c r="AP577" s="2"/>
      <c r="AQ577" s="2"/>
      <c r="AR577" s="241"/>
      <c r="AS577" s="2"/>
      <c r="AT577" s="2"/>
      <c r="AU577" s="2"/>
      <c r="AV577" s="2"/>
      <c r="AW577" s="2"/>
      <c r="AX577" s="2"/>
      <c r="AY577" s="2"/>
      <c r="AZ577" s="2"/>
      <c r="BA577" s="2"/>
      <c r="BB577" s="2"/>
      <c r="BC577" s="2"/>
      <c r="BD577" s="2"/>
      <c r="BE577" s="2"/>
      <c r="BF577" s="2"/>
      <c r="BG577" s="2"/>
      <c r="BH577" s="2"/>
      <c r="BI577" s="2"/>
      <c r="BJ577" s="2"/>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row>
    <row r="578" spans="1:243" ht="15.5">
      <c r="A578" s="147" t="s">
        <v>3810</v>
      </c>
      <c r="B578" s="227">
        <v>315.3</v>
      </c>
      <c r="C578" s="577">
        <v>0</v>
      </c>
      <c r="D578" s="422">
        <f t="shared" ref="D578:O578" si="329">C578+D565</f>
        <v>0</v>
      </c>
      <c r="E578" s="422">
        <f t="shared" si="329"/>
        <v>0</v>
      </c>
      <c r="F578" s="422">
        <f t="shared" si="329"/>
        <v>0</v>
      </c>
      <c r="G578" s="422">
        <f t="shared" si="329"/>
        <v>0</v>
      </c>
      <c r="H578" s="422">
        <f t="shared" si="329"/>
        <v>0</v>
      </c>
      <c r="I578" s="422">
        <f t="shared" si="329"/>
        <v>0</v>
      </c>
      <c r="J578" s="422">
        <f t="shared" si="329"/>
        <v>0</v>
      </c>
      <c r="K578" s="422">
        <f t="shared" si="329"/>
        <v>0</v>
      </c>
      <c r="L578" s="422">
        <f t="shared" si="329"/>
        <v>0</v>
      </c>
      <c r="M578" s="422">
        <f t="shared" si="329"/>
        <v>0</v>
      </c>
      <c r="N578" s="422">
        <f t="shared" si="329"/>
        <v>0</v>
      </c>
      <c r="O578" s="422">
        <f t="shared" si="329"/>
        <v>0</v>
      </c>
      <c r="P578" s="263">
        <f t="shared" si="327"/>
        <v>0</v>
      </c>
      <c r="AJ578" s="2"/>
      <c r="AK578" s="241"/>
      <c r="AL578" s="2"/>
      <c r="AM578" s="2"/>
      <c r="AN578" s="241"/>
      <c r="AP578" s="2"/>
      <c r="AQ578" s="2"/>
      <c r="AR578" s="241"/>
      <c r="AS578" s="2"/>
      <c r="AT578" s="2"/>
      <c r="AU578" s="2"/>
      <c r="AV578" s="2"/>
      <c r="AW578" s="2"/>
      <c r="AX578" s="2"/>
      <c r="AY578" s="2"/>
      <c r="AZ578" s="2"/>
      <c r="BA578" s="2"/>
      <c r="BB578" s="2"/>
      <c r="BC578" s="2"/>
      <c r="BD578" s="2"/>
      <c r="BE578" s="2"/>
      <c r="BF578" s="2"/>
      <c r="BG578" s="2"/>
      <c r="BH578" s="2"/>
      <c r="BI578" s="2"/>
      <c r="BJ578" s="2"/>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row>
    <row r="579" spans="1:243" ht="15.5">
      <c r="A579" s="147">
        <f>A575+1</f>
        <v>42</v>
      </c>
      <c r="B579" s="227">
        <f t="shared" ref="B579" si="330">B553</f>
        <v>316</v>
      </c>
      <c r="C579" s="577">
        <v>0</v>
      </c>
      <c r="D579" s="422">
        <f t="shared" ref="D579" si="331">C579+D566</f>
        <v>0</v>
      </c>
      <c r="E579" s="422">
        <f t="shared" ref="E579:O579" si="332">D579+E566</f>
        <v>0</v>
      </c>
      <c r="F579" s="422">
        <f t="shared" si="332"/>
        <v>0</v>
      </c>
      <c r="G579" s="422">
        <f t="shared" si="332"/>
        <v>0</v>
      </c>
      <c r="H579" s="422">
        <f t="shared" si="332"/>
        <v>0</v>
      </c>
      <c r="I579" s="422">
        <f t="shared" si="332"/>
        <v>0</v>
      </c>
      <c r="J579" s="422">
        <f t="shared" si="332"/>
        <v>0</v>
      </c>
      <c r="K579" s="422">
        <f t="shared" si="332"/>
        <v>0</v>
      </c>
      <c r="L579" s="422">
        <f t="shared" si="332"/>
        <v>0</v>
      </c>
      <c r="M579" s="422">
        <f t="shared" si="332"/>
        <v>0</v>
      </c>
      <c r="N579" s="422">
        <f t="shared" si="332"/>
        <v>0</v>
      </c>
      <c r="O579" s="422">
        <f t="shared" si="332"/>
        <v>0</v>
      </c>
      <c r="P579" s="263">
        <f t="shared" si="319"/>
        <v>0</v>
      </c>
      <c r="AJ579" s="2"/>
      <c r="AK579" s="241"/>
      <c r="AL579" s="2"/>
      <c r="AM579" s="2"/>
      <c r="AN579" s="241"/>
      <c r="AP579" s="2"/>
      <c r="AQ579" s="2"/>
      <c r="AR579" s="241"/>
      <c r="AS579" s="2"/>
      <c r="AT579" s="2"/>
      <c r="AU579" s="2"/>
      <c r="AV579" s="2"/>
      <c r="AW579" s="2"/>
      <c r="AX579" s="2"/>
      <c r="AY579" s="2"/>
      <c r="AZ579" s="2"/>
      <c r="BA579" s="2"/>
      <c r="BB579" s="2"/>
      <c r="BC579" s="2"/>
      <c r="BD579" s="2"/>
      <c r="BE579" s="2"/>
      <c r="BF579" s="2"/>
      <c r="BG579" s="2"/>
      <c r="BH579" s="2"/>
      <c r="BI579" s="2"/>
      <c r="BJ579" s="2"/>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row>
    <row r="580" spans="1:243" ht="15.5">
      <c r="A580" s="147"/>
      <c r="B580" s="227"/>
      <c r="C580" s="226"/>
      <c r="D580" s="226"/>
      <c r="E580" s="226"/>
      <c r="F580" s="226"/>
      <c r="G580" s="226"/>
      <c r="H580" s="226"/>
      <c r="I580" s="226"/>
      <c r="J580" s="226"/>
      <c r="K580" s="226"/>
      <c r="L580" s="226"/>
      <c r="M580" s="226"/>
      <c r="N580" s="226"/>
      <c r="O580" s="226"/>
      <c r="P580" s="263"/>
      <c r="AJ580" s="2"/>
      <c r="AK580" s="241"/>
      <c r="AL580" s="2"/>
      <c r="AM580" s="2"/>
      <c r="AN580" s="241"/>
      <c r="AP580" s="2"/>
      <c r="AQ580" s="2"/>
      <c r="AR580" s="241"/>
      <c r="AS580" s="2"/>
      <c r="AT580" s="2"/>
      <c r="AU580" s="2"/>
      <c r="AV580" s="2"/>
      <c r="AW580" s="2"/>
      <c r="AX580" s="2"/>
      <c r="AY580" s="2"/>
      <c r="AZ580" s="2"/>
      <c r="BA580" s="2"/>
      <c r="BB580" s="2"/>
      <c r="BC580" s="2"/>
      <c r="BD580" s="2"/>
      <c r="BE580" s="2"/>
      <c r="BF580" s="2"/>
      <c r="BG580" s="2"/>
      <c r="BH580" s="2"/>
      <c r="BI580" s="2"/>
      <c r="BJ580" s="2"/>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row>
    <row r="581" spans="1:243" ht="15.5">
      <c r="A581" s="264" t="s">
        <v>703</v>
      </c>
      <c r="B581" s="264"/>
      <c r="C581" s="268" t="s">
        <v>472</v>
      </c>
      <c r="D581" s="2"/>
      <c r="E581" s="2"/>
      <c r="F581" s="2"/>
      <c r="G581" s="2"/>
      <c r="H581" s="2"/>
      <c r="I581" s="2"/>
      <c r="J581" s="2"/>
      <c r="K581" s="96"/>
      <c r="L581" s="2"/>
      <c r="M581" s="2"/>
      <c r="N581" s="2"/>
      <c r="O581" s="2"/>
      <c r="P581" s="266"/>
      <c r="AJ581" s="2"/>
      <c r="AK581" s="241"/>
      <c r="AL581" s="2"/>
      <c r="AM581" s="2"/>
      <c r="AN581" s="241"/>
      <c r="AP581" s="2"/>
      <c r="AQ581" s="2"/>
      <c r="AR581" s="241"/>
      <c r="AS581" s="2"/>
      <c r="AT581" s="2"/>
      <c r="AU581" s="2"/>
      <c r="AV581" s="2"/>
      <c r="AW581" s="2"/>
      <c r="AX581" s="2"/>
      <c r="AY581" s="2"/>
      <c r="AZ581" s="2"/>
      <c r="BA581" s="2"/>
      <c r="BB581" s="2"/>
      <c r="BC581" s="2"/>
      <c r="BD581" s="2"/>
      <c r="BE581" s="2"/>
      <c r="BF581" s="2"/>
      <c r="BG581" s="2"/>
      <c r="BH581" s="2"/>
      <c r="BI581" s="2"/>
      <c r="BJ581" s="2"/>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row>
    <row r="582" spans="1:243" ht="18.5">
      <c r="A582" s="96" t="s">
        <v>490</v>
      </c>
      <c r="B582" s="96" t="s">
        <v>1068</v>
      </c>
      <c r="C582" s="96"/>
      <c r="D582" s="1283" t="s">
        <v>704</v>
      </c>
      <c r="E582" s="1284"/>
      <c r="F582" s="1284"/>
      <c r="G582" s="1284"/>
      <c r="H582" s="1284"/>
      <c r="I582" s="1284"/>
      <c r="J582" s="1284"/>
      <c r="K582" s="1284"/>
      <c r="L582" s="1284"/>
      <c r="M582" s="1284"/>
      <c r="N582" s="1284"/>
      <c r="O582" s="1284"/>
      <c r="P582" s="1198"/>
      <c r="AJ582" s="2"/>
      <c r="AK582" s="241"/>
      <c r="AL582" s="2"/>
      <c r="AM582" s="2"/>
      <c r="AN582" s="241"/>
      <c r="AP582" s="2"/>
      <c r="AQ582" s="2"/>
      <c r="AR582" s="241"/>
      <c r="AS582" s="2"/>
      <c r="AT582" s="2"/>
      <c r="AU582" s="2"/>
      <c r="AV582" s="2"/>
      <c r="AW582" s="2"/>
      <c r="AX582" s="2"/>
      <c r="AY582" s="2"/>
      <c r="AZ582" s="2"/>
      <c r="BA582" s="2"/>
      <c r="BB582" s="2"/>
      <c r="BC582" s="2"/>
      <c r="BD582" s="2"/>
      <c r="BE582" s="2"/>
      <c r="BF582" s="2"/>
      <c r="BG582" s="2"/>
      <c r="BH582" s="2"/>
      <c r="BI582" s="2"/>
      <c r="BJ582" s="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row>
    <row r="583" spans="1:243" ht="15.5">
      <c r="A583" s="97" t="s">
        <v>918</v>
      </c>
      <c r="B583" s="97" t="s">
        <v>918</v>
      </c>
      <c r="C583" s="97"/>
      <c r="D583" s="15" t="s">
        <v>705</v>
      </c>
      <c r="E583" s="15" t="s">
        <v>706</v>
      </c>
      <c r="F583" s="15" t="s">
        <v>707</v>
      </c>
      <c r="G583" s="15" t="s">
        <v>708</v>
      </c>
      <c r="H583" s="15" t="s">
        <v>709</v>
      </c>
      <c r="I583" s="15" t="s">
        <v>710</v>
      </c>
      <c r="J583" s="15" t="s">
        <v>711</v>
      </c>
      <c r="K583" s="15" t="s">
        <v>712</v>
      </c>
      <c r="L583" s="15" t="s">
        <v>713</v>
      </c>
      <c r="M583" s="15" t="s">
        <v>714</v>
      </c>
      <c r="N583" s="15" t="s">
        <v>715</v>
      </c>
      <c r="O583" s="15" t="s">
        <v>716</v>
      </c>
      <c r="P583" s="276"/>
      <c r="AJ583" s="2"/>
      <c r="AK583" s="241"/>
      <c r="AL583" s="2"/>
      <c r="AM583" s="2"/>
      <c r="AN583" s="241"/>
      <c r="AP583" s="2"/>
      <c r="AQ583" s="2"/>
      <c r="AR583" s="241"/>
      <c r="AS583" s="2"/>
      <c r="AT583" s="2"/>
      <c r="AU583" s="2"/>
      <c r="AV583" s="2"/>
      <c r="AW583" s="2"/>
      <c r="AX583" s="2"/>
      <c r="AY583" s="2"/>
      <c r="AZ583" s="2"/>
      <c r="BA583" s="2"/>
      <c r="BB583" s="2"/>
      <c r="BC583" s="2"/>
      <c r="BD583" s="2"/>
      <c r="BE583" s="2"/>
      <c r="BF583" s="2"/>
      <c r="BG583" s="2"/>
      <c r="BH583" s="2"/>
      <c r="BI583" s="2"/>
      <c r="BJ583" s="2"/>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row>
    <row r="584" spans="1:243" ht="15.5">
      <c r="A584" s="147">
        <f>A579+1</f>
        <v>43</v>
      </c>
      <c r="B584" s="227">
        <v>311</v>
      </c>
      <c r="C584" s="2"/>
      <c r="D584" s="577">
        <v>0</v>
      </c>
      <c r="E584" s="577">
        <v>0</v>
      </c>
      <c r="F584" s="577">
        <v>0</v>
      </c>
      <c r="G584" s="577">
        <v>0</v>
      </c>
      <c r="H584" s="577">
        <v>0</v>
      </c>
      <c r="I584" s="577">
        <v>0</v>
      </c>
      <c r="J584" s="577">
        <v>0</v>
      </c>
      <c r="K584" s="577">
        <v>0</v>
      </c>
      <c r="L584" s="577">
        <v>0</v>
      </c>
      <c r="M584" s="577">
        <v>0</v>
      </c>
      <c r="N584" s="577">
        <v>0</v>
      </c>
      <c r="O584" s="577">
        <v>0</v>
      </c>
      <c r="P584" s="266"/>
      <c r="AJ584" s="2"/>
      <c r="AK584" s="241"/>
      <c r="AL584" s="2"/>
      <c r="AM584" s="2"/>
      <c r="AN584" s="241"/>
      <c r="AP584" s="2"/>
      <c r="AQ584" s="2"/>
      <c r="AR584" s="241"/>
      <c r="AS584" s="2"/>
      <c r="AT584" s="2"/>
      <c r="AU584" s="2"/>
      <c r="AV584" s="2"/>
      <c r="AW584" s="2"/>
      <c r="AX584" s="2"/>
      <c r="AY584" s="2"/>
      <c r="AZ584" s="2"/>
      <c r="BA584" s="2"/>
      <c r="BB584" s="2"/>
      <c r="BC584" s="2"/>
      <c r="BD584" s="2"/>
      <c r="BE584" s="2"/>
      <c r="BF584" s="2"/>
      <c r="BG584" s="2"/>
      <c r="BH584" s="2"/>
      <c r="BI584" s="2"/>
      <c r="BJ584" s="2"/>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row>
    <row r="585" spans="1:243" ht="15.5">
      <c r="A585" s="147">
        <f t="shared" ref="A585:A589" si="333">A584+1</f>
        <v>44</v>
      </c>
      <c r="B585" s="227">
        <v>312</v>
      </c>
      <c r="C585" s="2"/>
      <c r="D585" s="577">
        <v>0</v>
      </c>
      <c r="E585" s="577">
        <v>0</v>
      </c>
      <c r="F585" s="577">
        <v>0</v>
      </c>
      <c r="G585" s="577">
        <v>0</v>
      </c>
      <c r="H585" s="577">
        <v>0</v>
      </c>
      <c r="I585" s="577">
        <v>0</v>
      </c>
      <c r="J585" s="577">
        <v>0</v>
      </c>
      <c r="K585" s="577">
        <v>0</v>
      </c>
      <c r="L585" s="577">
        <v>0</v>
      </c>
      <c r="M585" s="577">
        <v>0</v>
      </c>
      <c r="N585" s="577">
        <v>0</v>
      </c>
      <c r="O585" s="577">
        <v>0</v>
      </c>
      <c r="P585" s="266"/>
      <c r="AJ585" s="2"/>
      <c r="AK585" s="241"/>
      <c r="AL585" s="2"/>
      <c r="AM585" s="2"/>
      <c r="AN585" s="241"/>
      <c r="AP585" s="2"/>
      <c r="AQ585" s="2"/>
      <c r="AR585" s="241"/>
      <c r="AS585" s="2"/>
      <c r="AT585" s="2"/>
      <c r="AU585" s="2"/>
      <c r="AV585" s="2"/>
      <c r="AW585" s="2"/>
      <c r="AX585" s="2"/>
      <c r="AY585" s="2"/>
      <c r="AZ585" s="2"/>
      <c r="BA585" s="2"/>
      <c r="BB585" s="2"/>
      <c r="BC585" s="2"/>
      <c r="BD585" s="2"/>
      <c r="BE585" s="2"/>
      <c r="BF585" s="2"/>
      <c r="BG585" s="2"/>
      <c r="BH585" s="2"/>
      <c r="BI585" s="2"/>
      <c r="BJ585" s="2"/>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row>
    <row r="586" spans="1:243" ht="15.5">
      <c r="A586" s="147">
        <f t="shared" si="333"/>
        <v>45</v>
      </c>
      <c r="B586" s="227">
        <v>312.10000000000002</v>
      </c>
      <c r="C586" s="2"/>
      <c r="D586" s="577">
        <v>0</v>
      </c>
      <c r="E586" s="577">
        <v>0</v>
      </c>
      <c r="F586" s="577">
        <v>0</v>
      </c>
      <c r="G586" s="577">
        <v>0</v>
      </c>
      <c r="H586" s="577">
        <v>0</v>
      </c>
      <c r="I586" s="577">
        <v>0</v>
      </c>
      <c r="J586" s="577">
        <v>0</v>
      </c>
      <c r="K586" s="577">
        <v>0</v>
      </c>
      <c r="L586" s="577">
        <v>0</v>
      </c>
      <c r="M586" s="577">
        <v>0</v>
      </c>
      <c r="N586" s="577">
        <v>0</v>
      </c>
      <c r="O586" s="577">
        <v>0</v>
      </c>
      <c r="P586" s="266"/>
      <c r="AJ586" s="2"/>
      <c r="AK586" s="241"/>
      <c r="AL586" s="2"/>
      <c r="AM586" s="2"/>
      <c r="AN586" s="241"/>
      <c r="AP586" s="2"/>
      <c r="AQ586" s="2"/>
      <c r="AR586" s="241"/>
      <c r="AS586" s="2"/>
      <c r="AT586" s="2"/>
      <c r="AU586" s="2"/>
      <c r="AV586" s="2"/>
      <c r="AW586" s="2"/>
      <c r="AX586" s="2"/>
      <c r="AY586" s="2"/>
      <c r="AZ586" s="2"/>
      <c r="BA586" s="2"/>
      <c r="BB586" s="2"/>
      <c r="BC586" s="2"/>
      <c r="BD586" s="2"/>
      <c r="BE586" s="2"/>
      <c r="BF586" s="2"/>
      <c r="BG586" s="2"/>
      <c r="BH586" s="2"/>
      <c r="BI586" s="2"/>
      <c r="BJ586" s="2"/>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row>
    <row r="587" spans="1:243" ht="15.5">
      <c r="A587" s="147">
        <f t="shared" si="333"/>
        <v>46</v>
      </c>
      <c r="B587" s="227">
        <v>312.2</v>
      </c>
      <c r="C587" s="2"/>
      <c r="D587" s="577">
        <v>0</v>
      </c>
      <c r="E587" s="577">
        <v>0</v>
      </c>
      <c r="F587" s="577">
        <v>0</v>
      </c>
      <c r="G587" s="577">
        <v>0</v>
      </c>
      <c r="H587" s="577">
        <v>0</v>
      </c>
      <c r="I587" s="577">
        <v>0</v>
      </c>
      <c r="J587" s="577">
        <v>0</v>
      </c>
      <c r="K587" s="577">
        <v>0</v>
      </c>
      <c r="L587" s="577">
        <v>0</v>
      </c>
      <c r="M587" s="577">
        <v>0</v>
      </c>
      <c r="N587" s="577">
        <v>0</v>
      </c>
      <c r="O587" s="577">
        <v>0</v>
      </c>
      <c r="P587" s="266"/>
      <c r="AJ587" s="2"/>
      <c r="AK587" s="241"/>
      <c r="AL587" s="2"/>
      <c r="AM587" s="2"/>
      <c r="AN587" s="241"/>
      <c r="AP587" s="2"/>
      <c r="AQ587" s="2"/>
      <c r="AR587" s="241"/>
      <c r="AS587" s="2"/>
      <c r="AT587" s="2"/>
      <c r="AU587" s="2"/>
      <c r="AV587" s="2"/>
      <c r="AW587" s="2"/>
      <c r="AX587" s="2"/>
      <c r="AY587" s="2"/>
      <c r="AZ587" s="2"/>
      <c r="BA587" s="2"/>
      <c r="BB587" s="2"/>
      <c r="BC587" s="2"/>
      <c r="BD587" s="2"/>
      <c r="BE587" s="2"/>
      <c r="BF587" s="2"/>
      <c r="BG587" s="2"/>
      <c r="BH587" s="2"/>
      <c r="BI587" s="2"/>
      <c r="BJ587" s="2"/>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row>
    <row r="588" spans="1:243" ht="15.5">
      <c r="A588" s="147">
        <f t="shared" si="333"/>
        <v>47</v>
      </c>
      <c r="B588" s="227">
        <v>314</v>
      </c>
      <c r="C588" s="2"/>
      <c r="D588" s="577">
        <v>0</v>
      </c>
      <c r="E588" s="577">
        <v>0</v>
      </c>
      <c r="F588" s="577">
        <v>0</v>
      </c>
      <c r="G588" s="577">
        <v>0</v>
      </c>
      <c r="H588" s="577">
        <v>0</v>
      </c>
      <c r="I588" s="577">
        <v>0</v>
      </c>
      <c r="J588" s="577">
        <v>0</v>
      </c>
      <c r="K588" s="577">
        <v>0</v>
      </c>
      <c r="L588" s="577">
        <v>0</v>
      </c>
      <c r="M588" s="577">
        <v>0</v>
      </c>
      <c r="N588" s="577">
        <v>0</v>
      </c>
      <c r="O588" s="577">
        <v>0</v>
      </c>
      <c r="P588" s="266"/>
      <c r="AJ588" s="2"/>
      <c r="AK588" s="241"/>
      <c r="AL588" s="2"/>
      <c r="AM588" s="2"/>
      <c r="AN588" s="241"/>
      <c r="AP588" s="2"/>
      <c r="AQ588" s="2"/>
      <c r="AR588" s="241"/>
      <c r="AS588" s="2"/>
      <c r="AT588" s="2"/>
      <c r="AU588" s="2"/>
      <c r="AV588" s="2"/>
      <c r="AW588" s="2"/>
      <c r="AX588" s="2"/>
      <c r="AY588" s="2"/>
      <c r="AZ588" s="2"/>
      <c r="BA588" s="2"/>
      <c r="BB588" s="2"/>
      <c r="BC588" s="2"/>
      <c r="BD588" s="2"/>
      <c r="BE588" s="2"/>
      <c r="BF588" s="2"/>
      <c r="BG588" s="2"/>
      <c r="BH588" s="2"/>
      <c r="BI588" s="2"/>
      <c r="BJ588" s="2"/>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row>
    <row r="589" spans="1:243" ht="15.5">
      <c r="A589" s="147">
        <f t="shared" si="333"/>
        <v>48</v>
      </c>
      <c r="B589" s="227">
        <v>315</v>
      </c>
      <c r="C589" s="2"/>
      <c r="D589" s="577">
        <v>0</v>
      </c>
      <c r="E589" s="577">
        <v>0</v>
      </c>
      <c r="F589" s="577">
        <v>0</v>
      </c>
      <c r="G589" s="577">
        <v>0</v>
      </c>
      <c r="H589" s="577">
        <v>0</v>
      </c>
      <c r="I589" s="577">
        <v>0</v>
      </c>
      <c r="J589" s="577">
        <v>0</v>
      </c>
      <c r="K589" s="577">
        <v>0</v>
      </c>
      <c r="L589" s="577">
        <v>0</v>
      </c>
      <c r="M589" s="577">
        <v>0</v>
      </c>
      <c r="N589" s="577">
        <v>0</v>
      </c>
      <c r="O589" s="577">
        <v>0</v>
      </c>
      <c r="P589" s="266"/>
      <c r="AJ589" s="2"/>
      <c r="AK589" s="241"/>
      <c r="AL589" s="2"/>
      <c r="AM589" s="2"/>
      <c r="AN589" s="241"/>
      <c r="AP589" s="2"/>
      <c r="AQ589" s="2"/>
      <c r="AR589" s="241"/>
      <c r="AS589" s="2"/>
      <c r="AT589" s="2"/>
      <c r="AU589" s="2"/>
      <c r="AV589" s="2"/>
      <c r="AW589" s="2"/>
      <c r="AX589" s="2"/>
      <c r="AY589" s="2"/>
      <c r="AZ589" s="2"/>
      <c r="BA589" s="2"/>
      <c r="BB589" s="2"/>
      <c r="BC589" s="2"/>
      <c r="BD589" s="2"/>
      <c r="BE589" s="2"/>
      <c r="BF589" s="2"/>
      <c r="BG589" s="2"/>
      <c r="BH589" s="2"/>
      <c r="BI589" s="2"/>
      <c r="BJ589" s="2"/>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row>
    <row r="590" spans="1:243" ht="15.5">
      <c r="A590" s="147" t="s">
        <v>3811</v>
      </c>
      <c r="B590" s="227">
        <v>315.10000000000002</v>
      </c>
      <c r="C590" s="2"/>
      <c r="D590" s="577">
        <v>0</v>
      </c>
      <c r="E590" s="577">
        <v>0</v>
      </c>
      <c r="F590" s="577">
        <v>0</v>
      </c>
      <c r="G590" s="577">
        <v>0</v>
      </c>
      <c r="H590" s="577">
        <v>0</v>
      </c>
      <c r="I590" s="577">
        <v>0</v>
      </c>
      <c r="J590" s="577">
        <v>0</v>
      </c>
      <c r="K590" s="577">
        <v>0</v>
      </c>
      <c r="L590" s="577">
        <v>0</v>
      </c>
      <c r="M590" s="577">
        <v>0</v>
      </c>
      <c r="N590" s="577">
        <v>0</v>
      </c>
      <c r="O590" s="577">
        <v>0</v>
      </c>
      <c r="P590" s="266"/>
      <c r="AJ590" s="2"/>
      <c r="AK590" s="241"/>
      <c r="AL590" s="2"/>
      <c r="AM590" s="2"/>
      <c r="AN590" s="241"/>
      <c r="AP590" s="2"/>
      <c r="AQ590" s="2"/>
      <c r="AR590" s="241"/>
      <c r="AS590" s="2"/>
      <c r="AT590" s="2"/>
      <c r="AU590" s="2"/>
      <c r="AV590" s="2"/>
      <c r="AW590" s="2"/>
      <c r="AX590" s="2"/>
      <c r="AY590" s="2"/>
      <c r="AZ590" s="2"/>
      <c r="BA590" s="2"/>
      <c r="BB590" s="2"/>
      <c r="BC590" s="2"/>
      <c r="BD590" s="2"/>
      <c r="BE590" s="2"/>
      <c r="BF590" s="2"/>
      <c r="BG590" s="2"/>
      <c r="BH590" s="2"/>
      <c r="BI590" s="2"/>
      <c r="BJ590" s="2"/>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row>
    <row r="591" spans="1:243" ht="15.5">
      <c r="A591" s="147" t="s">
        <v>3812</v>
      </c>
      <c r="B591" s="227">
        <v>315.2</v>
      </c>
      <c r="C591" s="2"/>
      <c r="D591" s="577">
        <v>0</v>
      </c>
      <c r="E591" s="577">
        <v>0</v>
      </c>
      <c r="F591" s="577">
        <v>0</v>
      </c>
      <c r="G591" s="577">
        <v>0</v>
      </c>
      <c r="H591" s="577">
        <v>0</v>
      </c>
      <c r="I591" s="577">
        <v>0</v>
      </c>
      <c r="J591" s="577">
        <v>0</v>
      </c>
      <c r="K591" s="577">
        <v>0</v>
      </c>
      <c r="L591" s="577">
        <v>0</v>
      </c>
      <c r="M591" s="577">
        <v>0</v>
      </c>
      <c r="N591" s="577">
        <v>0</v>
      </c>
      <c r="O591" s="577">
        <v>0</v>
      </c>
      <c r="P591" s="266"/>
      <c r="AJ591" s="2"/>
      <c r="AK591" s="241"/>
      <c r="AL591" s="2"/>
      <c r="AM591" s="2"/>
      <c r="AN591" s="241"/>
      <c r="AP591" s="2"/>
      <c r="AQ591" s="2"/>
      <c r="AR591" s="241"/>
      <c r="AS591" s="2"/>
      <c r="AT591" s="2"/>
      <c r="AU591" s="2"/>
      <c r="AV591" s="2"/>
      <c r="AW591" s="2"/>
      <c r="AX591" s="2"/>
      <c r="AY591" s="2"/>
      <c r="AZ591" s="2"/>
      <c r="BA591" s="2"/>
      <c r="BB591" s="2"/>
      <c r="BC591" s="2"/>
      <c r="BD591" s="2"/>
      <c r="BE591" s="2"/>
      <c r="BF591" s="2"/>
      <c r="BG591" s="2"/>
      <c r="BH591" s="2"/>
      <c r="BI591" s="2"/>
      <c r="BJ591" s="2"/>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row>
    <row r="592" spans="1:243" ht="15.5">
      <c r="A592" s="147" t="s">
        <v>3813</v>
      </c>
      <c r="B592" s="227">
        <v>315.3</v>
      </c>
      <c r="C592" s="2"/>
      <c r="D592" s="577">
        <v>0</v>
      </c>
      <c r="E592" s="577">
        <v>0</v>
      </c>
      <c r="F592" s="577">
        <v>0</v>
      </c>
      <c r="G592" s="577">
        <v>0</v>
      </c>
      <c r="H592" s="577">
        <v>0</v>
      </c>
      <c r="I592" s="577">
        <v>0</v>
      </c>
      <c r="J592" s="577">
        <v>0</v>
      </c>
      <c r="K592" s="577">
        <v>0</v>
      </c>
      <c r="L592" s="577">
        <v>0</v>
      </c>
      <c r="M592" s="577">
        <v>0</v>
      </c>
      <c r="N592" s="577">
        <v>0</v>
      </c>
      <c r="O592" s="577">
        <v>0</v>
      </c>
      <c r="P592" s="266"/>
      <c r="AJ592" s="2"/>
      <c r="AK592" s="241"/>
      <c r="AL592" s="2"/>
      <c r="AM592" s="2"/>
      <c r="AN592" s="241"/>
      <c r="AP592" s="2"/>
      <c r="AQ592" s="2"/>
      <c r="AR592" s="241"/>
      <c r="AS592" s="2"/>
      <c r="AT592" s="2"/>
      <c r="AU592" s="2"/>
      <c r="AV592" s="2"/>
      <c r="AW592" s="2"/>
      <c r="AX592" s="2"/>
      <c r="AY592" s="2"/>
      <c r="AZ592" s="2"/>
      <c r="BA592" s="2"/>
      <c r="BB592" s="2"/>
      <c r="BC592" s="2"/>
      <c r="BD592" s="2"/>
      <c r="BE592" s="2"/>
      <c r="BF592" s="2"/>
      <c r="BG592" s="2"/>
      <c r="BH592" s="2"/>
      <c r="BI592" s="2"/>
      <c r="BJ592" s="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row>
    <row r="593" spans="1:243" ht="15.5">
      <c r="A593" s="147">
        <f>A589+1</f>
        <v>49</v>
      </c>
      <c r="B593" s="227">
        <v>316</v>
      </c>
      <c r="C593" s="2"/>
      <c r="D593" s="577">
        <v>0</v>
      </c>
      <c r="E593" s="577">
        <v>0</v>
      </c>
      <c r="F593" s="577">
        <v>0</v>
      </c>
      <c r="G593" s="577">
        <v>0</v>
      </c>
      <c r="H593" s="577">
        <v>0</v>
      </c>
      <c r="I593" s="577">
        <v>0</v>
      </c>
      <c r="J593" s="577">
        <v>0</v>
      </c>
      <c r="K593" s="577">
        <v>0</v>
      </c>
      <c r="L593" s="577">
        <v>0</v>
      </c>
      <c r="M593" s="577">
        <v>0</v>
      </c>
      <c r="N593" s="577">
        <v>0</v>
      </c>
      <c r="O593" s="577">
        <v>0</v>
      </c>
      <c r="P593" s="266"/>
      <c r="AJ593" s="2"/>
      <c r="AK593" s="241"/>
      <c r="AL593" s="2"/>
      <c r="AM593" s="2"/>
      <c r="AN593" s="241"/>
      <c r="AP593" s="2"/>
      <c r="AQ593" s="2"/>
      <c r="AR593" s="241"/>
      <c r="AS593" s="2"/>
      <c r="AT593" s="2"/>
      <c r="AU593" s="2"/>
      <c r="AV593" s="2"/>
      <c r="AW593" s="2"/>
      <c r="AX593" s="2"/>
      <c r="AY593" s="2"/>
      <c r="AZ593" s="2"/>
      <c r="BA593" s="2"/>
      <c r="BB593" s="2"/>
      <c r="BC593" s="2"/>
      <c r="BD593" s="2"/>
      <c r="BE593" s="2"/>
      <c r="BF593" s="2"/>
      <c r="BG593" s="2"/>
      <c r="BH593" s="2"/>
      <c r="BI593" s="2"/>
      <c r="BJ593" s="2"/>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row>
    <row r="594" spans="1:243" ht="15.5">
      <c r="A594" s="147"/>
      <c r="B594" s="264"/>
      <c r="C594" s="2"/>
      <c r="D594" s="2"/>
      <c r="E594" s="2"/>
      <c r="F594" s="2"/>
      <c r="G594" s="2"/>
      <c r="H594" s="2"/>
      <c r="I594" s="2"/>
      <c r="J594" s="2"/>
      <c r="K594" s="96"/>
      <c r="L594" s="2"/>
      <c r="M594" s="2"/>
      <c r="N594" s="2"/>
      <c r="O594" s="2"/>
      <c r="P594" s="266"/>
      <c r="AJ594" s="2"/>
      <c r="AK594" s="241"/>
      <c r="AL594" s="2"/>
      <c r="AM594" s="2"/>
      <c r="AN594" s="241"/>
      <c r="AP594" s="2"/>
      <c r="AQ594" s="2"/>
      <c r="AR594" s="241"/>
      <c r="AS594" s="2"/>
      <c r="AT594" s="2"/>
      <c r="AU594" s="2"/>
      <c r="AV594" s="2"/>
      <c r="AW594" s="2"/>
      <c r="AX594" s="2"/>
      <c r="AY594" s="2"/>
      <c r="AZ594" s="2"/>
      <c r="BA594" s="2"/>
      <c r="BB594" s="2"/>
      <c r="BC594" s="2"/>
      <c r="BD594" s="2"/>
      <c r="BE594" s="2"/>
      <c r="BF594" s="2"/>
      <c r="BG594" s="2"/>
      <c r="BH594" s="2"/>
      <c r="BI594" s="2"/>
      <c r="BJ594" s="2"/>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row>
    <row r="595" spans="1:243" ht="18.5">
      <c r="A595" s="96"/>
      <c r="B595" s="96" t="s">
        <v>1068</v>
      </c>
      <c r="C595" s="96" t="s">
        <v>717</v>
      </c>
      <c r="D595" s="1283" t="s">
        <v>718</v>
      </c>
      <c r="E595" s="1284"/>
      <c r="F595" s="1284"/>
      <c r="G595" s="1284"/>
      <c r="H595" s="1284"/>
      <c r="I595" s="1284"/>
      <c r="J595" s="1284"/>
      <c r="K595" s="1284"/>
      <c r="L595" s="1284"/>
      <c r="M595" s="1284"/>
      <c r="N595" s="1284"/>
      <c r="O595" s="1284"/>
      <c r="P595" s="1284"/>
      <c r="AJ595" s="2"/>
      <c r="AK595" s="241"/>
      <c r="AL595" s="2"/>
      <c r="AM595" s="2"/>
      <c r="AN595" s="241"/>
      <c r="AP595" s="2"/>
      <c r="AQ595" s="2"/>
      <c r="AR595" s="241"/>
      <c r="AS595" s="2"/>
      <c r="AT595" s="2"/>
      <c r="AU595" s="2"/>
      <c r="AV595" s="2"/>
      <c r="AW595" s="2"/>
      <c r="AX595" s="2"/>
      <c r="AY595" s="2"/>
      <c r="AZ595" s="2"/>
      <c r="BA595" s="2"/>
      <c r="BB595" s="2"/>
      <c r="BC595" s="2"/>
      <c r="BD595" s="2"/>
      <c r="BE595" s="2"/>
      <c r="BF595" s="2"/>
      <c r="BG595" s="2"/>
      <c r="BH595" s="2"/>
      <c r="BI595" s="2"/>
      <c r="BJ595" s="2"/>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row>
    <row r="596" spans="1:243" ht="18.5">
      <c r="A596" s="97"/>
      <c r="B596" s="97" t="s">
        <v>918</v>
      </c>
      <c r="C596" s="97" t="s">
        <v>719</v>
      </c>
      <c r="D596" s="15" t="s">
        <v>706</v>
      </c>
      <c r="E596" s="15" t="s">
        <v>707</v>
      </c>
      <c r="F596" s="15" t="s">
        <v>708</v>
      </c>
      <c r="G596" s="15" t="s">
        <v>709</v>
      </c>
      <c r="H596" s="15" t="s">
        <v>710</v>
      </c>
      <c r="I596" s="15" t="s">
        <v>711</v>
      </c>
      <c r="J596" s="15" t="s">
        <v>712</v>
      </c>
      <c r="K596" s="15" t="s">
        <v>713</v>
      </c>
      <c r="L596" s="15" t="s">
        <v>714</v>
      </c>
      <c r="M596" s="15" t="s">
        <v>715</v>
      </c>
      <c r="N596" s="15" t="s">
        <v>716</v>
      </c>
      <c r="O596" s="15" t="s">
        <v>705</v>
      </c>
      <c r="P596" s="277" t="s">
        <v>464</v>
      </c>
      <c r="AJ596" s="2"/>
      <c r="AK596" s="241"/>
      <c r="AL596" s="2"/>
      <c r="AM596" s="2"/>
      <c r="AN596" s="241"/>
      <c r="AP596" s="2"/>
      <c r="AQ596" s="2"/>
      <c r="AR596" s="241"/>
      <c r="AS596" s="2"/>
      <c r="AT596" s="2"/>
      <c r="AU596" s="2"/>
      <c r="AV596" s="2"/>
      <c r="AW596" s="2"/>
      <c r="AX596" s="2"/>
      <c r="AY596" s="2"/>
      <c r="AZ596" s="2"/>
      <c r="BA596" s="2"/>
      <c r="BB596" s="2"/>
      <c r="BC596" s="2"/>
      <c r="BD596" s="2"/>
      <c r="BE596" s="2"/>
      <c r="BF596" s="2"/>
      <c r="BG596" s="2"/>
      <c r="BH596" s="2"/>
      <c r="BI596" s="2"/>
      <c r="BJ596" s="2"/>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row>
    <row r="597" spans="1:243" ht="15.5">
      <c r="A597" s="147">
        <f>A593+1</f>
        <v>50</v>
      </c>
      <c r="B597" s="227">
        <f t="shared" ref="B597:B602" si="334">B584</f>
        <v>311</v>
      </c>
      <c r="C597" s="579"/>
      <c r="D597" s="422">
        <f t="shared" ref="D597:D602" si="335">D584*$C597/100/12</f>
        <v>0</v>
      </c>
      <c r="E597" s="422">
        <f t="shared" ref="E597:O597" si="336">E584*$C597/100/12</f>
        <v>0</v>
      </c>
      <c r="F597" s="422">
        <f t="shared" si="336"/>
        <v>0</v>
      </c>
      <c r="G597" s="422">
        <f t="shared" si="336"/>
        <v>0</v>
      </c>
      <c r="H597" s="422">
        <f t="shared" si="336"/>
        <v>0</v>
      </c>
      <c r="I597" s="422">
        <f t="shared" si="336"/>
        <v>0</v>
      </c>
      <c r="J597" s="422">
        <f t="shared" si="336"/>
        <v>0</v>
      </c>
      <c r="K597" s="422">
        <f t="shared" si="336"/>
        <v>0</v>
      </c>
      <c r="L597" s="422">
        <f t="shared" si="336"/>
        <v>0</v>
      </c>
      <c r="M597" s="422">
        <f t="shared" si="336"/>
        <v>0</v>
      </c>
      <c r="N597" s="422">
        <f t="shared" si="336"/>
        <v>0</v>
      </c>
      <c r="O597" s="422">
        <f t="shared" si="336"/>
        <v>0</v>
      </c>
      <c r="P597" s="263">
        <f>SUM(D597:O597)</f>
        <v>0</v>
      </c>
      <c r="AJ597" s="2"/>
      <c r="AK597" s="241"/>
      <c r="AL597" s="2"/>
      <c r="AM597" s="2"/>
      <c r="AN597" s="241"/>
      <c r="AP597" s="2"/>
      <c r="AQ597" s="2"/>
      <c r="AR597" s="241"/>
      <c r="AS597" s="2"/>
      <c r="AT597" s="2"/>
      <c r="AU597" s="2"/>
      <c r="AV597" s="2"/>
      <c r="AW597" s="2"/>
      <c r="AX597" s="2"/>
      <c r="AY597" s="2"/>
      <c r="AZ597" s="2"/>
      <c r="BA597" s="2"/>
      <c r="BB597" s="2"/>
      <c r="BC597" s="2"/>
      <c r="BD597" s="2"/>
      <c r="BE597" s="2"/>
      <c r="BF597" s="2"/>
      <c r="BG597" s="2"/>
      <c r="BH597" s="2"/>
      <c r="BI597" s="2"/>
      <c r="BJ597" s="2"/>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row>
    <row r="598" spans="1:243" ht="15.5">
      <c r="A598" s="147">
        <f t="shared" ref="A598:A602" si="337">A597+1</f>
        <v>51</v>
      </c>
      <c r="B598" s="227">
        <f t="shared" si="334"/>
        <v>312</v>
      </c>
      <c r="C598" s="579"/>
      <c r="D598" s="422">
        <f t="shared" si="335"/>
        <v>0</v>
      </c>
      <c r="E598" s="422">
        <f t="shared" ref="E598:O598" si="338">E585*$C598/100/12</f>
        <v>0</v>
      </c>
      <c r="F598" s="422">
        <f t="shared" si="338"/>
        <v>0</v>
      </c>
      <c r="G598" s="422">
        <f t="shared" si="338"/>
        <v>0</v>
      </c>
      <c r="H598" s="422">
        <f t="shared" si="338"/>
        <v>0</v>
      </c>
      <c r="I598" s="422">
        <f t="shared" si="338"/>
        <v>0</v>
      </c>
      <c r="J598" s="422">
        <f t="shared" si="338"/>
        <v>0</v>
      </c>
      <c r="K598" s="422">
        <f t="shared" si="338"/>
        <v>0</v>
      </c>
      <c r="L598" s="422">
        <f t="shared" si="338"/>
        <v>0</v>
      </c>
      <c r="M598" s="422">
        <f t="shared" si="338"/>
        <v>0</v>
      </c>
      <c r="N598" s="422">
        <f t="shared" si="338"/>
        <v>0</v>
      </c>
      <c r="O598" s="422">
        <f t="shared" si="338"/>
        <v>0</v>
      </c>
      <c r="P598" s="263">
        <f t="shared" ref="P598:P606" si="339">SUM(D598:O598)</f>
        <v>0</v>
      </c>
      <c r="AJ598" s="2"/>
      <c r="AK598" s="241"/>
      <c r="AL598" s="2"/>
      <c r="AM598" s="2"/>
      <c r="AN598" s="241"/>
      <c r="AP598" s="2"/>
      <c r="AQ598" s="2"/>
      <c r="AR598" s="241"/>
      <c r="AS598" s="2"/>
      <c r="AT598" s="2"/>
      <c r="AU598" s="2"/>
      <c r="AV598" s="2"/>
      <c r="AW598" s="2"/>
      <c r="AX598" s="2"/>
      <c r="AY598" s="2"/>
      <c r="AZ598" s="2"/>
      <c r="BA598" s="2"/>
      <c r="BB598" s="2"/>
      <c r="BC598" s="2"/>
      <c r="BD598" s="2"/>
      <c r="BE598" s="2"/>
      <c r="BF598" s="2"/>
      <c r="BG598" s="2"/>
      <c r="BH598" s="2"/>
      <c r="BI598" s="2"/>
      <c r="BJ598" s="2"/>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row>
    <row r="599" spans="1:243" ht="15.5">
      <c r="A599" s="147">
        <f t="shared" si="337"/>
        <v>52</v>
      </c>
      <c r="B599" s="227">
        <f t="shared" si="334"/>
        <v>312.10000000000002</v>
      </c>
      <c r="C599" s="579"/>
      <c r="D599" s="422">
        <f t="shared" si="335"/>
        <v>0</v>
      </c>
      <c r="E599" s="422">
        <f t="shared" ref="E599:O599" si="340">E586*$C599/100/12</f>
        <v>0</v>
      </c>
      <c r="F599" s="422">
        <f t="shared" si="340"/>
        <v>0</v>
      </c>
      <c r="G599" s="422">
        <f t="shared" si="340"/>
        <v>0</v>
      </c>
      <c r="H599" s="422">
        <f t="shared" si="340"/>
        <v>0</v>
      </c>
      <c r="I599" s="422">
        <f t="shared" si="340"/>
        <v>0</v>
      </c>
      <c r="J599" s="422">
        <f t="shared" si="340"/>
        <v>0</v>
      </c>
      <c r="K599" s="422">
        <f t="shared" si="340"/>
        <v>0</v>
      </c>
      <c r="L599" s="422">
        <f t="shared" si="340"/>
        <v>0</v>
      </c>
      <c r="M599" s="422">
        <f t="shared" si="340"/>
        <v>0</v>
      </c>
      <c r="N599" s="422">
        <f t="shared" si="340"/>
        <v>0</v>
      </c>
      <c r="O599" s="422">
        <f t="shared" si="340"/>
        <v>0</v>
      </c>
      <c r="P599" s="263">
        <f t="shared" si="339"/>
        <v>0</v>
      </c>
      <c r="AJ599" s="2"/>
      <c r="AK599" s="241"/>
      <c r="AL599" s="2"/>
      <c r="AM599" s="2"/>
      <c r="AN599" s="241"/>
      <c r="AP599" s="2"/>
      <c r="AQ599" s="2"/>
      <c r="AR599" s="241"/>
      <c r="AS599" s="2"/>
      <c r="AT599" s="2"/>
      <c r="AU599" s="2"/>
      <c r="AV599" s="2"/>
      <c r="AW599" s="2"/>
      <c r="AX599" s="2"/>
      <c r="AY599" s="2"/>
      <c r="AZ599" s="2"/>
      <c r="BA599" s="2"/>
      <c r="BB599" s="2"/>
      <c r="BC599" s="2"/>
      <c r="BD599" s="2"/>
      <c r="BE599" s="2"/>
      <c r="BF599" s="2"/>
      <c r="BG599" s="2"/>
      <c r="BH599" s="2"/>
      <c r="BI599" s="2"/>
      <c r="BJ599" s="2"/>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row>
    <row r="600" spans="1:243" ht="15.5">
      <c r="A600" s="147">
        <f t="shared" si="337"/>
        <v>53</v>
      </c>
      <c r="B600" s="227">
        <f t="shared" si="334"/>
        <v>312.2</v>
      </c>
      <c r="C600" s="579"/>
      <c r="D600" s="422">
        <f t="shared" si="335"/>
        <v>0</v>
      </c>
      <c r="E600" s="422">
        <f t="shared" ref="E600:O600" si="341">E587*$C600/100/12</f>
        <v>0</v>
      </c>
      <c r="F600" s="422">
        <f t="shared" si="341"/>
        <v>0</v>
      </c>
      <c r="G600" s="422">
        <f t="shared" si="341"/>
        <v>0</v>
      </c>
      <c r="H600" s="422">
        <f t="shared" si="341"/>
        <v>0</v>
      </c>
      <c r="I600" s="422">
        <f t="shared" si="341"/>
        <v>0</v>
      </c>
      <c r="J600" s="422">
        <f t="shared" si="341"/>
        <v>0</v>
      </c>
      <c r="K600" s="422">
        <f t="shared" si="341"/>
        <v>0</v>
      </c>
      <c r="L600" s="422">
        <f t="shared" si="341"/>
        <v>0</v>
      </c>
      <c r="M600" s="422">
        <f t="shared" si="341"/>
        <v>0</v>
      </c>
      <c r="N600" s="422">
        <f t="shared" si="341"/>
        <v>0</v>
      </c>
      <c r="O600" s="422">
        <f t="shared" si="341"/>
        <v>0</v>
      </c>
      <c r="P600" s="263">
        <f t="shared" si="339"/>
        <v>0</v>
      </c>
      <c r="AJ600" s="2"/>
      <c r="AK600" s="241"/>
      <c r="AL600" s="2"/>
      <c r="AM600" s="2"/>
      <c r="AN600" s="241"/>
      <c r="AP600" s="2"/>
      <c r="AQ600" s="2"/>
      <c r="AR600" s="241"/>
      <c r="AS600" s="2"/>
      <c r="AT600" s="2"/>
      <c r="AU600" s="2"/>
      <c r="AV600" s="2"/>
      <c r="AW600" s="2"/>
      <c r="AX600" s="2"/>
      <c r="AY600" s="2"/>
      <c r="AZ600" s="2"/>
      <c r="BA600" s="2"/>
      <c r="BB600" s="2"/>
      <c r="BC600" s="2"/>
      <c r="BD600" s="2"/>
      <c r="BE600" s="2"/>
      <c r="BF600" s="2"/>
      <c r="BG600" s="2"/>
      <c r="BH600" s="2"/>
      <c r="BI600" s="2"/>
      <c r="BJ600" s="2"/>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row>
    <row r="601" spans="1:243" ht="15.5">
      <c r="A601" s="147">
        <f t="shared" si="337"/>
        <v>54</v>
      </c>
      <c r="B601" s="227">
        <f t="shared" si="334"/>
        <v>314</v>
      </c>
      <c r="C601" s="579"/>
      <c r="D601" s="422">
        <f t="shared" si="335"/>
        <v>0</v>
      </c>
      <c r="E601" s="422">
        <f t="shared" ref="E601:O601" si="342">E588*$C601/100/12</f>
        <v>0</v>
      </c>
      <c r="F601" s="422">
        <f t="shared" si="342"/>
        <v>0</v>
      </c>
      <c r="G601" s="422">
        <f t="shared" si="342"/>
        <v>0</v>
      </c>
      <c r="H601" s="422">
        <f t="shared" si="342"/>
        <v>0</v>
      </c>
      <c r="I601" s="422">
        <f t="shared" si="342"/>
        <v>0</v>
      </c>
      <c r="J601" s="422">
        <f t="shared" si="342"/>
        <v>0</v>
      </c>
      <c r="K601" s="422">
        <f t="shared" si="342"/>
        <v>0</v>
      </c>
      <c r="L601" s="422">
        <f t="shared" si="342"/>
        <v>0</v>
      </c>
      <c r="M601" s="422">
        <f t="shared" si="342"/>
        <v>0</v>
      </c>
      <c r="N601" s="422">
        <f t="shared" si="342"/>
        <v>0</v>
      </c>
      <c r="O601" s="422">
        <f t="shared" si="342"/>
        <v>0</v>
      </c>
      <c r="P601" s="263">
        <f t="shared" si="339"/>
        <v>0</v>
      </c>
      <c r="AJ601" s="2"/>
      <c r="AK601" s="241"/>
      <c r="AL601" s="2"/>
      <c r="AM601" s="2"/>
      <c r="AN601" s="241"/>
      <c r="AP601" s="2"/>
      <c r="AQ601" s="2"/>
      <c r="AR601" s="241"/>
      <c r="AS601" s="2"/>
      <c r="AT601" s="2"/>
      <c r="AU601" s="2"/>
      <c r="AV601" s="2"/>
      <c r="AW601" s="2"/>
      <c r="AX601" s="2"/>
      <c r="AY601" s="2"/>
      <c r="AZ601" s="2"/>
      <c r="BA601" s="2"/>
      <c r="BB601" s="2"/>
      <c r="BC601" s="2"/>
      <c r="BD601" s="2"/>
      <c r="BE601" s="2"/>
      <c r="BF601" s="2"/>
      <c r="BG601" s="2"/>
      <c r="BH601" s="2"/>
      <c r="BI601" s="2"/>
      <c r="BJ601" s="2"/>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row>
    <row r="602" spans="1:243" ht="15.5">
      <c r="A602" s="147">
        <f t="shared" si="337"/>
        <v>55</v>
      </c>
      <c r="B602" s="227">
        <f t="shared" si="334"/>
        <v>315</v>
      </c>
      <c r="C602" s="579"/>
      <c r="D602" s="422">
        <f t="shared" si="335"/>
        <v>0</v>
      </c>
      <c r="E602" s="422">
        <f t="shared" ref="E602:O602" si="343">E589*$C602/100/12</f>
        <v>0</v>
      </c>
      <c r="F602" s="422">
        <f t="shared" si="343"/>
        <v>0</v>
      </c>
      <c r="G602" s="422">
        <f t="shared" si="343"/>
        <v>0</v>
      </c>
      <c r="H602" s="422">
        <f t="shared" si="343"/>
        <v>0</v>
      </c>
      <c r="I602" s="422">
        <f t="shared" si="343"/>
        <v>0</v>
      </c>
      <c r="J602" s="422">
        <f t="shared" si="343"/>
        <v>0</v>
      </c>
      <c r="K602" s="422">
        <f t="shared" si="343"/>
        <v>0</v>
      </c>
      <c r="L602" s="422">
        <f t="shared" si="343"/>
        <v>0</v>
      </c>
      <c r="M602" s="422">
        <f t="shared" si="343"/>
        <v>0</v>
      </c>
      <c r="N602" s="422">
        <f t="shared" si="343"/>
        <v>0</v>
      </c>
      <c r="O602" s="422">
        <f t="shared" si="343"/>
        <v>0</v>
      </c>
      <c r="P602" s="263">
        <f t="shared" si="339"/>
        <v>0</v>
      </c>
      <c r="AJ602" s="2"/>
      <c r="AK602" s="241"/>
      <c r="AL602" s="2"/>
      <c r="AM602" s="2"/>
      <c r="AN602" s="241"/>
      <c r="AP602" s="2"/>
      <c r="AQ602" s="2"/>
      <c r="AR602" s="241"/>
      <c r="AS602" s="2"/>
      <c r="AT602" s="2"/>
      <c r="AU602" s="2"/>
      <c r="AV602" s="2"/>
      <c r="AW602" s="2"/>
      <c r="AX602" s="2"/>
      <c r="AY602" s="2"/>
      <c r="AZ602" s="2"/>
      <c r="BA602" s="2"/>
      <c r="BB602" s="2"/>
      <c r="BC602" s="2"/>
      <c r="BD602" s="2"/>
      <c r="BE602" s="2"/>
      <c r="BF602" s="2"/>
      <c r="BG602" s="2"/>
      <c r="BH602" s="2"/>
      <c r="BI602" s="2"/>
      <c r="BJ602" s="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row>
    <row r="603" spans="1:243" ht="15.5">
      <c r="A603" s="147" t="s">
        <v>3814</v>
      </c>
      <c r="B603" s="227">
        <v>315.10000000000002</v>
      </c>
      <c r="C603" s="579"/>
      <c r="D603" s="422">
        <f t="shared" ref="D603:O603" si="344">D590*$C603/100/12</f>
        <v>0</v>
      </c>
      <c r="E603" s="422">
        <f t="shared" si="344"/>
        <v>0</v>
      </c>
      <c r="F603" s="422">
        <f t="shared" si="344"/>
        <v>0</v>
      </c>
      <c r="G603" s="422">
        <f t="shared" si="344"/>
        <v>0</v>
      </c>
      <c r="H603" s="422">
        <f t="shared" si="344"/>
        <v>0</v>
      </c>
      <c r="I603" s="422">
        <f t="shared" si="344"/>
        <v>0</v>
      </c>
      <c r="J603" s="422">
        <f t="shared" si="344"/>
        <v>0</v>
      </c>
      <c r="K603" s="422">
        <f t="shared" si="344"/>
        <v>0</v>
      </c>
      <c r="L603" s="422">
        <f t="shared" si="344"/>
        <v>0</v>
      </c>
      <c r="M603" s="422">
        <f t="shared" si="344"/>
        <v>0</v>
      </c>
      <c r="N603" s="422">
        <f t="shared" si="344"/>
        <v>0</v>
      </c>
      <c r="O603" s="422">
        <f t="shared" si="344"/>
        <v>0</v>
      </c>
      <c r="P603" s="263">
        <f t="shared" ref="P603:P605" si="345">SUM(D603:O603)</f>
        <v>0</v>
      </c>
      <c r="AJ603" s="2"/>
      <c r="AK603" s="241"/>
      <c r="AL603" s="2"/>
      <c r="AM603" s="2"/>
      <c r="AN603" s="241"/>
      <c r="AP603" s="2"/>
      <c r="AQ603" s="2"/>
      <c r="AR603" s="241"/>
      <c r="AS603" s="2"/>
      <c r="AT603" s="2"/>
      <c r="AU603" s="2"/>
      <c r="AV603" s="2"/>
      <c r="AW603" s="2"/>
      <c r="AX603" s="2"/>
      <c r="AY603" s="2"/>
      <c r="AZ603" s="2"/>
      <c r="BA603" s="2"/>
      <c r="BB603" s="2"/>
      <c r="BC603" s="2"/>
      <c r="BD603" s="2"/>
      <c r="BE603" s="2"/>
      <c r="BF603" s="2"/>
      <c r="BG603" s="2"/>
      <c r="BH603" s="2"/>
      <c r="BI603" s="2"/>
      <c r="BJ603" s="2"/>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row>
    <row r="604" spans="1:243" ht="15.5">
      <c r="A604" s="147" t="s">
        <v>3815</v>
      </c>
      <c r="B604" s="227">
        <v>315.2</v>
      </c>
      <c r="C604" s="579"/>
      <c r="D604" s="422">
        <f t="shared" ref="D604:O604" si="346">D591*$C604/100/12</f>
        <v>0</v>
      </c>
      <c r="E604" s="422">
        <f t="shared" si="346"/>
        <v>0</v>
      </c>
      <c r="F604" s="422">
        <f t="shared" si="346"/>
        <v>0</v>
      </c>
      <c r="G604" s="422">
        <f t="shared" si="346"/>
        <v>0</v>
      </c>
      <c r="H604" s="422">
        <f t="shared" si="346"/>
        <v>0</v>
      </c>
      <c r="I604" s="422">
        <f t="shared" si="346"/>
        <v>0</v>
      </c>
      <c r="J604" s="422">
        <f t="shared" si="346"/>
        <v>0</v>
      </c>
      <c r="K604" s="422">
        <f t="shared" si="346"/>
        <v>0</v>
      </c>
      <c r="L604" s="422">
        <f t="shared" si="346"/>
        <v>0</v>
      </c>
      <c r="M604" s="422">
        <f t="shared" si="346"/>
        <v>0</v>
      </c>
      <c r="N604" s="422">
        <f t="shared" si="346"/>
        <v>0</v>
      </c>
      <c r="O604" s="422">
        <f t="shared" si="346"/>
        <v>0</v>
      </c>
      <c r="P604" s="263">
        <f t="shared" si="345"/>
        <v>0</v>
      </c>
      <c r="AJ604" s="2"/>
      <c r="AK604" s="241"/>
      <c r="AL604" s="2"/>
      <c r="AM604" s="2"/>
      <c r="AN604" s="241"/>
      <c r="AP604" s="2"/>
      <c r="AQ604" s="2"/>
      <c r="AR604" s="241"/>
      <c r="AS604" s="2"/>
      <c r="AT604" s="2"/>
      <c r="AU604" s="2"/>
      <c r="AV604" s="2"/>
      <c r="AW604" s="2"/>
      <c r="AX604" s="2"/>
      <c r="AY604" s="2"/>
      <c r="AZ604" s="2"/>
      <c r="BA604" s="2"/>
      <c r="BB604" s="2"/>
      <c r="BC604" s="2"/>
      <c r="BD604" s="2"/>
      <c r="BE604" s="2"/>
      <c r="BF604" s="2"/>
      <c r="BG604" s="2"/>
      <c r="BH604" s="2"/>
      <c r="BI604" s="2"/>
      <c r="BJ604" s="2"/>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row>
    <row r="605" spans="1:243" ht="15.5">
      <c r="A605" s="147" t="s">
        <v>3816</v>
      </c>
      <c r="B605" s="227">
        <v>315.3</v>
      </c>
      <c r="C605" s="579"/>
      <c r="D605" s="422">
        <f t="shared" ref="D605:O605" si="347">D592*$C605/100/12</f>
        <v>0</v>
      </c>
      <c r="E605" s="422">
        <f t="shared" si="347"/>
        <v>0</v>
      </c>
      <c r="F605" s="422">
        <f t="shared" si="347"/>
        <v>0</v>
      </c>
      <c r="G605" s="422">
        <f t="shared" si="347"/>
        <v>0</v>
      </c>
      <c r="H605" s="422">
        <f t="shared" si="347"/>
        <v>0</v>
      </c>
      <c r="I605" s="422">
        <f t="shared" si="347"/>
        <v>0</v>
      </c>
      <c r="J605" s="422">
        <f t="shared" si="347"/>
        <v>0</v>
      </c>
      <c r="K605" s="422">
        <f t="shared" si="347"/>
        <v>0</v>
      </c>
      <c r="L605" s="422">
        <f t="shared" si="347"/>
        <v>0</v>
      </c>
      <c r="M605" s="422">
        <f t="shared" si="347"/>
        <v>0</v>
      </c>
      <c r="N605" s="422">
        <f t="shared" si="347"/>
        <v>0</v>
      </c>
      <c r="O605" s="422">
        <f t="shared" si="347"/>
        <v>0</v>
      </c>
      <c r="P605" s="263">
        <f t="shared" si="345"/>
        <v>0</v>
      </c>
      <c r="AJ605" s="2"/>
      <c r="AK605" s="241"/>
      <c r="AL605" s="2"/>
      <c r="AM605" s="2"/>
      <c r="AN605" s="241"/>
      <c r="AP605" s="2"/>
      <c r="AQ605" s="2"/>
      <c r="AR605" s="241"/>
      <c r="AS605" s="2"/>
      <c r="AT605" s="2"/>
      <c r="AU605" s="2"/>
      <c r="AV605" s="2"/>
      <c r="AW605" s="2"/>
      <c r="AX605" s="2"/>
      <c r="AY605" s="2"/>
      <c r="AZ605" s="2"/>
      <c r="BA605" s="2"/>
      <c r="BB605" s="2"/>
      <c r="BC605" s="2"/>
      <c r="BD605" s="2"/>
      <c r="BE605" s="2"/>
      <c r="BF605" s="2"/>
      <c r="BG605" s="2"/>
      <c r="BH605" s="2"/>
      <c r="BI605" s="2"/>
      <c r="BJ605" s="2"/>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row>
    <row r="606" spans="1:243" ht="15.5">
      <c r="A606" s="147">
        <f>A602+1</f>
        <v>56</v>
      </c>
      <c r="B606" s="227">
        <f t="shared" ref="B606" si="348">B593</f>
        <v>316</v>
      </c>
      <c r="C606" s="579"/>
      <c r="D606" s="422">
        <f t="shared" ref="D606:O606" si="349">D593*$C606/100/12</f>
        <v>0</v>
      </c>
      <c r="E606" s="422">
        <f t="shared" si="349"/>
        <v>0</v>
      </c>
      <c r="F606" s="422">
        <f t="shared" si="349"/>
        <v>0</v>
      </c>
      <c r="G606" s="422">
        <f t="shared" si="349"/>
        <v>0</v>
      </c>
      <c r="H606" s="422">
        <f t="shared" si="349"/>
        <v>0</v>
      </c>
      <c r="I606" s="422">
        <f t="shared" si="349"/>
        <v>0</v>
      </c>
      <c r="J606" s="422">
        <f t="shared" si="349"/>
        <v>0</v>
      </c>
      <c r="K606" s="422">
        <f t="shared" si="349"/>
        <v>0</v>
      </c>
      <c r="L606" s="422">
        <f t="shared" si="349"/>
        <v>0</v>
      </c>
      <c r="M606" s="422">
        <f t="shared" si="349"/>
        <v>0</v>
      </c>
      <c r="N606" s="422">
        <f t="shared" si="349"/>
        <v>0</v>
      </c>
      <c r="O606" s="422">
        <f t="shared" si="349"/>
        <v>0</v>
      </c>
      <c r="P606" s="263">
        <f t="shared" si="339"/>
        <v>0</v>
      </c>
      <c r="AJ606" s="2"/>
      <c r="AK606" s="241"/>
      <c r="AL606" s="2"/>
      <c r="AM606" s="2"/>
      <c r="AN606" s="241"/>
      <c r="AP606" s="2"/>
      <c r="AQ606" s="2"/>
      <c r="AR606" s="241"/>
      <c r="AS606" s="2"/>
      <c r="AT606" s="2"/>
      <c r="AU606" s="2"/>
      <c r="AV606" s="2"/>
      <c r="AW606" s="2"/>
      <c r="AX606" s="2"/>
      <c r="AY606" s="2"/>
      <c r="AZ606" s="2"/>
      <c r="BA606" s="2"/>
      <c r="BB606" s="2"/>
      <c r="BC606" s="2"/>
      <c r="BD606" s="2"/>
      <c r="BE606" s="2"/>
      <c r="BF606" s="2"/>
      <c r="BG606" s="2"/>
      <c r="BH606" s="2"/>
      <c r="BI606" s="2"/>
      <c r="BJ606" s="2"/>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row>
    <row r="607" spans="1:243" ht="15.5">
      <c r="A607" s="96"/>
      <c r="B607" s="2"/>
      <c r="C607" s="2"/>
      <c r="D607" s="2"/>
      <c r="E607" s="2"/>
      <c r="F607" s="2"/>
      <c r="G607" s="2"/>
      <c r="H607" s="2"/>
      <c r="I607" s="2"/>
      <c r="J607" s="2"/>
      <c r="K607" s="96"/>
      <c r="L607" s="2"/>
      <c r="M607" s="2"/>
      <c r="N607" s="2"/>
      <c r="O607" s="2"/>
      <c r="P607" s="266"/>
      <c r="AJ607" s="2"/>
      <c r="AK607" s="241"/>
      <c r="AL607" s="2"/>
      <c r="AM607" s="2"/>
      <c r="AN607" s="241"/>
      <c r="AP607" s="2"/>
      <c r="AQ607" s="2"/>
      <c r="AR607" s="241"/>
      <c r="AS607" s="2"/>
      <c r="AT607" s="2"/>
      <c r="AU607" s="2"/>
      <c r="AV607" s="2"/>
      <c r="AW607" s="2"/>
      <c r="AX607" s="2"/>
      <c r="AY607" s="2"/>
      <c r="AZ607" s="2"/>
      <c r="BA607" s="2"/>
      <c r="BB607" s="2"/>
      <c r="BC607" s="2"/>
      <c r="BD607" s="2"/>
      <c r="BE607" s="2"/>
      <c r="BF607" s="2"/>
      <c r="BG607" s="2"/>
      <c r="BH607" s="2"/>
      <c r="BI607" s="2"/>
      <c r="BJ607" s="2"/>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row>
    <row r="608" spans="1:243" ht="18.5">
      <c r="A608" s="96"/>
      <c r="B608" s="96" t="s">
        <v>1068</v>
      </c>
      <c r="C608" s="96" t="s">
        <v>720</v>
      </c>
      <c r="D608" s="1283" t="s">
        <v>721</v>
      </c>
      <c r="E608" s="1284"/>
      <c r="F608" s="1284"/>
      <c r="G608" s="1284"/>
      <c r="H608" s="1284"/>
      <c r="I608" s="1284"/>
      <c r="J608" s="1284"/>
      <c r="K608" s="1284"/>
      <c r="L608" s="1284"/>
      <c r="M608" s="1284"/>
      <c r="N608" s="1284"/>
      <c r="O608" s="1284"/>
      <c r="P608" s="1284"/>
      <c r="AJ608" s="2"/>
      <c r="AK608" s="241"/>
      <c r="AL608" s="2"/>
      <c r="AM608" s="2"/>
      <c r="AN608" s="241"/>
      <c r="AP608" s="2"/>
      <c r="AQ608" s="2"/>
      <c r="AR608" s="241"/>
      <c r="AS608" s="2"/>
      <c r="AT608" s="2"/>
      <c r="AU608" s="2"/>
      <c r="AV608" s="2"/>
      <c r="AW608" s="2"/>
      <c r="AX608" s="2"/>
      <c r="AY608" s="2"/>
      <c r="AZ608" s="2"/>
      <c r="BA608" s="2"/>
      <c r="BB608" s="2"/>
      <c r="BC608" s="2"/>
      <c r="BD608" s="2"/>
      <c r="BE608" s="2"/>
      <c r="BF608" s="2"/>
      <c r="BG608" s="2"/>
      <c r="BH608" s="2"/>
      <c r="BI608" s="2"/>
      <c r="BJ608" s="2"/>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row>
    <row r="609" spans="1:243" ht="18.5">
      <c r="A609" s="96"/>
      <c r="B609" s="97" t="s">
        <v>918</v>
      </c>
      <c r="C609" s="97" t="s">
        <v>722</v>
      </c>
      <c r="D609" s="15" t="s">
        <v>706</v>
      </c>
      <c r="E609" s="15" t="s">
        <v>707</v>
      </c>
      <c r="F609" s="15" t="s">
        <v>708</v>
      </c>
      <c r="G609" s="15" t="s">
        <v>709</v>
      </c>
      <c r="H609" s="15" t="s">
        <v>710</v>
      </c>
      <c r="I609" s="15" t="s">
        <v>711</v>
      </c>
      <c r="J609" s="15" t="s">
        <v>712</v>
      </c>
      <c r="K609" s="15" t="s">
        <v>713</v>
      </c>
      <c r="L609" s="15" t="s">
        <v>714</v>
      </c>
      <c r="M609" s="15" t="s">
        <v>715</v>
      </c>
      <c r="N609" s="15" t="s">
        <v>716</v>
      </c>
      <c r="O609" s="15" t="s">
        <v>705</v>
      </c>
      <c r="P609" s="277" t="s">
        <v>622</v>
      </c>
      <c r="AJ609" s="2"/>
      <c r="AK609" s="241"/>
      <c r="AL609" s="2"/>
      <c r="AM609" s="2"/>
      <c r="AN609" s="241"/>
      <c r="AP609" s="2"/>
      <c r="AQ609" s="2"/>
      <c r="AR609" s="241"/>
      <c r="AS609" s="2"/>
      <c r="AT609" s="2"/>
      <c r="AU609" s="2"/>
      <c r="AV609" s="2"/>
      <c r="AW609" s="2"/>
      <c r="AX609" s="2"/>
      <c r="AY609" s="2"/>
      <c r="AZ609" s="2"/>
      <c r="BA609" s="2"/>
      <c r="BB609" s="2"/>
      <c r="BC609" s="2"/>
      <c r="BD609" s="2"/>
      <c r="BE609" s="2"/>
      <c r="BF609" s="2"/>
      <c r="BG609" s="2"/>
      <c r="BH609" s="2"/>
      <c r="BI609" s="2"/>
      <c r="BJ609" s="2"/>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row>
    <row r="610" spans="1:243" ht="15.5">
      <c r="A610" s="147">
        <f>A606+1</f>
        <v>57</v>
      </c>
      <c r="B610" s="227">
        <f t="shared" ref="B610:B615" si="350">B584</f>
        <v>311</v>
      </c>
      <c r="C610" s="577">
        <v>0</v>
      </c>
      <c r="D610" s="422">
        <f t="shared" ref="D610:O610" si="351">C610+D597</f>
        <v>0</v>
      </c>
      <c r="E610" s="422">
        <f t="shared" si="351"/>
        <v>0</v>
      </c>
      <c r="F610" s="422">
        <f t="shared" si="351"/>
        <v>0</v>
      </c>
      <c r="G610" s="422">
        <f t="shared" si="351"/>
        <v>0</v>
      </c>
      <c r="H610" s="422">
        <f t="shared" si="351"/>
        <v>0</v>
      </c>
      <c r="I610" s="422">
        <f t="shared" si="351"/>
        <v>0</v>
      </c>
      <c r="J610" s="422">
        <f t="shared" si="351"/>
        <v>0</v>
      </c>
      <c r="K610" s="422">
        <f t="shared" si="351"/>
        <v>0</v>
      </c>
      <c r="L610" s="422">
        <f t="shared" si="351"/>
        <v>0</v>
      </c>
      <c r="M610" s="422">
        <f t="shared" si="351"/>
        <v>0</v>
      </c>
      <c r="N610" s="422">
        <f t="shared" si="351"/>
        <v>0</v>
      </c>
      <c r="O610" s="422">
        <f t="shared" si="351"/>
        <v>0</v>
      </c>
      <c r="P610" s="263">
        <f>O610</f>
        <v>0</v>
      </c>
      <c r="AJ610" s="2"/>
      <c r="AK610" s="241"/>
      <c r="AL610" s="2"/>
      <c r="AM610" s="2"/>
      <c r="AN610" s="241"/>
      <c r="AP610" s="2"/>
      <c r="AQ610" s="2"/>
      <c r="AR610" s="241"/>
      <c r="AS610" s="2"/>
      <c r="AT610" s="2"/>
      <c r="AU610" s="2"/>
      <c r="AV610" s="2"/>
      <c r="AW610" s="2"/>
      <c r="AX610" s="2"/>
      <c r="AY610" s="2"/>
      <c r="AZ610" s="2"/>
      <c r="BA610" s="2"/>
      <c r="BB610" s="2"/>
      <c r="BC610" s="2"/>
      <c r="BD610" s="2"/>
      <c r="BE610" s="2"/>
      <c r="BF610" s="2"/>
      <c r="BG610" s="2"/>
      <c r="BH610" s="2"/>
      <c r="BI610" s="2"/>
      <c r="BJ610" s="2"/>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row>
    <row r="611" spans="1:243" ht="15.5">
      <c r="A611" s="147">
        <f t="shared" ref="A611:A615" si="352">A610+1</f>
        <v>58</v>
      </c>
      <c r="B611" s="227">
        <f t="shared" si="350"/>
        <v>312</v>
      </c>
      <c r="C611" s="577">
        <v>0</v>
      </c>
      <c r="D611" s="422">
        <f t="shared" ref="D611:O611" si="353">C611+D598</f>
        <v>0</v>
      </c>
      <c r="E611" s="422">
        <f t="shared" si="353"/>
        <v>0</v>
      </c>
      <c r="F611" s="422">
        <f t="shared" si="353"/>
        <v>0</v>
      </c>
      <c r="G611" s="422">
        <f t="shared" si="353"/>
        <v>0</v>
      </c>
      <c r="H611" s="422">
        <f t="shared" si="353"/>
        <v>0</v>
      </c>
      <c r="I611" s="422">
        <f t="shared" si="353"/>
        <v>0</v>
      </c>
      <c r="J611" s="422">
        <f t="shared" si="353"/>
        <v>0</v>
      </c>
      <c r="K611" s="422">
        <f t="shared" si="353"/>
        <v>0</v>
      </c>
      <c r="L611" s="422">
        <f t="shared" si="353"/>
        <v>0</v>
      </c>
      <c r="M611" s="422">
        <f t="shared" si="353"/>
        <v>0</v>
      </c>
      <c r="N611" s="422">
        <f t="shared" si="353"/>
        <v>0</v>
      </c>
      <c r="O611" s="422">
        <f t="shared" si="353"/>
        <v>0</v>
      </c>
      <c r="P611" s="263">
        <f t="shared" ref="P611:P619" si="354">O611</f>
        <v>0</v>
      </c>
      <c r="AJ611" s="2"/>
      <c r="AK611" s="241"/>
      <c r="AL611" s="2"/>
      <c r="AM611" s="2"/>
      <c r="AN611" s="241"/>
      <c r="AP611" s="2"/>
      <c r="AQ611" s="2"/>
      <c r="AR611" s="241"/>
      <c r="AS611" s="2"/>
      <c r="AT611" s="2"/>
      <c r="AU611" s="2"/>
      <c r="AV611" s="2"/>
      <c r="AW611" s="2"/>
      <c r="AX611" s="2"/>
      <c r="AY611" s="2"/>
      <c r="AZ611" s="2"/>
      <c r="BA611" s="2"/>
      <c r="BB611" s="2"/>
      <c r="BC611" s="2"/>
      <c r="BD611" s="2"/>
      <c r="BE611" s="2"/>
      <c r="BF611" s="2"/>
      <c r="BG611" s="2"/>
      <c r="BH611" s="2"/>
      <c r="BI611" s="2"/>
      <c r="BJ611" s="2"/>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row>
    <row r="612" spans="1:243" ht="15.5">
      <c r="A612" s="147">
        <f t="shared" si="352"/>
        <v>59</v>
      </c>
      <c r="B612" s="227">
        <f t="shared" si="350"/>
        <v>312.10000000000002</v>
      </c>
      <c r="C612" s="577">
        <v>0</v>
      </c>
      <c r="D612" s="422">
        <f t="shared" ref="D612:O612" si="355">C612+D599</f>
        <v>0</v>
      </c>
      <c r="E612" s="422">
        <f t="shared" si="355"/>
        <v>0</v>
      </c>
      <c r="F612" s="422">
        <f t="shared" si="355"/>
        <v>0</v>
      </c>
      <c r="G612" s="422">
        <f t="shared" si="355"/>
        <v>0</v>
      </c>
      <c r="H612" s="422">
        <f t="shared" si="355"/>
        <v>0</v>
      </c>
      <c r="I612" s="422">
        <f t="shared" si="355"/>
        <v>0</v>
      </c>
      <c r="J612" s="422">
        <f t="shared" si="355"/>
        <v>0</v>
      </c>
      <c r="K612" s="422">
        <f t="shared" si="355"/>
        <v>0</v>
      </c>
      <c r="L612" s="422">
        <f t="shared" si="355"/>
        <v>0</v>
      </c>
      <c r="M612" s="422">
        <f t="shared" si="355"/>
        <v>0</v>
      </c>
      <c r="N612" s="422">
        <f t="shared" si="355"/>
        <v>0</v>
      </c>
      <c r="O612" s="422">
        <f t="shared" si="355"/>
        <v>0</v>
      </c>
      <c r="P612" s="263">
        <f t="shared" si="354"/>
        <v>0</v>
      </c>
      <c r="AJ612" s="2"/>
      <c r="AK612" s="241"/>
      <c r="AL612" s="2"/>
      <c r="AM612" s="2"/>
      <c r="AN612" s="241"/>
      <c r="AP612" s="2"/>
      <c r="AQ612" s="2"/>
      <c r="AR612" s="241"/>
      <c r="AS612" s="2"/>
      <c r="AT612" s="2"/>
      <c r="AU612" s="2"/>
      <c r="AV612" s="2"/>
      <c r="AW612" s="2"/>
      <c r="AX612" s="2"/>
      <c r="AY612" s="2"/>
      <c r="AZ612" s="2"/>
      <c r="BA612" s="2"/>
      <c r="BB612" s="2"/>
      <c r="BC612" s="2"/>
      <c r="BD612" s="2"/>
      <c r="BE612" s="2"/>
      <c r="BF612" s="2"/>
      <c r="BG612" s="2"/>
      <c r="BH612" s="2"/>
      <c r="BI612" s="2"/>
      <c r="BJ612" s="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row>
    <row r="613" spans="1:243" ht="15.5">
      <c r="A613" s="147">
        <f t="shared" si="352"/>
        <v>60</v>
      </c>
      <c r="B613" s="227">
        <f t="shared" si="350"/>
        <v>312.2</v>
      </c>
      <c r="C613" s="577">
        <v>0</v>
      </c>
      <c r="D613" s="422">
        <f t="shared" ref="D613:O613" si="356">C613+D600</f>
        <v>0</v>
      </c>
      <c r="E613" s="422">
        <f t="shared" si="356"/>
        <v>0</v>
      </c>
      <c r="F613" s="422">
        <f t="shared" si="356"/>
        <v>0</v>
      </c>
      <c r="G613" s="422">
        <f t="shared" si="356"/>
        <v>0</v>
      </c>
      <c r="H613" s="422">
        <f t="shared" si="356"/>
        <v>0</v>
      </c>
      <c r="I613" s="422">
        <f t="shared" si="356"/>
        <v>0</v>
      </c>
      <c r="J613" s="422">
        <f t="shared" si="356"/>
        <v>0</v>
      </c>
      <c r="K613" s="422">
        <f t="shared" si="356"/>
        <v>0</v>
      </c>
      <c r="L613" s="422">
        <f t="shared" si="356"/>
        <v>0</v>
      </c>
      <c r="M613" s="422">
        <f t="shared" si="356"/>
        <v>0</v>
      </c>
      <c r="N613" s="422">
        <f t="shared" si="356"/>
        <v>0</v>
      </c>
      <c r="O613" s="422">
        <f t="shared" si="356"/>
        <v>0</v>
      </c>
      <c r="P613" s="263">
        <f t="shared" si="354"/>
        <v>0</v>
      </c>
      <c r="AJ613" s="2"/>
      <c r="AK613" s="241"/>
      <c r="AL613" s="2"/>
      <c r="AM613" s="2"/>
      <c r="AN613" s="241"/>
      <c r="AP613" s="2"/>
      <c r="AQ613" s="2"/>
      <c r="AR613" s="241"/>
      <c r="AS613" s="2"/>
      <c r="AT613" s="2"/>
      <c r="AU613" s="2"/>
      <c r="AV613" s="2"/>
      <c r="AW613" s="2"/>
      <c r="AX613" s="2"/>
      <c r="AY613" s="2"/>
      <c r="AZ613" s="2"/>
      <c r="BA613" s="2"/>
      <c r="BB613" s="2"/>
      <c r="BC613" s="2"/>
      <c r="BD613" s="2"/>
      <c r="BE613" s="2"/>
      <c r="BF613" s="2"/>
      <c r="BG613" s="2"/>
      <c r="BH613" s="2"/>
      <c r="BI613" s="2"/>
      <c r="BJ613" s="2"/>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row>
    <row r="614" spans="1:243" ht="15.5">
      <c r="A614" s="147">
        <f t="shared" si="352"/>
        <v>61</v>
      </c>
      <c r="B614" s="227">
        <f t="shared" si="350"/>
        <v>314</v>
      </c>
      <c r="C614" s="577">
        <v>0</v>
      </c>
      <c r="D614" s="422">
        <f t="shared" ref="D614:O614" si="357">C614+D601</f>
        <v>0</v>
      </c>
      <c r="E614" s="422">
        <f t="shared" si="357"/>
        <v>0</v>
      </c>
      <c r="F614" s="422">
        <f t="shared" si="357"/>
        <v>0</v>
      </c>
      <c r="G614" s="422">
        <f t="shared" si="357"/>
        <v>0</v>
      </c>
      <c r="H614" s="422">
        <f t="shared" si="357"/>
        <v>0</v>
      </c>
      <c r="I614" s="422">
        <f t="shared" si="357"/>
        <v>0</v>
      </c>
      <c r="J614" s="422">
        <f t="shared" si="357"/>
        <v>0</v>
      </c>
      <c r="K614" s="422">
        <f t="shared" si="357"/>
        <v>0</v>
      </c>
      <c r="L614" s="422">
        <f t="shared" si="357"/>
        <v>0</v>
      </c>
      <c r="M614" s="422">
        <f t="shared" si="357"/>
        <v>0</v>
      </c>
      <c r="N614" s="422">
        <f t="shared" si="357"/>
        <v>0</v>
      </c>
      <c r="O614" s="422">
        <f t="shared" si="357"/>
        <v>0</v>
      </c>
      <c r="P614" s="263">
        <f t="shared" si="354"/>
        <v>0</v>
      </c>
      <c r="AJ614" s="2"/>
      <c r="AK614" s="241"/>
      <c r="AL614" s="2"/>
      <c r="AM614" s="2"/>
      <c r="AN614" s="241"/>
      <c r="AP614" s="2"/>
      <c r="AQ614" s="2"/>
      <c r="AR614" s="241"/>
      <c r="AS614" s="2"/>
      <c r="AT614" s="2"/>
      <c r="AU614" s="2"/>
      <c r="AV614" s="2"/>
      <c r="AW614" s="2"/>
      <c r="AX614" s="2"/>
      <c r="AY614" s="2"/>
      <c r="AZ614" s="2"/>
      <c r="BA614" s="2"/>
      <c r="BB614" s="2"/>
      <c r="BC614" s="2"/>
      <c r="BD614" s="2"/>
      <c r="BE614" s="2"/>
      <c r="BF614" s="2"/>
      <c r="BG614" s="2"/>
      <c r="BH614" s="2"/>
      <c r="BI614" s="2"/>
      <c r="BJ614" s="2"/>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row>
    <row r="615" spans="1:243" ht="15.5">
      <c r="A615" s="147">
        <f t="shared" si="352"/>
        <v>62</v>
      </c>
      <c r="B615" s="227">
        <f t="shared" si="350"/>
        <v>315</v>
      </c>
      <c r="C615" s="577">
        <v>0</v>
      </c>
      <c r="D615" s="422">
        <f t="shared" ref="D615:O615" si="358">C615+D602</f>
        <v>0</v>
      </c>
      <c r="E615" s="422">
        <f t="shared" si="358"/>
        <v>0</v>
      </c>
      <c r="F615" s="422">
        <f t="shared" si="358"/>
        <v>0</v>
      </c>
      <c r="G615" s="422">
        <f t="shared" si="358"/>
        <v>0</v>
      </c>
      <c r="H615" s="422">
        <f t="shared" si="358"/>
        <v>0</v>
      </c>
      <c r="I615" s="422">
        <f t="shared" si="358"/>
        <v>0</v>
      </c>
      <c r="J615" s="422">
        <f t="shared" si="358"/>
        <v>0</v>
      </c>
      <c r="K615" s="422">
        <f t="shared" si="358"/>
        <v>0</v>
      </c>
      <c r="L615" s="422">
        <f t="shared" si="358"/>
        <v>0</v>
      </c>
      <c r="M615" s="422">
        <f t="shared" si="358"/>
        <v>0</v>
      </c>
      <c r="N615" s="422">
        <f t="shared" si="358"/>
        <v>0</v>
      </c>
      <c r="O615" s="422">
        <f t="shared" si="358"/>
        <v>0</v>
      </c>
      <c r="P615" s="263">
        <f t="shared" si="354"/>
        <v>0</v>
      </c>
      <c r="AJ615" s="2"/>
      <c r="AK615" s="241"/>
      <c r="AL615" s="2"/>
      <c r="AM615" s="2"/>
      <c r="AN615" s="241"/>
      <c r="AP615" s="2"/>
      <c r="AQ615" s="2"/>
      <c r="AR615" s="241"/>
      <c r="AS615" s="2"/>
      <c r="AT615" s="2"/>
      <c r="AU615" s="2"/>
      <c r="AV615" s="2"/>
      <c r="AW615" s="2"/>
      <c r="AX615" s="2"/>
      <c r="AY615" s="2"/>
      <c r="AZ615" s="2"/>
      <c r="BA615" s="2"/>
      <c r="BB615" s="2"/>
      <c r="BC615" s="2"/>
      <c r="BD615" s="2"/>
      <c r="BE615" s="2"/>
      <c r="BF615" s="2"/>
      <c r="BG615" s="2"/>
      <c r="BH615" s="2"/>
      <c r="BI615" s="2"/>
      <c r="BJ615" s="2"/>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row>
    <row r="616" spans="1:243" ht="15.5">
      <c r="A616" s="147" t="s">
        <v>3817</v>
      </c>
      <c r="B616" s="227">
        <v>315.10000000000002</v>
      </c>
      <c r="C616" s="577">
        <v>0</v>
      </c>
      <c r="D616" s="422">
        <f t="shared" ref="D616:O616" si="359">C616+D603</f>
        <v>0</v>
      </c>
      <c r="E616" s="422">
        <f t="shared" si="359"/>
        <v>0</v>
      </c>
      <c r="F616" s="422">
        <f t="shared" si="359"/>
        <v>0</v>
      </c>
      <c r="G616" s="422">
        <f t="shared" si="359"/>
        <v>0</v>
      </c>
      <c r="H616" s="422">
        <f t="shared" si="359"/>
        <v>0</v>
      </c>
      <c r="I616" s="422">
        <f t="shared" si="359"/>
        <v>0</v>
      </c>
      <c r="J616" s="422">
        <f t="shared" si="359"/>
        <v>0</v>
      </c>
      <c r="K616" s="422">
        <f t="shared" si="359"/>
        <v>0</v>
      </c>
      <c r="L616" s="422">
        <f t="shared" si="359"/>
        <v>0</v>
      </c>
      <c r="M616" s="422">
        <f t="shared" si="359"/>
        <v>0</v>
      </c>
      <c r="N616" s="422">
        <f t="shared" si="359"/>
        <v>0</v>
      </c>
      <c r="O616" s="422">
        <f t="shared" si="359"/>
        <v>0</v>
      </c>
      <c r="P616" s="263">
        <f t="shared" ref="P616:P618" si="360">O616</f>
        <v>0</v>
      </c>
      <c r="AJ616" s="2"/>
      <c r="AK616" s="241"/>
      <c r="AL616" s="2"/>
      <c r="AM616" s="2"/>
      <c r="AN616" s="241"/>
      <c r="AP616" s="2"/>
      <c r="AQ616" s="2"/>
      <c r="AR616" s="241"/>
      <c r="AS616" s="2"/>
      <c r="AT616" s="2"/>
      <c r="AU616" s="2"/>
      <c r="AV616" s="2"/>
      <c r="AW616" s="2"/>
      <c r="AX616" s="2"/>
      <c r="AY616" s="2"/>
      <c r="AZ616" s="2"/>
      <c r="BA616" s="2"/>
      <c r="BB616" s="2"/>
      <c r="BC616" s="2"/>
      <c r="BD616" s="2"/>
      <c r="BE616" s="2"/>
      <c r="BF616" s="2"/>
      <c r="BG616" s="2"/>
      <c r="BH616" s="2"/>
      <c r="BI616" s="2"/>
      <c r="BJ616" s="2"/>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row>
    <row r="617" spans="1:243" ht="15.5">
      <c r="A617" s="147" t="s">
        <v>3818</v>
      </c>
      <c r="B617" s="227">
        <v>315.2</v>
      </c>
      <c r="C617" s="577">
        <v>0</v>
      </c>
      <c r="D617" s="422">
        <f t="shared" ref="D617:O617" si="361">C617+D604</f>
        <v>0</v>
      </c>
      <c r="E617" s="422">
        <f t="shared" si="361"/>
        <v>0</v>
      </c>
      <c r="F617" s="422">
        <f t="shared" si="361"/>
        <v>0</v>
      </c>
      <c r="G617" s="422">
        <f t="shared" si="361"/>
        <v>0</v>
      </c>
      <c r="H617" s="422">
        <f t="shared" si="361"/>
        <v>0</v>
      </c>
      <c r="I617" s="422">
        <f t="shared" si="361"/>
        <v>0</v>
      </c>
      <c r="J617" s="422">
        <f t="shared" si="361"/>
        <v>0</v>
      </c>
      <c r="K617" s="422">
        <f t="shared" si="361"/>
        <v>0</v>
      </c>
      <c r="L617" s="422">
        <f t="shared" si="361"/>
        <v>0</v>
      </c>
      <c r="M617" s="422">
        <f t="shared" si="361"/>
        <v>0</v>
      </c>
      <c r="N617" s="422">
        <f t="shared" si="361"/>
        <v>0</v>
      </c>
      <c r="O617" s="422">
        <f t="shared" si="361"/>
        <v>0</v>
      </c>
      <c r="P617" s="263">
        <f t="shared" si="360"/>
        <v>0</v>
      </c>
      <c r="AJ617" s="2"/>
      <c r="AK617" s="241"/>
      <c r="AL617" s="2"/>
      <c r="AM617" s="2"/>
      <c r="AN617" s="241"/>
      <c r="AP617" s="2"/>
      <c r="AQ617" s="2"/>
      <c r="AR617" s="241"/>
      <c r="AS617" s="2"/>
      <c r="AT617" s="2"/>
      <c r="AU617" s="2"/>
      <c r="AV617" s="2"/>
      <c r="AW617" s="2"/>
      <c r="AX617" s="2"/>
      <c r="AY617" s="2"/>
      <c r="AZ617" s="2"/>
      <c r="BA617" s="2"/>
      <c r="BB617" s="2"/>
      <c r="BC617" s="2"/>
      <c r="BD617" s="2"/>
      <c r="BE617" s="2"/>
      <c r="BF617" s="2"/>
      <c r="BG617" s="2"/>
      <c r="BH617" s="2"/>
      <c r="BI617" s="2"/>
      <c r="BJ617" s="2"/>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row>
    <row r="618" spans="1:243" ht="15.5">
      <c r="A618" s="147" t="s">
        <v>3819</v>
      </c>
      <c r="B618" s="227">
        <v>315.3</v>
      </c>
      <c r="C618" s="577">
        <v>0</v>
      </c>
      <c r="D618" s="422">
        <f t="shared" ref="D618:O618" si="362">C618+D605</f>
        <v>0</v>
      </c>
      <c r="E618" s="422">
        <f t="shared" si="362"/>
        <v>0</v>
      </c>
      <c r="F618" s="422">
        <f t="shared" si="362"/>
        <v>0</v>
      </c>
      <c r="G618" s="422">
        <f t="shared" si="362"/>
        <v>0</v>
      </c>
      <c r="H618" s="422">
        <f t="shared" si="362"/>
        <v>0</v>
      </c>
      <c r="I618" s="422">
        <f t="shared" si="362"/>
        <v>0</v>
      </c>
      <c r="J618" s="422">
        <f t="shared" si="362"/>
        <v>0</v>
      </c>
      <c r="K618" s="422">
        <f t="shared" si="362"/>
        <v>0</v>
      </c>
      <c r="L618" s="422">
        <f t="shared" si="362"/>
        <v>0</v>
      </c>
      <c r="M618" s="422">
        <f t="shared" si="362"/>
        <v>0</v>
      </c>
      <c r="N618" s="422">
        <f t="shared" si="362"/>
        <v>0</v>
      </c>
      <c r="O618" s="422">
        <f t="shared" si="362"/>
        <v>0</v>
      </c>
      <c r="P618" s="263">
        <f t="shared" si="360"/>
        <v>0</v>
      </c>
      <c r="AJ618" s="2"/>
      <c r="AK618" s="241"/>
      <c r="AL618" s="2"/>
      <c r="AM618" s="2"/>
      <c r="AN618" s="241"/>
      <c r="AP618" s="2"/>
      <c r="AQ618" s="2"/>
      <c r="AR618" s="241"/>
      <c r="AS618" s="2"/>
      <c r="AT618" s="2"/>
      <c r="AU618" s="2"/>
      <c r="AV618" s="2"/>
      <c r="AW618" s="2"/>
      <c r="AX618" s="2"/>
      <c r="AY618" s="2"/>
      <c r="AZ618" s="2"/>
      <c r="BA618" s="2"/>
      <c r="BB618" s="2"/>
      <c r="BC618" s="2"/>
      <c r="BD618" s="2"/>
      <c r="BE618" s="2"/>
      <c r="BF618" s="2"/>
      <c r="BG618" s="2"/>
      <c r="BH618" s="2"/>
      <c r="BI618" s="2"/>
      <c r="BJ618" s="2"/>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row>
    <row r="619" spans="1:243" ht="15.5">
      <c r="A619" s="147">
        <f>A615+1</f>
        <v>63</v>
      </c>
      <c r="B619" s="227">
        <f t="shared" ref="B619" si="363">B593</f>
        <v>316</v>
      </c>
      <c r="C619" s="577">
        <v>0</v>
      </c>
      <c r="D619" s="422">
        <f t="shared" ref="D619:O619" si="364">C619+D606</f>
        <v>0</v>
      </c>
      <c r="E619" s="422">
        <f t="shared" si="364"/>
        <v>0</v>
      </c>
      <c r="F619" s="422">
        <f t="shared" si="364"/>
        <v>0</v>
      </c>
      <c r="G619" s="422">
        <f t="shared" si="364"/>
        <v>0</v>
      </c>
      <c r="H619" s="422">
        <f t="shared" si="364"/>
        <v>0</v>
      </c>
      <c r="I619" s="422">
        <f t="shared" si="364"/>
        <v>0</v>
      </c>
      <c r="J619" s="422">
        <f t="shared" si="364"/>
        <v>0</v>
      </c>
      <c r="K619" s="422">
        <f t="shared" si="364"/>
        <v>0</v>
      </c>
      <c r="L619" s="422">
        <f t="shared" si="364"/>
        <v>0</v>
      </c>
      <c r="M619" s="422">
        <f t="shared" si="364"/>
        <v>0</v>
      </c>
      <c r="N619" s="422">
        <f t="shared" si="364"/>
        <v>0</v>
      </c>
      <c r="O619" s="422">
        <f t="shared" si="364"/>
        <v>0</v>
      </c>
      <c r="P619" s="263">
        <f t="shared" si="354"/>
        <v>0</v>
      </c>
      <c r="AJ619" s="2"/>
      <c r="AK619" s="241"/>
      <c r="AL619" s="2"/>
      <c r="AM619" s="2"/>
      <c r="AN619" s="241"/>
      <c r="AP619" s="2"/>
      <c r="AQ619" s="2"/>
      <c r="AR619" s="241"/>
      <c r="AS619" s="2"/>
      <c r="AT619" s="2"/>
      <c r="AU619" s="2"/>
      <c r="AV619" s="2"/>
      <c r="AW619" s="2"/>
      <c r="AX619" s="2"/>
      <c r="AY619" s="2"/>
      <c r="AZ619" s="2"/>
      <c r="BA619" s="2"/>
      <c r="BB619" s="2"/>
      <c r="BC619" s="2"/>
      <c r="BD619" s="2"/>
      <c r="BE619" s="2"/>
      <c r="BF619" s="2"/>
      <c r="BG619" s="2"/>
      <c r="BH619" s="2"/>
      <c r="BI619" s="2"/>
      <c r="BJ619" s="2"/>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row>
    <row r="620" spans="1:243" ht="15.5">
      <c r="A620" s="96"/>
      <c r="B620" s="264"/>
      <c r="C620" s="2"/>
      <c r="D620" s="2"/>
      <c r="E620" s="2"/>
      <c r="F620" s="2"/>
      <c r="G620" s="2"/>
      <c r="H620" s="2"/>
      <c r="I620" s="2"/>
      <c r="J620" s="2"/>
      <c r="K620" s="96"/>
      <c r="L620" s="2"/>
      <c r="M620" s="2"/>
      <c r="N620" s="2"/>
      <c r="O620" s="2"/>
      <c r="P620" s="266"/>
      <c r="AJ620" s="2"/>
      <c r="AK620" s="241"/>
      <c r="AL620" s="2"/>
      <c r="AM620" s="2"/>
      <c r="AN620" s="241"/>
      <c r="AP620" s="2"/>
      <c r="AQ620" s="2"/>
      <c r="AR620" s="241"/>
      <c r="AS620" s="2"/>
      <c r="AT620" s="2"/>
      <c r="AU620" s="2"/>
      <c r="AV620" s="2"/>
      <c r="AW620" s="2"/>
      <c r="AX620" s="2"/>
      <c r="AY620" s="2"/>
      <c r="AZ620" s="2"/>
      <c r="BA620" s="2"/>
      <c r="BB620" s="2"/>
      <c r="BC620" s="2"/>
      <c r="BD620" s="2"/>
      <c r="BE620" s="2"/>
      <c r="BF620" s="2"/>
      <c r="BG620" s="2"/>
      <c r="BH620" s="2"/>
      <c r="BI620" s="2"/>
      <c r="BJ620" s="2"/>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row>
    <row r="621" spans="1:243" ht="15.5">
      <c r="A621" s="264" t="s">
        <v>703</v>
      </c>
      <c r="B621" s="264"/>
      <c r="C621" s="268" t="s">
        <v>472</v>
      </c>
      <c r="D621" s="268"/>
      <c r="E621" s="268"/>
      <c r="F621" s="268"/>
      <c r="G621" s="268"/>
      <c r="H621" s="268"/>
      <c r="I621" s="268"/>
      <c r="J621" s="268"/>
      <c r="K621" s="269"/>
      <c r="L621" s="268"/>
      <c r="M621" s="268"/>
      <c r="N621" s="268"/>
      <c r="O621" s="268"/>
      <c r="P621" s="270"/>
      <c r="AJ621" s="2"/>
      <c r="AK621" s="241"/>
      <c r="AL621" s="2"/>
      <c r="AM621" s="2"/>
      <c r="AN621" s="241"/>
      <c r="AP621" s="2"/>
      <c r="AQ621" s="2"/>
      <c r="AR621" s="241"/>
      <c r="AS621" s="2"/>
      <c r="AT621" s="2"/>
      <c r="AU621" s="2"/>
      <c r="AV621" s="2"/>
      <c r="AW621" s="2"/>
      <c r="AX621" s="2"/>
      <c r="AY621" s="2"/>
      <c r="AZ621" s="2"/>
      <c r="BA621" s="2"/>
      <c r="BB621" s="2"/>
      <c r="BC621" s="2"/>
      <c r="BD621" s="2"/>
      <c r="BE621" s="2"/>
      <c r="BF621" s="2"/>
      <c r="BG621" s="2"/>
      <c r="BH621" s="2"/>
      <c r="BI621" s="2"/>
      <c r="BJ621" s="2"/>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row>
    <row r="622" spans="1:243" ht="15.5">
      <c r="A622" s="96"/>
      <c r="B622" s="264"/>
      <c r="C622" s="2"/>
      <c r="D622" s="2"/>
      <c r="E622" s="2"/>
      <c r="F622" s="2"/>
      <c r="G622" s="2"/>
      <c r="H622" s="2"/>
      <c r="I622" s="2"/>
      <c r="J622" s="2"/>
      <c r="K622" s="96"/>
      <c r="L622" s="2"/>
      <c r="M622" s="2"/>
      <c r="N622" s="2"/>
      <c r="O622" s="2"/>
      <c r="P622" s="266"/>
      <c r="AJ622" s="2"/>
      <c r="AK622" s="241"/>
      <c r="AL622" s="2"/>
      <c r="AM622" s="2"/>
      <c r="AN622" s="241"/>
      <c r="AP622" s="2"/>
      <c r="AQ622" s="2"/>
      <c r="AR622" s="241"/>
      <c r="AS622" s="2"/>
      <c r="AT622" s="2"/>
      <c r="AU622" s="2"/>
      <c r="AV622" s="2"/>
      <c r="AW622" s="2"/>
      <c r="AX622" s="2"/>
      <c r="AY622" s="2"/>
      <c r="AZ622" s="2"/>
      <c r="BA622" s="2"/>
      <c r="BB622" s="2"/>
      <c r="BC622" s="2"/>
      <c r="BD622" s="2"/>
      <c r="BE622" s="2"/>
      <c r="BF622" s="2"/>
      <c r="BG622" s="2"/>
      <c r="BH622" s="2"/>
      <c r="BI622" s="2"/>
      <c r="BJ622" s="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row>
    <row r="623" spans="1:243" ht="18.5">
      <c r="A623" s="96" t="s">
        <v>490</v>
      </c>
      <c r="B623" s="96" t="s">
        <v>1068</v>
      </c>
      <c r="C623" s="96"/>
      <c r="D623" s="1283" t="s">
        <v>704</v>
      </c>
      <c r="E623" s="1284"/>
      <c r="F623" s="1284"/>
      <c r="G623" s="1284"/>
      <c r="H623" s="1284"/>
      <c r="I623" s="1284"/>
      <c r="J623" s="1284"/>
      <c r="K623" s="1284"/>
      <c r="L623" s="1284"/>
      <c r="M623" s="1284"/>
      <c r="N623" s="1284"/>
      <c r="O623" s="1284"/>
      <c r="P623" s="1198"/>
      <c r="AJ623" s="2"/>
      <c r="AK623" s="241"/>
      <c r="AL623" s="2"/>
      <c r="AM623" s="2"/>
      <c r="AN623" s="241"/>
      <c r="AP623" s="2"/>
      <c r="AQ623" s="2"/>
      <c r="AR623" s="241"/>
      <c r="AS623" s="2"/>
      <c r="AT623" s="2"/>
      <c r="AU623" s="2"/>
      <c r="AV623" s="2"/>
      <c r="AW623" s="2"/>
      <c r="AX623" s="2"/>
      <c r="AY623" s="2"/>
      <c r="AZ623" s="2"/>
      <c r="BA623" s="2"/>
      <c r="BB623" s="2"/>
      <c r="BC623" s="2"/>
      <c r="BD623" s="2"/>
      <c r="BE623" s="2"/>
      <c r="BF623" s="2"/>
      <c r="BG623" s="2"/>
      <c r="BH623" s="2"/>
      <c r="BI623" s="2"/>
      <c r="BJ623" s="2"/>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row>
    <row r="624" spans="1:243" ht="15.5">
      <c r="A624" s="97" t="s">
        <v>918</v>
      </c>
      <c r="B624" s="97" t="s">
        <v>918</v>
      </c>
      <c r="C624" s="97"/>
      <c r="D624" s="15" t="s">
        <v>705</v>
      </c>
      <c r="E624" s="15" t="s">
        <v>706</v>
      </c>
      <c r="F624" s="15" t="s">
        <v>707</v>
      </c>
      <c r="G624" s="15" t="s">
        <v>708</v>
      </c>
      <c r="H624" s="15" t="s">
        <v>709</v>
      </c>
      <c r="I624" s="15" t="s">
        <v>710</v>
      </c>
      <c r="J624" s="15" t="s">
        <v>711</v>
      </c>
      <c r="K624" s="15" t="s">
        <v>712</v>
      </c>
      <c r="L624" s="15" t="s">
        <v>713</v>
      </c>
      <c r="M624" s="15" t="s">
        <v>714</v>
      </c>
      <c r="N624" s="15" t="s">
        <v>715</v>
      </c>
      <c r="O624" s="15" t="s">
        <v>716</v>
      </c>
      <c r="P624" s="276"/>
      <c r="AJ624" s="2"/>
      <c r="AK624" s="241"/>
      <c r="AL624" s="2"/>
      <c r="AM624" s="2"/>
      <c r="AN624" s="241"/>
      <c r="AP624" s="2"/>
      <c r="AQ624" s="2"/>
      <c r="AR624" s="241"/>
      <c r="AS624" s="2"/>
      <c r="AT624" s="2"/>
      <c r="AU624" s="2"/>
      <c r="AV624" s="2"/>
      <c r="AW624" s="2"/>
      <c r="AX624" s="2"/>
      <c r="AY624" s="2"/>
      <c r="AZ624" s="2"/>
      <c r="BA624" s="2"/>
      <c r="BB624" s="2"/>
      <c r="BC624" s="2"/>
      <c r="BD624" s="2"/>
      <c r="BE624" s="2"/>
      <c r="BF624" s="2"/>
      <c r="BG624" s="2"/>
      <c r="BH624" s="2"/>
      <c r="BI624" s="2"/>
      <c r="BJ624" s="2"/>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row>
    <row r="625" spans="1:243" ht="15.5">
      <c r="A625" s="147">
        <f>A619+1</f>
        <v>64</v>
      </c>
      <c r="B625" s="227">
        <v>311</v>
      </c>
      <c r="C625" s="2"/>
      <c r="D625" s="577">
        <v>0</v>
      </c>
      <c r="E625" s="577">
        <v>0</v>
      </c>
      <c r="F625" s="577">
        <v>0</v>
      </c>
      <c r="G625" s="577">
        <v>0</v>
      </c>
      <c r="H625" s="577">
        <v>0</v>
      </c>
      <c r="I625" s="577">
        <v>0</v>
      </c>
      <c r="J625" s="577">
        <v>0</v>
      </c>
      <c r="K625" s="577">
        <v>0</v>
      </c>
      <c r="L625" s="577">
        <v>0</v>
      </c>
      <c r="M625" s="577">
        <v>0</v>
      </c>
      <c r="N625" s="577">
        <v>0</v>
      </c>
      <c r="O625" s="577">
        <v>0</v>
      </c>
      <c r="P625" s="266"/>
      <c r="AJ625" s="2"/>
      <c r="AK625" s="241"/>
      <c r="AL625" s="2"/>
      <c r="AM625" s="2"/>
      <c r="AN625" s="241"/>
      <c r="AP625" s="2"/>
      <c r="AQ625" s="2"/>
      <c r="AR625" s="241"/>
      <c r="AS625" s="2"/>
      <c r="AT625" s="2"/>
      <c r="AU625" s="2"/>
      <c r="AV625" s="2"/>
      <c r="AW625" s="2"/>
      <c r="AX625" s="2"/>
      <c r="AY625" s="2"/>
      <c r="AZ625" s="2"/>
      <c r="BA625" s="2"/>
      <c r="BB625" s="2"/>
      <c r="BC625" s="2"/>
      <c r="BD625" s="2"/>
      <c r="BE625" s="2"/>
      <c r="BF625" s="2"/>
      <c r="BG625" s="2"/>
      <c r="BH625" s="2"/>
      <c r="BI625" s="2"/>
      <c r="BJ625" s="2"/>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row>
    <row r="626" spans="1:243" ht="15.5">
      <c r="A626" s="147">
        <f t="shared" ref="A626:A630" si="365">A625+1</f>
        <v>65</v>
      </c>
      <c r="B626" s="227">
        <v>312</v>
      </c>
      <c r="C626" s="2"/>
      <c r="D626" s="577">
        <v>0</v>
      </c>
      <c r="E626" s="577">
        <v>0</v>
      </c>
      <c r="F626" s="577">
        <v>0</v>
      </c>
      <c r="G626" s="577">
        <v>0</v>
      </c>
      <c r="H626" s="577">
        <v>0</v>
      </c>
      <c r="I626" s="577">
        <v>0</v>
      </c>
      <c r="J626" s="577">
        <v>0</v>
      </c>
      <c r="K626" s="577">
        <v>0</v>
      </c>
      <c r="L626" s="577">
        <v>0</v>
      </c>
      <c r="M626" s="577">
        <v>0</v>
      </c>
      <c r="N626" s="577">
        <v>0</v>
      </c>
      <c r="O626" s="577">
        <v>0</v>
      </c>
      <c r="P626" s="266"/>
      <c r="AJ626" s="2"/>
      <c r="AK626" s="241"/>
      <c r="AL626" s="2"/>
      <c r="AM626" s="2"/>
      <c r="AN626" s="241"/>
      <c r="AP626" s="2"/>
      <c r="AQ626" s="2"/>
      <c r="AR626" s="241"/>
      <c r="AS626" s="2"/>
      <c r="AT626" s="2"/>
      <c r="AU626" s="2"/>
      <c r="AV626" s="2"/>
      <c r="AW626" s="2"/>
      <c r="AX626" s="2"/>
      <c r="AY626" s="2"/>
      <c r="AZ626" s="2"/>
      <c r="BA626" s="2"/>
      <c r="BB626" s="2"/>
      <c r="BC626" s="2"/>
      <c r="BD626" s="2"/>
      <c r="BE626" s="2"/>
      <c r="BF626" s="2"/>
      <c r="BG626" s="2"/>
      <c r="BH626" s="2"/>
      <c r="BI626" s="2"/>
      <c r="BJ626" s="2"/>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row>
    <row r="627" spans="1:243" ht="15.5">
      <c r="A627" s="147">
        <f t="shared" si="365"/>
        <v>66</v>
      </c>
      <c r="B627" s="227">
        <v>312.10000000000002</v>
      </c>
      <c r="C627" s="2"/>
      <c r="D627" s="577">
        <v>0</v>
      </c>
      <c r="E627" s="577">
        <v>0</v>
      </c>
      <c r="F627" s="577">
        <v>0</v>
      </c>
      <c r="G627" s="577">
        <v>0</v>
      </c>
      <c r="H627" s="577">
        <v>0</v>
      </c>
      <c r="I627" s="577">
        <v>0</v>
      </c>
      <c r="J627" s="577">
        <v>0</v>
      </c>
      <c r="K627" s="577">
        <v>0</v>
      </c>
      <c r="L627" s="577">
        <v>0</v>
      </c>
      <c r="M627" s="577">
        <v>0</v>
      </c>
      <c r="N627" s="577">
        <v>0</v>
      </c>
      <c r="O627" s="577">
        <v>0</v>
      </c>
      <c r="P627" s="266"/>
      <c r="AJ627" s="2"/>
      <c r="AK627" s="241"/>
      <c r="AL627" s="2"/>
      <c r="AM627" s="2"/>
      <c r="AN627" s="241"/>
      <c r="AP627" s="2"/>
      <c r="AQ627" s="2"/>
      <c r="AR627" s="241"/>
      <c r="AS627" s="2"/>
      <c r="AT627" s="2"/>
      <c r="AU627" s="2"/>
      <c r="AV627" s="2"/>
      <c r="AW627" s="2"/>
      <c r="AX627" s="2"/>
      <c r="AY627" s="2"/>
      <c r="AZ627" s="2"/>
      <c r="BA627" s="2"/>
      <c r="BB627" s="2"/>
      <c r="BC627" s="2"/>
      <c r="BD627" s="2"/>
      <c r="BE627" s="2"/>
      <c r="BF627" s="2"/>
      <c r="BG627" s="2"/>
      <c r="BH627" s="2"/>
      <c r="BI627" s="2"/>
      <c r="BJ627" s="2"/>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row>
    <row r="628" spans="1:243" ht="15.5">
      <c r="A628" s="147">
        <f t="shared" si="365"/>
        <v>67</v>
      </c>
      <c r="B628" s="227">
        <v>312.2</v>
      </c>
      <c r="C628" s="2"/>
      <c r="D628" s="577">
        <v>0</v>
      </c>
      <c r="E628" s="577">
        <v>0</v>
      </c>
      <c r="F628" s="577">
        <v>0</v>
      </c>
      <c r="G628" s="577">
        <v>0</v>
      </c>
      <c r="H628" s="577">
        <v>0</v>
      </c>
      <c r="I628" s="577">
        <v>0</v>
      </c>
      <c r="J628" s="577">
        <v>0</v>
      </c>
      <c r="K628" s="577">
        <v>0</v>
      </c>
      <c r="L628" s="577">
        <v>0</v>
      </c>
      <c r="M628" s="577">
        <v>0</v>
      </c>
      <c r="N628" s="577">
        <v>0</v>
      </c>
      <c r="O628" s="577">
        <v>0</v>
      </c>
      <c r="P628" s="266"/>
      <c r="AJ628" s="2"/>
      <c r="AK628" s="241"/>
      <c r="AL628" s="2"/>
      <c r="AM628" s="2"/>
      <c r="AN628" s="241"/>
      <c r="AP628" s="2"/>
      <c r="AQ628" s="2"/>
      <c r="AR628" s="241"/>
      <c r="AS628" s="2"/>
      <c r="AT628" s="2"/>
      <c r="AU628" s="2"/>
      <c r="AV628" s="2"/>
      <c r="AW628" s="2"/>
      <c r="AX628" s="2"/>
      <c r="AY628" s="2"/>
      <c r="AZ628" s="2"/>
      <c r="BA628" s="2"/>
      <c r="BB628" s="2"/>
      <c r="BC628" s="2"/>
      <c r="BD628" s="2"/>
      <c r="BE628" s="2"/>
      <c r="BF628" s="2"/>
      <c r="BG628" s="2"/>
      <c r="BH628" s="2"/>
      <c r="BI628" s="2"/>
      <c r="BJ628" s="2"/>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row>
    <row r="629" spans="1:243" ht="15.5">
      <c r="A629" s="147">
        <f t="shared" si="365"/>
        <v>68</v>
      </c>
      <c r="B629" s="227">
        <v>314</v>
      </c>
      <c r="C629" s="2"/>
      <c r="D629" s="577">
        <v>0</v>
      </c>
      <c r="E629" s="577">
        <v>0</v>
      </c>
      <c r="F629" s="577">
        <v>0</v>
      </c>
      <c r="G629" s="577">
        <v>0</v>
      </c>
      <c r="H629" s="577">
        <v>0</v>
      </c>
      <c r="I629" s="577">
        <v>0</v>
      </c>
      <c r="J629" s="577">
        <v>0</v>
      </c>
      <c r="K629" s="577">
        <v>0</v>
      </c>
      <c r="L629" s="577">
        <v>0</v>
      </c>
      <c r="M629" s="577">
        <v>0</v>
      </c>
      <c r="N629" s="577">
        <v>0</v>
      </c>
      <c r="O629" s="577">
        <v>0</v>
      </c>
      <c r="P629" s="266"/>
      <c r="AJ629" s="2"/>
      <c r="AK629" s="241"/>
      <c r="AL629" s="2"/>
      <c r="AM629" s="2"/>
      <c r="AN629" s="241"/>
      <c r="AP629" s="2"/>
      <c r="AQ629" s="2"/>
      <c r="AR629" s="241"/>
      <c r="AS629" s="2"/>
      <c r="AT629" s="2"/>
      <c r="AU629" s="2"/>
      <c r="AV629" s="2"/>
      <c r="AW629" s="2"/>
      <c r="AX629" s="2"/>
      <c r="AY629" s="2"/>
      <c r="AZ629" s="2"/>
      <c r="BA629" s="2"/>
      <c r="BB629" s="2"/>
      <c r="BC629" s="2"/>
      <c r="BD629" s="2"/>
      <c r="BE629" s="2"/>
      <c r="BF629" s="2"/>
      <c r="BG629" s="2"/>
      <c r="BH629" s="2"/>
      <c r="BI629" s="2"/>
      <c r="BJ629" s="2"/>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row>
    <row r="630" spans="1:243" ht="15.5">
      <c r="A630" s="147">
        <f t="shared" si="365"/>
        <v>69</v>
      </c>
      <c r="B630" s="227">
        <v>315</v>
      </c>
      <c r="C630" s="2"/>
      <c r="D630" s="577">
        <v>0</v>
      </c>
      <c r="E630" s="577">
        <v>0</v>
      </c>
      <c r="F630" s="577">
        <v>0</v>
      </c>
      <c r="G630" s="577">
        <v>0</v>
      </c>
      <c r="H630" s="577">
        <v>0</v>
      </c>
      <c r="I630" s="577">
        <v>0</v>
      </c>
      <c r="J630" s="577">
        <v>0</v>
      </c>
      <c r="K630" s="577">
        <v>0</v>
      </c>
      <c r="L630" s="577">
        <v>0</v>
      </c>
      <c r="M630" s="577">
        <v>0</v>
      </c>
      <c r="N630" s="577">
        <v>0</v>
      </c>
      <c r="O630" s="577">
        <v>0</v>
      </c>
      <c r="P630" s="266"/>
      <c r="AJ630" s="2"/>
      <c r="AK630" s="241"/>
      <c r="AL630" s="2"/>
      <c r="AM630" s="2"/>
      <c r="AN630" s="241"/>
      <c r="AP630" s="2"/>
      <c r="AQ630" s="2"/>
      <c r="AR630" s="241"/>
      <c r="AS630" s="2"/>
      <c r="AT630" s="2"/>
      <c r="AU630" s="2"/>
      <c r="AV630" s="2"/>
      <c r="AW630" s="2"/>
      <c r="AX630" s="2"/>
      <c r="AY630" s="2"/>
      <c r="AZ630" s="2"/>
      <c r="BA630" s="2"/>
      <c r="BB630" s="2"/>
      <c r="BC630" s="2"/>
      <c r="BD630" s="2"/>
      <c r="BE630" s="2"/>
      <c r="BF630" s="2"/>
      <c r="BG630" s="2"/>
      <c r="BH630" s="2"/>
      <c r="BI630" s="2"/>
      <c r="BJ630" s="2"/>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row>
    <row r="631" spans="1:243" ht="15.5">
      <c r="A631" s="147" t="s">
        <v>3820</v>
      </c>
      <c r="B631" s="227">
        <v>315.10000000000002</v>
      </c>
      <c r="C631" s="2"/>
      <c r="D631" s="577">
        <v>0</v>
      </c>
      <c r="E631" s="577">
        <v>0</v>
      </c>
      <c r="F631" s="577">
        <v>0</v>
      </c>
      <c r="G631" s="577">
        <v>0</v>
      </c>
      <c r="H631" s="577">
        <v>0</v>
      </c>
      <c r="I631" s="577">
        <v>0</v>
      </c>
      <c r="J631" s="577">
        <v>0</v>
      </c>
      <c r="K631" s="577">
        <v>0</v>
      </c>
      <c r="L631" s="577">
        <v>0</v>
      </c>
      <c r="M631" s="577">
        <v>0</v>
      </c>
      <c r="N631" s="577">
        <v>0</v>
      </c>
      <c r="O631" s="577">
        <v>0</v>
      </c>
      <c r="P631" s="266"/>
      <c r="AJ631" s="2"/>
      <c r="AK631" s="241"/>
      <c r="AL631" s="2"/>
      <c r="AM631" s="2"/>
      <c r="AN631" s="241"/>
      <c r="AP631" s="2"/>
      <c r="AQ631" s="2"/>
      <c r="AR631" s="241"/>
      <c r="AS631" s="2"/>
      <c r="AT631" s="2"/>
      <c r="AU631" s="2"/>
      <c r="AV631" s="2"/>
      <c r="AW631" s="2"/>
      <c r="AX631" s="2"/>
      <c r="AY631" s="2"/>
      <c r="AZ631" s="2"/>
      <c r="BA631" s="2"/>
      <c r="BB631" s="2"/>
      <c r="BC631" s="2"/>
      <c r="BD631" s="2"/>
      <c r="BE631" s="2"/>
      <c r="BF631" s="2"/>
      <c r="BG631" s="2"/>
      <c r="BH631" s="2"/>
      <c r="BI631" s="2"/>
      <c r="BJ631" s="2"/>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row>
    <row r="632" spans="1:243" ht="15.5">
      <c r="A632" s="147" t="s">
        <v>3821</v>
      </c>
      <c r="B632" s="227">
        <v>315.2</v>
      </c>
      <c r="C632" s="2"/>
      <c r="D632" s="577">
        <v>0</v>
      </c>
      <c r="E632" s="577">
        <v>0</v>
      </c>
      <c r="F632" s="577">
        <v>0</v>
      </c>
      <c r="G632" s="577">
        <v>0</v>
      </c>
      <c r="H632" s="577">
        <v>0</v>
      </c>
      <c r="I632" s="577">
        <v>0</v>
      </c>
      <c r="J632" s="577">
        <v>0</v>
      </c>
      <c r="K632" s="577">
        <v>0</v>
      </c>
      <c r="L632" s="577">
        <v>0</v>
      </c>
      <c r="M632" s="577">
        <v>0</v>
      </c>
      <c r="N632" s="577">
        <v>0</v>
      </c>
      <c r="O632" s="577">
        <v>0</v>
      </c>
      <c r="P632" s="266"/>
      <c r="AJ632" s="2"/>
      <c r="AK632" s="241"/>
      <c r="AL632" s="2"/>
      <c r="AM632" s="2"/>
      <c r="AN632" s="241"/>
      <c r="AP632" s="2"/>
      <c r="AQ632" s="2"/>
      <c r="AR632" s="241"/>
      <c r="AS632" s="2"/>
      <c r="AT632" s="2"/>
      <c r="AU632" s="2"/>
      <c r="AV632" s="2"/>
      <c r="AW632" s="2"/>
      <c r="AX632" s="2"/>
      <c r="AY632" s="2"/>
      <c r="AZ632" s="2"/>
      <c r="BA632" s="2"/>
      <c r="BB632" s="2"/>
      <c r="BC632" s="2"/>
      <c r="BD632" s="2"/>
      <c r="BE632" s="2"/>
      <c r="BF632" s="2"/>
      <c r="BG632" s="2"/>
      <c r="BH632" s="2"/>
      <c r="BI632" s="2"/>
      <c r="BJ632" s="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row>
    <row r="633" spans="1:243" ht="15.5">
      <c r="A633" s="147" t="s">
        <v>3822</v>
      </c>
      <c r="B633" s="227">
        <v>315.3</v>
      </c>
      <c r="C633" s="2"/>
      <c r="D633" s="577">
        <v>0</v>
      </c>
      <c r="E633" s="577">
        <v>0</v>
      </c>
      <c r="F633" s="577">
        <v>0</v>
      </c>
      <c r="G633" s="577">
        <v>0</v>
      </c>
      <c r="H633" s="577">
        <v>0</v>
      </c>
      <c r="I633" s="577">
        <v>0</v>
      </c>
      <c r="J633" s="577">
        <v>0</v>
      </c>
      <c r="K633" s="577">
        <v>0</v>
      </c>
      <c r="L633" s="577">
        <v>0</v>
      </c>
      <c r="M633" s="577">
        <v>0</v>
      </c>
      <c r="N633" s="577">
        <v>0</v>
      </c>
      <c r="O633" s="577">
        <v>0</v>
      </c>
      <c r="P633" s="266"/>
      <c r="AJ633" s="2"/>
      <c r="AK633" s="241"/>
      <c r="AL633" s="2"/>
      <c r="AM633" s="2"/>
      <c r="AN633" s="241"/>
      <c r="AP633" s="2"/>
      <c r="AQ633" s="2"/>
      <c r="AR633" s="241"/>
      <c r="AS633" s="2"/>
      <c r="AT633" s="2"/>
      <c r="AU633" s="2"/>
      <c r="AV633" s="2"/>
      <c r="AW633" s="2"/>
      <c r="AX633" s="2"/>
      <c r="AY633" s="2"/>
      <c r="AZ633" s="2"/>
      <c r="BA633" s="2"/>
      <c r="BB633" s="2"/>
      <c r="BC633" s="2"/>
      <c r="BD633" s="2"/>
      <c r="BE633" s="2"/>
      <c r="BF633" s="2"/>
      <c r="BG633" s="2"/>
      <c r="BH633" s="2"/>
      <c r="BI633" s="2"/>
      <c r="BJ633" s="2"/>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row>
    <row r="634" spans="1:243" ht="15.5">
      <c r="A634" s="147">
        <f>A630+1</f>
        <v>70</v>
      </c>
      <c r="B634" s="227">
        <v>316</v>
      </c>
      <c r="C634" s="2"/>
      <c r="D634" s="577">
        <v>0</v>
      </c>
      <c r="E634" s="577">
        <v>0</v>
      </c>
      <c r="F634" s="577">
        <v>0</v>
      </c>
      <c r="G634" s="577">
        <v>0</v>
      </c>
      <c r="H634" s="577">
        <v>0</v>
      </c>
      <c r="I634" s="577">
        <v>0</v>
      </c>
      <c r="J634" s="577">
        <v>0</v>
      </c>
      <c r="K634" s="577">
        <v>0</v>
      </c>
      <c r="L634" s="577">
        <v>0</v>
      </c>
      <c r="M634" s="577">
        <v>0</v>
      </c>
      <c r="N634" s="577">
        <v>0</v>
      </c>
      <c r="O634" s="577">
        <v>0</v>
      </c>
      <c r="P634" s="266"/>
      <c r="AJ634" s="2"/>
      <c r="AK634" s="241"/>
      <c r="AL634" s="2"/>
      <c r="AM634" s="2"/>
      <c r="AN634" s="241"/>
      <c r="AP634" s="2"/>
      <c r="AQ634" s="2"/>
      <c r="AR634" s="241"/>
      <c r="AS634" s="2"/>
      <c r="AT634" s="2"/>
      <c r="AU634" s="2"/>
      <c r="AV634" s="2"/>
      <c r="AW634" s="2"/>
      <c r="AX634" s="2"/>
      <c r="AY634" s="2"/>
      <c r="AZ634" s="2"/>
      <c r="BA634" s="2"/>
      <c r="BB634" s="2"/>
      <c r="BC634" s="2"/>
      <c r="BD634" s="2"/>
      <c r="BE634" s="2"/>
      <c r="BF634" s="2"/>
      <c r="BG634" s="2"/>
      <c r="BH634" s="2"/>
      <c r="BI634" s="2"/>
      <c r="BJ634" s="2"/>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row>
    <row r="635" spans="1:243" ht="15.5">
      <c r="A635" s="147"/>
      <c r="B635" s="264"/>
      <c r="C635" s="2"/>
      <c r="D635" s="2"/>
      <c r="E635" s="2"/>
      <c r="F635" s="2"/>
      <c r="G635" s="2"/>
      <c r="H635" s="2"/>
      <c r="I635" s="2"/>
      <c r="J635" s="2"/>
      <c r="K635" s="96"/>
      <c r="L635" s="2"/>
      <c r="M635" s="2"/>
      <c r="N635" s="2"/>
      <c r="O635" s="2"/>
      <c r="P635" s="266"/>
      <c r="AJ635" s="2"/>
      <c r="AK635" s="241"/>
      <c r="AL635" s="2"/>
      <c r="AM635" s="2"/>
      <c r="AN635" s="241"/>
      <c r="AP635" s="2"/>
      <c r="AQ635" s="2"/>
      <c r="AR635" s="241"/>
      <c r="AS635" s="2"/>
      <c r="AT635" s="2"/>
      <c r="AU635" s="2"/>
      <c r="AV635" s="2"/>
      <c r="AW635" s="2"/>
      <c r="AX635" s="2"/>
      <c r="AY635" s="2"/>
      <c r="AZ635" s="2"/>
      <c r="BA635" s="2"/>
      <c r="BB635" s="2"/>
      <c r="BC635" s="2"/>
      <c r="BD635" s="2"/>
      <c r="BE635" s="2"/>
      <c r="BF635" s="2"/>
      <c r="BG635" s="2"/>
      <c r="BH635" s="2"/>
      <c r="BI635" s="2"/>
      <c r="BJ635" s="2"/>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row>
    <row r="636" spans="1:243" ht="18.5">
      <c r="A636" s="96"/>
      <c r="B636" s="96" t="s">
        <v>1068</v>
      </c>
      <c r="C636" s="96" t="s">
        <v>717</v>
      </c>
      <c r="D636" s="1283" t="s">
        <v>718</v>
      </c>
      <c r="E636" s="1284"/>
      <c r="F636" s="1284"/>
      <c r="G636" s="1284"/>
      <c r="H636" s="1284"/>
      <c r="I636" s="1284"/>
      <c r="J636" s="1284"/>
      <c r="K636" s="1284"/>
      <c r="L636" s="1284"/>
      <c r="M636" s="1284"/>
      <c r="N636" s="1284"/>
      <c r="O636" s="1284"/>
      <c r="P636" s="1284"/>
      <c r="AJ636" s="2"/>
      <c r="AK636" s="241"/>
      <c r="AL636" s="2"/>
      <c r="AM636" s="2"/>
      <c r="AN636" s="241"/>
      <c r="AP636" s="2"/>
      <c r="AQ636" s="2"/>
      <c r="AR636" s="241"/>
      <c r="AS636" s="2"/>
      <c r="AT636" s="2"/>
      <c r="AU636" s="2"/>
      <c r="AV636" s="2"/>
      <c r="AW636" s="2"/>
      <c r="AX636" s="2"/>
      <c r="AY636" s="2"/>
      <c r="AZ636" s="2"/>
      <c r="BA636" s="2"/>
      <c r="BB636" s="2"/>
      <c r="BC636" s="2"/>
      <c r="BD636" s="2"/>
      <c r="BE636" s="2"/>
      <c r="BF636" s="2"/>
      <c r="BG636" s="2"/>
      <c r="BH636" s="2"/>
      <c r="BI636" s="2"/>
      <c r="BJ636" s="2"/>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row>
    <row r="637" spans="1:243" ht="18.5">
      <c r="A637" s="97"/>
      <c r="B637" s="97" t="s">
        <v>918</v>
      </c>
      <c r="C637" s="97" t="s">
        <v>719</v>
      </c>
      <c r="D637" s="15" t="s">
        <v>706</v>
      </c>
      <c r="E637" s="15" t="s">
        <v>707</v>
      </c>
      <c r="F637" s="15" t="s">
        <v>708</v>
      </c>
      <c r="G637" s="15" t="s">
        <v>709</v>
      </c>
      <c r="H637" s="15" t="s">
        <v>710</v>
      </c>
      <c r="I637" s="15" t="s">
        <v>711</v>
      </c>
      <c r="J637" s="15" t="s">
        <v>712</v>
      </c>
      <c r="K637" s="15" t="s">
        <v>713</v>
      </c>
      <c r="L637" s="15" t="s">
        <v>714</v>
      </c>
      <c r="M637" s="15" t="s">
        <v>715</v>
      </c>
      <c r="N637" s="15" t="s">
        <v>716</v>
      </c>
      <c r="O637" s="15" t="s">
        <v>705</v>
      </c>
      <c r="P637" s="277" t="s">
        <v>464</v>
      </c>
      <c r="AJ637" s="2"/>
      <c r="AK637" s="241"/>
      <c r="AL637" s="2"/>
      <c r="AM637" s="2"/>
      <c r="AN637" s="241"/>
      <c r="AP637" s="2"/>
      <c r="AQ637" s="2"/>
      <c r="AR637" s="241"/>
      <c r="AS637" s="2"/>
      <c r="AT637" s="2"/>
      <c r="AU637" s="2"/>
      <c r="AV637" s="2"/>
      <c r="AW637" s="2"/>
      <c r="AX637" s="2"/>
      <c r="AY637" s="2"/>
      <c r="AZ637" s="2"/>
      <c r="BA637" s="2"/>
      <c r="BB637" s="2"/>
      <c r="BC637" s="2"/>
      <c r="BD637" s="2"/>
      <c r="BE637" s="2"/>
      <c r="BF637" s="2"/>
      <c r="BG637" s="2"/>
      <c r="BH637" s="2"/>
      <c r="BI637" s="2"/>
      <c r="BJ637" s="2"/>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row>
    <row r="638" spans="1:243" ht="15.5">
      <c r="A638" s="147">
        <f>A634+1</f>
        <v>71</v>
      </c>
      <c r="B638" s="227">
        <f t="shared" ref="B638:B643" si="366">B625</f>
        <v>311</v>
      </c>
      <c r="C638" s="578"/>
      <c r="D638" s="422">
        <f t="shared" ref="D638:D643" si="367">D625*$C638/100/12</f>
        <v>0</v>
      </c>
      <c r="E638" s="422">
        <f t="shared" ref="E638:O638" si="368">E625*$C638/100/12</f>
        <v>0</v>
      </c>
      <c r="F638" s="422">
        <f t="shared" si="368"/>
        <v>0</v>
      </c>
      <c r="G638" s="422">
        <f t="shared" si="368"/>
        <v>0</v>
      </c>
      <c r="H638" s="422">
        <f t="shared" si="368"/>
        <v>0</v>
      </c>
      <c r="I638" s="422">
        <f t="shared" si="368"/>
        <v>0</v>
      </c>
      <c r="J638" s="422">
        <f t="shared" si="368"/>
        <v>0</v>
      </c>
      <c r="K638" s="422">
        <f t="shared" si="368"/>
        <v>0</v>
      </c>
      <c r="L638" s="422">
        <f t="shared" si="368"/>
        <v>0</v>
      </c>
      <c r="M638" s="422">
        <f t="shared" si="368"/>
        <v>0</v>
      </c>
      <c r="N638" s="422">
        <f t="shared" si="368"/>
        <v>0</v>
      </c>
      <c r="O638" s="422">
        <f t="shared" si="368"/>
        <v>0</v>
      </c>
      <c r="P638" s="263">
        <f>SUM(D638:O638)</f>
        <v>0</v>
      </c>
      <c r="AJ638" s="2"/>
      <c r="AK638" s="241"/>
      <c r="AL638" s="2"/>
      <c r="AM638" s="2"/>
      <c r="AN638" s="241"/>
      <c r="AP638" s="2"/>
      <c r="AQ638" s="2"/>
      <c r="AR638" s="241"/>
      <c r="AS638" s="2"/>
      <c r="AT638" s="2"/>
      <c r="AU638" s="2"/>
      <c r="AV638" s="2"/>
      <c r="AW638" s="2"/>
      <c r="AX638" s="2"/>
      <c r="AY638" s="2"/>
      <c r="AZ638" s="2"/>
      <c r="BA638" s="2"/>
      <c r="BB638" s="2"/>
      <c r="BC638" s="2"/>
      <c r="BD638" s="2"/>
      <c r="BE638" s="2"/>
      <c r="BF638" s="2"/>
      <c r="BG638" s="2"/>
      <c r="BH638" s="2"/>
      <c r="BI638" s="2"/>
      <c r="BJ638" s="2"/>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row>
    <row r="639" spans="1:243" ht="15.5">
      <c r="A639" s="147">
        <f t="shared" ref="A639:A643" si="369">A638+1</f>
        <v>72</v>
      </c>
      <c r="B639" s="227">
        <f t="shared" si="366"/>
        <v>312</v>
      </c>
      <c r="C639" s="578"/>
      <c r="D639" s="422">
        <f t="shared" si="367"/>
        <v>0</v>
      </c>
      <c r="E639" s="422">
        <f t="shared" ref="E639:O639" si="370">E626*$C639/100/12</f>
        <v>0</v>
      </c>
      <c r="F639" s="422">
        <f t="shared" si="370"/>
        <v>0</v>
      </c>
      <c r="G639" s="422">
        <f t="shared" si="370"/>
        <v>0</v>
      </c>
      <c r="H639" s="422">
        <f t="shared" si="370"/>
        <v>0</v>
      </c>
      <c r="I639" s="422">
        <f t="shared" si="370"/>
        <v>0</v>
      </c>
      <c r="J639" s="422">
        <f t="shared" si="370"/>
        <v>0</v>
      </c>
      <c r="K639" s="422">
        <f t="shared" si="370"/>
        <v>0</v>
      </c>
      <c r="L639" s="422">
        <f t="shared" si="370"/>
        <v>0</v>
      </c>
      <c r="M639" s="422">
        <f t="shared" si="370"/>
        <v>0</v>
      </c>
      <c r="N639" s="422">
        <f t="shared" si="370"/>
        <v>0</v>
      </c>
      <c r="O639" s="422">
        <f t="shared" si="370"/>
        <v>0</v>
      </c>
      <c r="P639" s="263">
        <f t="shared" ref="P639:P647" si="371">SUM(D639:O639)</f>
        <v>0</v>
      </c>
      <c r="AJ639" s="2"/>
      <c r="AK639" s="241"/>
      <c r="AL639" s="2"/>
      <c r="AM639" s="2"/>
      <c r="AN639" s="241"/>
      <c r="AP639" s="2"/>
      <c r="AQ639" s="2"/>
      <c r="AR639" s="241"/>
      <c r="AS639" s="2"/>
      <c r="AT639" s="2"/>
      <c r="AU639" s="2"/>
      <c r="AV639" s="2"/>
      <c r="AW639" s="2"/>
      <c r="AX639" s="2"/>
      <c r="AY639" s="2"/>
      <c r="AZ639" s="2"/>
      <c r="BA639" s="2"/>
      <c r="BB639" s="2"/>
      <c r="BC639" s="2"/>
      <c r="BD639" s="2"/>
      <c r="BE639" s="2"/>
      <c r="BF639" s="2"/>
      <c r="BG639" s="2"/>
      <c r="BH639" s="2"/>
      <c r="BI639" s="2"/>
      <c r="BJ639" s="2"/>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row>
    <row r="640" spans="1:243" ht="15.5">
      <c r="A640" s="147">
        <f t="shared" si="369"/>
        <v>73</v>
      </c>
      <c r="B640" s="227">
        <f t="shared" si="366"/>
        <v>312.10000000000002</v>
      </c>
      <c r="C640" s="578"/>
      <c r="D640" s="422">
        <f t="shared" si="367"/>
        <v>0</v>
      </c>
      <c r="E640" s="422">
        <f t="shared" ref="E640:O640" si="372">E627*$C640/100/12</f>
        <v>0</v>
      </c>
      <c r="F640" s="422">
        <f t="shared" si="372"/>
        <v>0</v>
      </c>
      <c r="G640" s="422">
        <f t="shared" si="372"/>
        <v>0</v>
      </c>
      <c r="H640" s="422">
        <f t="shared" si="372"/>
        <v>0</v>
      </c>
      <c r="I640" s="422">
        <f t="shared" si="372"/>
        <v>0</v>
      </c>
      <c r="J640" s="422">
        <f t="shared" si="372"/>
        <v>0</v>
      </c>
      <c r="K640" s="422">
        <f t="shared" si="372"/>
        <v>0</v>
      </c>
      <c r="L640" s="422">
        <f t="shared" si="372"/>
        <v>0</v>
      </c>
      <c r="M640" s="422">
        <f t="shared" si="372"/>
        <v>0</v>
      </c>
      <c r="N640" s="422">
        <f t="shared" si="372"/>
        <v>0</v>
      </c>
      <c r="O640" s="422">
        <f t="shared" si="372"/>
        <v>0</v>
      </c>
      <c r="P640" s="263">
        <f t="shared" si="371"/>
        <v>0</v>
      </c>
      <c r="AJ640" s="2"/>
      <c r="AK640" s="241"/>
      <c r="AL640" s="2"/>
      <c r="AM640" s="2"/>
      <c r="AN640" s="241"/>
      <c r="AP640" s="2"/>
      <c r="AQ640" s="2"/>
      <c r="AR640" s="241"/>
      <c r="AS640" s="2"/>
      <c r="AT640" s="2"/>
      <c r="AU640" s="2"/>
      <c r="AV640" s="2"/>
      <c r="AW640" s="2"/>
      <c r="AX640" s="2"/>
      <c r="AY640" s="2"/>
      <c r="AZ640" s="2"/>
      <c r="BA640" s="2"/>
      <c r="BB640" s="2"/>
      <c r="BC640" s="2"/>
      <c r="BD640" s="2"/>
      <c r="BE640" s="2"/>
      <c r="BF640" s="2"/>
      <c r="BG640" s="2"/>
      <c r="BH640" s="2"/>
      <c r="BI640" s="2"/>
      <c r="BJ640" s="2"/>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row>
    <row r="641" spans="1:243" ht="15.5">
      <c r="A641" s="147">
        <f t="shared" si="369"/>
        <v>74</v>
      </c>
      <c r="B641" s="227">
        <f t="shared" si="366"/>
        <v>312.2</v>
      </c>
      <c r="C641" s="578"/>
      <c r="D641" s="422">
        <f t="shared" si="367"/>
        <v>0</v>
      </c>
      <c r="E641" s="422">
        <f t="shared" ref="E641:O641" si="373">E628*$C641/100/12</f>
        <v>0</v>
      </c>
      <c r="F641" s="422">
        <f t="shared" si="373"/>
        <v>0</v>
      </c>
      <c r="G641" s="422">
        <f t="shared" si="373"/>
        <v>0</v>
      </c>
      <c r="H641" s="422">
        <f t="shared" si="373"/>
        <v>0</v>
      </c>
      <c r="I641" s="422">
        <f t="shared" si="373"/>
        <v>0</v>
      </c>
      <c r="J641" s="422">
        <f t="shared" si="373"/>
        <v>0</v>
      </c>
      <c r="K641" s="422">
        <f t="shared" si="373"/>
        <v>0</v>
      </c>
      <c r="L641" s="422">
        <f t="shared" si="373"/>
        <v>0</v>
      </c>
      <c r="M641" s="422">
        <f t="shared" si="373"/>
        <v>0</v>
      </c>
      <c r="N641" s="422">
        <f t="shared" si="373"/>
        <v>0</v>
      </c>
      <c r="O641" s="422">
        <f t="shared" si="373"/>
        <v>0</v>
      </c>
      <c r="P641" s="263">
        <f t="shared" si="371"/>
        <v>0</v>
      </c>
      <c r="AJ641" s="2"/>
      <c r="AK641" s="241"/>
      <c r="AL641" s="2"/>
      <c r="AM641" s="2"/>
      <c r="AN641" s="241"/>
      <c r="AP641" s="2"/>
      <c r="AQ641" s="2"/>
      <c r="AR641" s="241"/>
      <c r="AS641" s="2"/>
      <c r="AT641" s="2"/>
      <c r="AU641" s="2"/>
      <c r="AV641" s="2"/>
      <c r="AW641" s="2"/>
      <c r="AX641" s="2"/>
      <c r="AY641" s="2"/>
      <c r="AZ641" s="2"/>
      <c r="BA641" s="2"/>
      <c r="BB641" s="2"/>
      <c r="BC641" s="2"/>
      <c r="BD641" s="2"/>
      <c r="BE641" s="2"/>
      <c r="BF641" s="2"/>
      <c r="BG641" s="2"/>
      <c r="BH641" s="2"/>
      <c r="BI641" s="2"/>
      <c r="BJ641" s="2"/>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row>
    <row r="642" spans="1:243" ht="15.5">
      <c r="A642" s="147">
        <f t="shared" si="369"/>
        <v>75</v>
      </c>
      <c r="B642" s="227">
        <f t="shared" si="366"/>
        <v>314</v>
      </c>
      <c r="C642" s="578"/>
      <c r="D642" s="422">
        <f t="shared" si="367"/>
        <v>0</v>
      </c>
      <c r="E642" s="422">
        <f t="shared" ref="E642:O642" si="374">E629*$C642/100/12</f>
        <v>0</v>
      </c>
      <c r="F642" s="422">
        <f t="shared" si="374"/>
        <v>0</v>
      </c>
      <c r="G642" s="422">
        <f t="shared" si="374"/>
        <v>0</v>
      </c>
      <c r="H642" s="422">
        <f t="shared" si="374"/>
        <v>0</v>
      </c>
      <c r="I642" s="422">
        <f t="shared" si="374"/>
        <v>0</v>
      </c>
      <c r="J642" s="422">
        <f t="shared" si="374"/>
        <v>0</v>
      </c>
      <c r="K642" s="422">
        <f t="shared" si="374"/>
        <v>0</v>
      </c>
      <c r="L642" s="422">
        <f t="shared" si="374"/>
        <v>0</v>
      </c>
      <c r="M642" s="422">
        <f t="shared" si="374"/>
        <v>0</v>
      </c>
      <c r="N642" s="422">
        <f t="shared" si="374"/>
        <v>0</v>
      </c>
      <c r="O642" s="422">
        <f t="shared" si="374"/>
        <v>0</v>
      </c>
      <c r="P642" s="263">
        <f t="shared" si="371"/>
        <v>0</v>
      </c>
      <c r="AJ642" s="2"/>
      <c r="AK642" s="241"/>
      <c r="AL642" s="2"/>
      <c r="AM642" s="2"/>
      <c r="AN642" s="241"/>
      <c r="AP642" s="2"/>
      <c r="AQ642" s="2"/>
      <c r="AR642" s="241"/>
      <c r="AS642" s="2"/>
      <c r="AT642" s="2"/>
      <c r="AU642" s="2"/>
      <c r="AV642" s="2"/>
      <c r="AW642" s="2"/>
      <c r="AX642" s="2"/>
      <c r="AY642" s="2"/>
      <c r="AZ642" s="2"/>
      <c r="BA642" s="2"/>
      <c r="BB642" s="2"/>
      <c r="BC642" s="2"/>
      <c r="BD642" s="2"/>
      <c r="BE642" s="2"/>
      <c r="BF642" s="2"/>
      <c r="BG642" s="2"/>
      <c r="BH642" s="2"/>
      <c r="BI642" s="2"/>
      <c r="BJ642" s="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row>
    <row r="643" spans="1:243" ht="15.5">
      <c r="A643" s="147">
        <f t="shared" si="369"/>
        <v>76</v>
      </c>
      <c r="B643" s="227">
        <f t="shared" si="366"/>
        <v>315</v>
      </c>
      <c r="C643" s="578"/>
      <c r="D643" s="422">
        <f t="shared" si="367"/>
        <v>0</v>
      </c>
      <c r="E643" s="422">
        <f t="shared" ref="E643:O643" si="375">E630*$C643/100/12</f>
        <v>0</v>
      </c>
      <c r="F643" s="422">
        <f t="shared" si="375"/>
        <v>0</v>
      </c>
      <c r="G643" s="422">
        <f t="shared" si="375"/>
        <v>0</v>
      </c>
      <c r="H643" s="422">
        <f t="shared" si="375"/>
        <v>0</v>
      </c>
      <c r="I643" s="422">
        <f t="shared" si="375"/>
        <v>0</v>
      </c>
      <c r="J643" s="422">
        <f t="shared" si="375"/>
        <v>0</v>
      </c>
      <c r="K643" s="422">
        <f t="shared" si="375"/>
        <v>0</v>
      </c>
      <c r="L643" s="422">
        <f t="shared" si="375"/>
        <v>0</v>
      </c>
      <c r="M643" s="422">
        <f t="shared" si="375"/>
        <v>0</v>
      </c>
      <c r="N643" s="422">
        <f t="shared" si="375"/>
        <v>0</v>
      </c>
      <c r="O643" s="422">
        <f t="shared" si="375"/>
        <v>0</v>
      </c>
      <c r="P643" s="263">
        <f t="shared" si="371"/>
        <v>0</v>
      </c>
      <c r="AJ643" s="2"/>
      <c r="AK643" s="241"/>
      <c r="AL643" s="2"/>
      <c r="AM643" s="2"/>
      <c r="AN643" s="241"/>
      <c r="AP643" s="2"/>
      <c r="AQ643" s="2"/>
      <c r="AR643" s="241"/>
      <c r="AS643" s="2"/>
      <c r="AT643" s="2"/>
      <c r="AU643" s="2"/>
      <c r="AV643" s="2"/>
      <c r="AW643" s="2"/>
      <c r="AX643" s="2"/>
      <c r="AY643" s="2"/>
      <c r="AZ643" s="2"/>
      <c r="BA643" s="2"/>
      <c r="BB643" s="2"/>
      <c r="BC643" s="2"/>
      <c r="BD643" s="2"/>
      <c r="BE643" s="2"/>
      <c r="BF643" s="2"/>
      <c r="BG643" s="2"/>
      <c r="BH643" s="2"/>
      <c r="BI643" s="2"/>
      <c r="BJ643" s="2"/>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row>
    <row r="644" spans="1:243" ht="15.5">
      <c r="A644" s="147" t="s">
        <v>3823</v>
      </c>
      <c r="B644" s="227">
        <v>315.10000000000002</v>
      </c>
      <c r="C644" s="578"/>
      <c r="D644" s="422">
        <f t="shared" ref="D644:O644" si="376">D631*$C644/100/12</f>
        <v>0</v>
      </c>
      <c r="E644" s="422">
        <f t="shared" si="376"/>
        <v>0</v>
      </c>
      <c r="F644" s="422">
        <f t="shared" si="376"/>
        <v>0</v>
      </c>
      <c r="G644" s="422">
        <f t="shared" si="376"/>
        <v>0</v>
      </c>
      <c r="H644" s="422">
        <f t="shared" si="376"/>
        <v>0</v>
      </c>
      <c r="I644" s="422">
        <f t="shared" si="376"/>
        <v>0</v>
      </c>
      <c r="J644" s="422">
        <f t="shared" si="376"/>
        <v>0</v>
      </c>
      <c r="K644" s="422">
        <f t="shared" si="376"/>
        <v>0</v>
      </c>
      <c r="L644" s="422">
        <f t="shared" si="376"/>
        <v>0</v>
      </c>
      <c r="M644" s="422">
        <f t="shared" si="376"/>
        <v>0</v>
      </c>
      <c r="N644" s="422">
        <f t="shared" si="376"/>
        <v>0</v>
      </c>
      <c r="O644" s="422">
        <f t="shared" si="376"/>
        <v>0</v>
      </c>
      <c r="P644" s="263">
        <f t="shared" ref="P644:P646" si="377">SUM(D644:O644)</f>
        <v>0</v>
      </c>
      <c r="AJ644" s="2"/>
      <c r="AK644" s="241"/>
      <c r="AL644" s="2"/>
      <c r="AM644" s="2"/>
      <c r="AN644" s="241"/>
      <c r="AP644" s="2"/>
      <c r="AQ644" s="2"/>
      <c r="AR644" s="241"/>
      <c r="AS644" s="2"/>
      <c r="AT644" s="2"/>
      <c r="AU644" s="2"/>
      <c r="AV644" s="2"/>
      <c r="AW644" s="2"/>
      <c r="AX644" s="2"/>
      <c r="AY644" s="2"/>
      <c r="AZ644" s="2"/>
      <c r="BA644" s="2"/>
      <c r="BB644" s="2"/>
      <c r="BC644" s="2"/>
      <c r="BD644" s="2"/>
      <c r="BE644" s="2"/>
      <c r="BF644" s="2"/>
      <c r="BG644" s="2"/>
      <c r="BH644" s="2"/>
      <c r="BI644" s="2"/>
      <c r="BJ644" s="2"/>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row>
    <row r="645" spans="1:243" ht="15.5">
      <c r="A645" s="147" t="s">
        <v>3824</v>
      </c>
      <c r="B645" s="227">
        <v>315.2</v>
      </c>
      <c r="C645" s="578"/>
      <c r="D645" s="422">
        <f t="shared" ref="D645:O645" si="378">D632*$C645/100/12</f>
        <v>0</v>
      </c>
      <c r="E645" s="422">
        <f t="shared" si="378"/>
        <v>0</v>
      </c>
      <c r="F645" s="422">
        <f t="shared" si="378"/>
        <v>0</v>
      </c>
      <c r="G645" s="422">
        <f t="shared" si="378"/>
        <v>0</v>
      </c>
      <c r="H645" s="422">
        <f t="shared" si="378"/>
        <v>0</v>
      </c>
      <c r="I645" s="422">
        <f t="shared" si="378"/>
        <v>0</v>
      </c>
      <c r="J645" s="422">
        <f t="shared" si="378"/>
        <v>0</v>
      </c>
      <c r="K645" s="422">
        <f t="shared" si="378"/>
        <v>0</v>
      </c>
      <c r="L645" s="422">
        <f t="shared" si="378"/>
        <v>0</v>
      </c>
      <c r="M645" s="422">
        <f t="shared" si="378"/>
        <v>0</v>
      </c>
      <c r="N645" s="422">
        <f t="shared" si="378"/>
        <v>0</v>
      </c>
      <c r="O645" s="422">
        <f t="shared" si="378"/>
        <v>0</v>
      </c>
      <c r="P645" s="263">
        <f t="shared" si="377"/>
        <v>0</v>
      </c>
      <c r="AJ645" s="2"/>
      <c r="AK645" s="241"/>
      <c r="AL645" s="2"/>
      <c r="AM645" s="2"/>
      <c r="AN645" s="241"/>
      <c r="AP645" s="2"/>
      <c r="AQ645" s="2"/>
      <c r="AR645" s="241"/>
      <c r="AS645" s="2"/>
      <c r="AT645" s="2"/>
      <c r="AU645" s="2"/>
      <c r="AV645" s="2"/>
      <c r="AW645" s="2"/>
      <c r="AX645" s="2"/>
      <c r="AY645" s="2"/>
      <c r="AZ645" s="2"/>
      <c r="BA645" s="2"/>
      <c r="BB645" s="2"/>
      <c r="BC645" s="2"/>
      <c r="BD645" s="2"/>
      <c r="BE645" s="2"/>
      <c r="BF645" s="2"/>
      <c r="BG645" s="2"/>
      <c r="BH645" s="2"/>
      <c r="BI645" s="2"/>
      <c r="BJ645" s="2"/>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row>
    <row r="646" spans="1:243" ht="15.5">
      <c r="A646" s="147" t="s">
        <v>3825</v>
      </c>
      <c r="B646" s="227">
        <v>315.3</v>
      </c>
      <c r="C646" s="578"/>
      <c r="D646" s="422">
        <f t="shared" ref="D646:O646" si="379">D633*$C646/100/12</f>
        <v>0</v>
      </c>
      <c r="E646" s="422">
        <f t="shared" si="379"/>
        <v>0</v>
      </c>
      <c r="F646" s="422">
        <f t="shared" si="379"/>
        <v>0</v>
      </c>
      <c r="G646" s="422">
        <f t="shared" si="379"/>
        <v>0</v>
      </c>
      <c r="H646" s="422">
        <f t="shared" si="379"/>
        <v>0</v>
      </c>
      <c r="I646" s="422">
        <f t="shared" si="379"/>
        <v>0</v>
      </c>
      <c r="J646" s="422">
        <f t="shared" si="379"/>
        <v>0</v>
      </c>
      <c r="K646" s="422">
        <f t="shared" si="379"/>
        <v>0</v>
      </c>
      <c r="L646" s="422">
        <f t="shared" si="379"/>
        <v>0</v>
      </c>
      <c r="M646" s="422">
        <f t="shared" si="379"/>
        <v>0</v>
      </c>
      <c r="N646" s="422">
        <f t="shared" si="379"/>
        <v>0</v>
      </c>
      <c r="O646" s="422">
        <f t="shared" si="379"/>
        <v>0</v>
      </c>
      <c r="P646" s="263">
        <f t="shared" si="377"/>
        <v>0</v>
      </c>
      <c r="AJ646" s="2"/>
      <c r="AK646" s="241"/>
      <c r="AL646" s="2"/>
      <c r="AM646" s="2"/>
      <c r="AN646" s="241"/>
      <c r="AP646" s="2"/>
      <c r="AQ646" s="2"/>
      <c r="AR646" s="241"/>
      <c r="AS646" s="2"/>
      <c r="AT646" s="2"/>
      <c r="AU646" s="2"/>
      <c r="AV646" s="2"/>
      <c r="AW646" s="2"/>
      <c r="AX646" s="2"/>
      <c r="AY646" s="2"/>
      <c r="AZ646" s="2"/>
      <c r="BA646" s="2"/>
      <c r="BB646" s="2"/>
      <c r="BC646" s="2"/>
      <c r="BD646" s="2"/>
      <c r="BE646" s="2"/>
      <c r="BF646" s="2"/>
      <c r="BG646" s="2"/>
      <c r="BH646" s="2"/>
      <c r="BI646" s="2"/>
      <c r="BJ646" s="2"/>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row>
    <row r="647" spans="1:243" ht="15.5">
      <c r="A647" s="147">
        <f>A643+1</f>
        <v>77</v>
      </c>
      <c r="B647" s="227">
        <f t="shared" ref="B647" si="380">B634</f>
        <v>316</v>
      </c>
      <c r="C647" s="578"/>
      <c r="D647" s="422">
        <f t="shared" ref="D647:O647" si="381">D634*$C647/100/12</f>
        <v>0</v>
      </c>
      <c r="E647" s="422">
        <f t="shared" si="381"/>
        <v>0</v>
      </c>
      <c r="F647" s="422">
        <f t="shared" si="381"/>
        <v>0</v>
      </c>
      <c r="G647" s="422">
        <f t="shared" si="381"/>
        <v>0</v>
      </c>
      <c r="H647" s="422">
        <f t="shared" si="381"/>
        <v>0</v>
      </c>
      <c r="I647" s="422">
        <f t="shared" si="381"/>
        <v>0</v>
      </c>
      <c r="J647" s="422">
        <f t="shared" si="381"/>
        <v>0</v>
      </c>
      <c r="K647" s="422">
        <f t="shared" si="381"/>
        <v>0</v>
      </c>
      <c r="L647" s="422">
        <f t="shared" si="381"/>
        <v>0</v>
      </c>
      <c r="M647" s="422">
        <f t="shared" si="381"/>
        <v>0</v>
      </c>
      <c r="N647" s="422">
        <f t="shared" si="381"/>
        <v>0</v>
      </c>
      <c r="O647" s="422">
        <f t="shared" si="381"/>
        <v>0</v>
      </c>
      <c r="P647" s="263">
        <f t="shared" si="371"/>
        <v>0</v>
      </c>
      <c r="AJ647" s="2"/>
      <c r="AK647" s="241"/>
      <c r="AL647" s="2"/>
      <c r="AM647" s="2"/>
      <c r="AN647" s="241"/>
      <c r="AP647" s="2"/>
      <c r="AQ647" s="2"/>
      <c r="AR647" s="241"/>
      <c r="AS647" s="2"/>
      <c r="AT647" s="2"/>
      <c r="AU647" s="2"/>
      <c r="AV647" s="2"/>
      <c r="AW647" s="2"/>
      <c r="AX647" s="2"/>
      <c r="AY647" s="2"/>
      <c r="AZ647" s="2"/>
      <c r="BA647" s="2"/>
      <c r="BB647" s="2"/>
      <c r="BC647" s="2"/>
      <c r="BD647" s="2"/>
      <c r="BE647" s="2"/>
      <c r="BF647" s="2"/>
      <c r="BG647" s="2"/>
      <c r="BH647" s="2"/>
      <c r="BI647" s="2"/>
      <c r="BJ647" s="2"/>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row>
    <row r="648" spans="1:243" ht="15.5">
      <c r="A648" s="96"/>
      <c r="B648" s="2"/>
      <c r="C648" s="2"/>
      <c r="D648" s="2"/>
      <c r="E648" s="2"/>
      <c r="F648" s="2"/>
      <c r="G648" s="2"/>
      <c r="H648" s="2"/>
      <c r="I648" s="2"/>
      <c r="J648" s="2"/>
      <c r="K648" s="96"/>
      <c r="L648" s="2"/>
      <c r="M648" s="2"/>
      <c r="N648" s="2"/>
      <c r="O648" s="2"/>
      <c r="P648" s="266"/>
      <c r="AJ648" s="2"/>
      <c r="AK648" s="241"/>
      <c r="AL648" s="2"/>
      <c r="AM648" s="2"/>
      <c r="AN648" s="241"/>
      <c r="AP648" s="2"/>
      <c r="AQ648" s="2"/>
      <c r="AR648" s="241"/>
      <c r="AS648" s="2"/>
      <c r="AT648" s="2"/>
      <c r="AU648" s="2"/>
      <c r="AV648" s="2"/>
      <c r="AW648" s="2"/>
      <c r="AX648" s="2"/>
      <c r="AY648" s="2"/>
      <c r="AZ648" s="2"/>
      <c r="BA648" s="2"/>
      <c r="BB648" s="2"/>
      <c r="BC648" s="2"/>
      <c r="BD648" s="2"/>
      <c r="BE648" s="2"/>
      <c r="BF648" s="2"/>
      <c r="BG648" s="2"/>
      <c r="BH648" s="2"/>
      <c r="BI648" s="2"/>
      <c r="BJ648" s="2"/>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row>
    <row r="649" spans="1:243" ht="18.5">
      <c r="A649" s="96"/>
      <c r="B649" s="96" t="s">
        <v>1068</v>
      </c>
      <c r="C649" s="96" t="s">
        <v>720</v>
      </c>
      <c r="D649" s="1283" t="s">
        <v>721</v>
      </c>
      <c r="E649" s="1284"/>
      <c r="F649" s="1284"/>
      <c r="G649" s="1284"/>
      <c r="H649" s="1284"/>
      <c r="I649" s="1284"/>
      <c r="J649" s="1284"/>
      <c r="K649" s="1284"/>
      <c r="L649" s="1284"/>
      <c r="M649" s="1284"/>
      <c r="N649" s="1284"/>
      <c r="O649" s="1284"/>
      <c r="P649" s="1284"/>
      <c r="AJ649" s="2"/>
      <c r="AK649" s="241"/>
      <c r="AL649" s="2"/>
      <c r="AM649" s="2"/>
      <c r="AN649" s="241"/>
      <c r="AP649" s="2"/>
      <c r="AQ649" s="2"/>
      <c r="AR649" s="241"/>
      <c r="AS649" s="2"/>
      <c r="AT649" s="2"/>
      <c r="AU649" s="2"/>
      <c r="AV649" s="2"/>
      <c r="AW649" s="2"/>
      <c r="AX649" s="2"/>
      <c r="AY649" s="2"/>
      <c r="AZ649" s="2"/>
      <c r="BA649" s="2"/>
      <c r="BB649" s="2"/>
      <c r="BC649" s="2"/>
      <c r="BD649" s="2"/>
      <c r="BE649" s="2"/>
      <c r="BF649" s="2"/>
      <c r="BG649" s="2"/>
      <c r="BH649" s="2"/>
      <c r="BI649" s="2"/>
      <c r="BJ649" s="2"/>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row>
    <row r="650" spans="1:243" ht="18.5">
      <c r="A650" s="96"/>
      <c r="B650" s="97" t="s">
        <v>918</v>
      </c>
      <c r="C650" s="97" t="s">
        <v>722</v>
      </c>
      <c r="D650" s="15" t="s">
        <v>706</v>
      </c>
      <c r="E650" s="15" t="s">
        <v>707</v>
      </c>
      <c r="F650" s="15" t="s">
        <v>708</v>
      </c>
      <c r="G650" s="15" t="s">
        <v>709</v>
      </c>
      <c r="H650" s="15" t="s">
        <v>710</v>
      </c>
      <c r="I650" s="15" t="s">
        <v>711</v>
      </c>
      <c r="J650" s="15" t="s">
        <v>712</v>
      </c>
      <c r="K650" s="15" t="s">
        <v>713</v>
      </c>
      <c r="L650" s="15" t="s">
        <v>714</v>
      </c>
      <c r="M650" s="15" t="s">
        <v>715</v>
      </c>
      <c r="N650" s="15" t="s">
        <v>716</v>
      </c>
      <c r="O650" s="15" t="s">
        <v>705</v>
      </c>
      <c r="P650" s="277" t="s">
        <v>622</v>
      </c>
      <c r="AJ650" s="2"/>
      <c r="AK650" s="241"/>
      <c r="AL650" s="2"/>
      <c r="AM650" s="2"/>
      <c r="AN650" s="241"/>
      <c r="AP650" s="2"/>
      <c r="AQ650" s="2"/>
      <c r="AR650" s="241"/>
      <c r="AS650" s="2"/>
      <c r="AT650" s="2"/>
      <c r="AU650" s="2"/>
      <c r="AV650" s="2"/>
      <c r="AW650" s="2"/>
      <c r="AX650" s="2"/>
      <c r="AY650" s="2"/>
      <c r="AZ650" s="2"/>
      <c r="BA650" s="2"/>
      <c r="BB650" s="2"/>
      <c r="BC650" s="2"/>
      <c r="BD650" s="2"/>
      <c r="BE650" s="2"/>
      <c r="BF650" s="2"/>
      <c r="BG650" s="2"/>
      <c r="BH650" s="2"/>
      <c r="BI650" s="2"/>
      <c r="BJ650" s="2"/>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row>
    <row r="651" spans="1:243" ht="15.5">
      <c r="A651" s="147">
        <f>A647+1</f>
        <v>78</v>
      </c>
      <c r="B651" s="227">
        <f t="shared" ref="B651:B656" si="382">B625</f>
        <v>311</v>
      </c>
      <c r="C651" s="577">
        <v>0</v>
      </c>
      <c r="D651" s="422">
        <f t="shared" ref="D651:O651" si="383">C651+D638</f>
        <v>0</v>
      </c>
      <c r="E651" s="422">
        <f t="shared" si="383"/>
        <v>0</v>
      </c>
      <c r="F651" s="422">
        <f t="shared" si="383"/>
        <v>0</v>
      </c>
      <c r="G651" s="422">
        <f t="shared" si="383"/>
        <v>0</v>
      </c>
      <c r="H651" s="422">
        <f t="shared" si="383"/>
        <v>0</v>
      </c>
      <c r="I651" s="422">
        <f t="shared" si="383"/>
        <v>0</v>
      </c>
      <c r="J651" s="422">
        <f t="shared" si="383"/>
        <v>0</v>
      </c>
      <c r="K651" s="422">
        <f t="shared" si="383"/>
        <v>0</v>
      </c>
      <c r="L651" s="422">
        <f t="shared" si="383"/>
        <v>0</v>
      </c>
      <c r="M651" s="422">
        <f t="shared" si="383"/>
        <v>0</v>
      </c>
      <c r="N651" s="422">
        <f t="shared" si="383"/>
        <v>0</v>
      </c>
      <c r="O651" s="422">
        <f t="shared" si="383"/>
        <v>0</v>
      </c>
      <c r="P651" s="263">
        <f>O651</f>
        <v>0</v>
      </c>
      <c r="AJ651" s="2"/>
      <c r="AK651" s="241"/>
      <c r="AL651" s="2"/>
      <c r="AM651" s="2"/>
      <c r="AN651" s="241"/>
      <c r="AP651" s="2"/>
      <c r="AQ651" s="2"/>
      <c r="AR651" s="241"/>
      <c r="AS651" s="2"/>
      <c r="AT651" s="2"/>
      <c r="AU651" s="2"/>
      <c r="AV651" s="2"/>
      <c r="AW651" s="2"/>
      <c r="AX651" s="2"/>
      <c r="AY651" s="2"/>
      <c r="AZ651" s="2"/>
      <c r="BA651" s="2"/>
      <c r="BB651" s="2"/>
      <c r="BC651" s="2"/>
      <c r="BD651" s="2"/>
      <c r="BE651" s="2"/>
      <c r="BF651" s="2"/>
      <c r="BG651" s="2"/>
      <c r="BH651" s="2"/>
      <c r="BI651" s="2"/>
      <c r="BJ651" s="2"/>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row>
    <row r="652" spans="1:243" ht="15.5">
      <c r="A652" s="147">
        <f t="shared" ref="A652:A656" si="384">A651+1</f>
        <v>79</v>
      </c>
      <c r="B652" s="227">
        <f t="shared" si="382"/>
        <v>312</v>
      </c>
      <c r="C652" s="577">
        <v>0</v>
      </c>
      <c r="D652" s="422">
        <f t="shared" ref="D652:O652" si="385">C652+D639</f>
        <v>0</v>
      </c>
      <c r="E652" s="422">
        <f t="shared" si="385"/>
        <v>0</v>
      </c>
      <c r="F652" s="422">
        <f t="shared" si="385"/>
        <v>0</v>
      </c>
      <c r="G652" s="422">
        <f t="shared" si="385"/>
        <v>0</v>
      </c>
      <c r="H652" s="422">
        <f t="shared" si="385"/>
        <v>0</v>
      </c>
      <c r="I652" s="422">
        <f t="shared" si="385"/>
        <v>0</v>
      </c>
      <c r="J652" s="422">
        <f t="shared" si="385"/>
        <v>0</v>
      </c>
      <c r="K652" s="422">
        <f t="shared" si="385"/>
        <v>0</v>
      </c>
      <c r="L652" s="422">
        <f t="shared" si="385"/>
        <v>0</v>
      </c>
      <c r="M652" s="422">
        <f t="shared" si="385"/>
        <v>0</v>
      </c>
      <c r="N652" s="422">
        <f t="shared" si="385"/>
        <v>0</v>
      </c>
      <c r="O652" s="422">
        <f t="shared" si="385"/>
        <v>0</v>
      </c>
      <c r="P652" s="263">
        <f t="shared" ref="P652:P660" si="386">O652</f>
        <v>0</v>
      </c>
      <c r="AJ652" s="2"/>
      <c r="AK652" s="241"/>
      <c r="AL652" s="2"/>
      <c r="AM652" s="2"/>
      <c r="AN652" s="241"/>
      <c r="AP652" s="2"/>
      <c r="AQ652" s="2"/>
      <c r="AR652" s="241"/>
      <c r="AS652" s="2"/>
      <c r="AT652" s="2"/>
      <c r="AU652" s="2"/>
      <c r="AV652" s="2"/>
      <c r="AW652" s="2"/>
      <c r="AX652" s="2"/>
      <c r="AY652" s="2"/>
      <c r="AZ652" s="2"/>
      <c r="BA652" s="2"/>
      <c r="BB652" s="2"/>
      <c r="BC652" s="2"/>
      <c r="BD652" s="2"/>
      <c r="BE652" s="2"/>
      <c r="BF652" s="2"/>
      <c r="BG652" s="2"/>
      <c r="BH652" s="2"/>
      <c r="BI652" s="2"/>
      <c r="BJ652" s="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row>
    <row r="653" spans="1:243" ht="15.5">
      <c r="A653" s="147">
        <f t="shared" si="384"/>
        <v>80</v>
      </c>
      <c r="B653" s="227">
        <f t="shared" si="382"/>
        <v>312.10000000000002</v>
      </c>
      <c r="C653" s="577">
        <v>0</v>
      </c>
      <c r="D653" s="422">
        <f t="shared" ref="D653:O653" si="387">C653+D640</f>
        <v>0</v>
      </c>
      <c r="E653" s="422">
        <f t="shared" si="387"/>
        <v>0</v>
      </c>
      <c r="F653" s="422">
        <f t="shared" si="387"/>
        <v>0</v>
      </c>
      <c r="G653" s="422">
        <f t="shared" si="387"/>
        <v>0</v>
      </c>
      <c r="H653" s="422">
        <f t="shared" si="387"/>
        <v>0</v>
      </c>
      <c r="I653" s="422">
        <f t="shared" si="387"/>
        <v>0</v>
      </c>
      <c r="J653" s="422">
        <f t="shared" si="387"/>
        <v>0</v>
      </c>
      <c r="K653" s="422">
        <f t="shared" si="387"/>
        <v>0</v>
      </c>
      <c r="L653" s="422">
        <f t="shared" si="387"/>
        <v>0</v>
      </c>
      <c r="M653" s="422">
        <f t="shared" si="387"/>
        <v>0</v>
      </c>
      <c r="N653" s="422">
        <f t="shared" si="387"/>
        <v>0</v>
      </c>
      <c r="O653" s="422">
        <f t="shared" si="387"/>
        <v>0</v>
      </c>
      <c r="P653" s="263">
        <f t="shared" si="386"/>
        <v>0</v>
      </c>
      <c r="AJ653" s="2"/>
      <c r="AK653" s="241"/>
      <c r="AL653" s="2"/>
      <c r="AM653" s="2"/>
      <c r="AN653" s="241"/>
      <c r="AP653" s="2"/>
      <c r="AQ653" s="2"/>
      <c r="AR653" s="241"/>
      <c r="AS653" s="2"/>
      <c r="AT653" s="2"/>
      <c r="AU653" s="2"/>
      <c r="AV653" s="2"/>
      <c r="AW653" s="2"/>
      <c r="AX653" s="2"/>
      <c r="AY653" s="2"/>
      <c r="AZ653" s="2"/>
      <c r="BA653" s="2"/>
      <c r="BB653" s="2"/>
      <c r="BC653" s="2"/>
      <c r="BD653" s="2"/>
      <c r="BE653" s="2"/>
      <c r="BF653" s="2"/>
      <c r="BG653" s="2"/>
      <c r="BH653" s="2"/>
      <c r="BI653" s="2"/>
      <c r="BJ653" s="2"/>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row>
    <row r="654" spans="1:243" ht="15.5">
      <c r="A654" s="147">
        <f t="shared" si="384"/>
        <v>81</v>
      </c>
      <c r="B654" s="227">
        <f t="shared" si="382"/>
        <v>312.2</v>
      </c>
      <c r="C654" s="577">
        <v>0</v>
      </c>
      <c r="D654" s="422">
        <f t="shared" ref="D654:O654" si="388">C654+D641</f>
        <v>0</v>
      </c>
      <c r="E654" s="422">
        <f t="shared" si="388"/>
        <v>0</v>
      </c>
      <c r="F654" s="422">
        <f t="shared" si="388"/>
        <v>0</v>
      </c>
      <c r="G654" s="422">
        <f t="shared" si="388"/>
        <v>0</v>
      </c>
      <c r="H654" s="422">
        <f t="shared" si="388"/>
        <v>0</v>
      </c>
      <c r="I654" s="422">
        <f t="shared" si="388"/>
        <v>0</v>
      </c>
      <c r="J654" s="422">
        <f t="shared" si="388"/>
        <v>0</v>
      </c>
      <c r="K654" s="422">
        <f t="shared" si="388"/>
        <v>0</v>
      </c>
      <c r="L654" s="422">
        <f t="shared" si="388"/>
        <v>0</v>
      </c>
      <c r="M654" s="422">
        <f t="shared" si="388"/>
        <v>0</v>
      </c>
      <c r="N654" s="422">
        <f t="shared" si="388"/>
        <v>0</v>
      </c>
      <c r="O654" s="422">
        <f t="shared" si="388"/>
        <v>0</v>
      </c>
      <c r="P654" s="263">
        <f t="shared" si="386"/>
        <v>0</v>
      </c>
      <c r="AJ654" s="2"/>
      <c r="AK654" s="241"/>
      <c r="AL654" s="2"/>
      <c r="AM654" s="2"/>
      <c r="AN654" s="241"/>
      <c r="AP654" s="2"/>
      <c r="AQ654" s="2"/>
      <c r="AR654" s="241"/>
      <c r="AS654" s="2"/>
      <c r="AT654" s="2"/>
      <c r="AU654" s="2"/>
      <c r="AV654" s="2"/>
      <c r="AW654" s="2"/>
      <c r="AX654" s="2"/>
      <c r="AY654" s="2"/>
      <c r="AZ654" s="2"/>
      <c r="BA654" s="2"/>
      <c r="BB654" s="2"/>
      <c r="BC654" s="2"/>
      <c r="BD654" s="2"/>
      <c r="BE654" s="2"/>
      <c r="BF654" s="2"/>
      <c r="BG654" s="2"/>
      <c r="BH654" s="2"/>
      <c r="BI654" s="2"/>
      <c r="BJ654" s="2"/>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row>
    <row r="655" spans="1:243" ht="15.5">
      <c r="A655" s="147">
        <f t="shared" si="384"/>
        <v>82</v>
      </c>
      <c r="B655" s="227">
        <f t="shared" si="382"/>
        <v>314</v>
      </c>
      <c r="C655" s="577">
        <v>0</v>
      </c>
      <c r="D655" s="422">
        <f t="shared" ref="D655:O655" si="389">C655+D642</f>
        <v>0</v>
      </c>
      <c r="E655" s="422">
        <f t="shared" si="389"/>
        <v>0</v>
      </c>
      <c r="F655" s="422">
        <f t="shared" si="389"/>
        <v>0</v>
      </c>
      <c r="G655" s="422">
        <f t="shared" si="389"/>
        <v>0</v>
      </c>
      <c r="H655" s="422">
        <f t="shared" si="389"/>
        <v>0</v>
      </c>
      <c r="I655" s="422">
        <f t="shared" si="389"/>
        <v>0</v>
      </c>
      <c r="J655" s="422">
        <f t="shared" si="389"/>
        <v>0</v>
      </c>
      <c r="K655" s="422">
        <f t="shared" si="389"/>
        <v>0</v>
      </c>
      <c r="L655" s="422">
        <f t="shared" si="389"/>
        <v>0</v>
      </c>
      <c r="M655" s="422">
        <f t="shared" si="389"/>
        <v>0</v>
      </c>
      <c r="N655" s="422">
        <f t="shared" si="389"/>
        <v>0</v>
      </c>
      <c r="O655" s="422">
        <f t="shared" si="389"/>
        <v>0</v>
      </c>
      <c r="P655" s="263">
        <f t="shared" si="386"/>
        <v>0</v>
      </c>
      <c r="AJ655" s="2"/>
      <c r="AK655" s="241"/>
      <c r="AL655" s="2"/>
      <c r="AM655" s="2"/>
      <c r="AN655" s="241"/>
      <c r="AP655" s="2"/>
      <c r="AQ655" s="2"/>
      <c r="AR655" s="241"/>
      <c r="AS655" s="2"/>
      <c r="AT655" s="2"/>
      <c r="AU655" s="2"/>
      <c r="AV655" s="2"/>
      <c r="AW655" s="2"/>
      <c r="AX655" s="2"/>
      <c r="AY655" s="2"/>
      <c r="AZ655" s="2"/>
      <c r="BA655" s="2"/>
      <c r="BB655" s="2"/>
      <c r="BC655" s="2"/>
      <c r="BD655" s="2"/>
      <c r="BE655" s="2"/>
      <c r="BF655" s="2"/>
      <c r="BG655" s="2"/>
      <c r="BH655" s="2"/>
      <c r="BI655" s="2"/>
      <c r="BJ655" s="2"/>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row>
    <row r="656" spans="1:243" ht="15.5">
      <c r="A656" s="147">
        <f t="shared" si="384"/>
        <v>83</v>
      </c>
      <c r="B656" s="227">
        <f t="shared" si="382"/>
        <v>315</v>
      </c>
      <c r="C656" s="577">
        <v>0</v>
      </c>
      <c r="D656" s="422">
        <f t="shared" ref="D656:O656" si="390">C656+D643</f>
        <v>0</v>
      </c>
      <c r="E656" s="422">
        <f t="shared" si="390"/>
        <v>0</v>
      </c>
      <c r="F656" s="422">
        <f t="shared" si="390"/>
        <v>0</v>
      </c>
      <c r="G656" s="422">
        <f t="shared" si="390"/>
        <v>0</v>
      </c>
      <c r="H656" s="422">
        <f t="shared" si="390"/>
        <v>0</v>
      </c>
      <c r="I656" s="422">
        <f t="shared" si="390"/>
        <v>0</v>
      </c>
      <c r="J656" s="422">
        <f t="shared" si="390"/>
        <v>0</v>
      </c>
      <c r="K656" s="422">
        <f t="shared" si="390"/>
        <v>0</v>
      </c>
      <c r="L656" s="422">
        <f t="shared" si="390"/>
        <v>0</v>
      </c>
      <c r="M656" s="422">
        <f t="shared" si="390"/>
        <v>0</v>
      </c>
      <c r="N656" s="422">
        <f t="shared" si="390"/>
        <v>0</v>
      </c>
      <c r="O656" s="422">
        <f t="shared" si="390"/>
        <v>0</v>
      </c>
      <c r="P656" s="263">
        <f t="shared" si="386"/>
        <v>0</v>
      </c>
      <c r="AJ656" s="2"/>
      <c r="AK656" s="241"/>
      <c r="AL656" s="2"/>
      <c r="AM656" s="2"/>
      <c r="AN656" s="241"/>
      <c r="AP656" s="2"/>
      <c r="AQ656" s="2"/>
      <c r="AR656" s="241"/>
      <c r="AS656" s="2"/>
      <c r="AT656" s="2"/>
      <c r="AU656" s="2"/>
      <c r="AV656" s="2"/>
      <c r="AW656" s="2"/>
      <c r="AX656" s="2"/>
      <c r="AY656" s="2"/>
      <c r="AZ656" s="2"/>
      <c r="BA656" s="2"/>
      <c r="BB656" s="2"/>
      <c r="BC656" s="2"/>
      <c r="BD656" s="2"/>
      <c r="BE656" s="2"/>
      <c r="BF656" s="2"/>
      <c r="BG656" s="2"/>
      <c r="BH656" s="2"/>
      <c r="BI656" s="2"/>
      <c r="BJ656" s="2"/>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row>
    <row r="657" spans="1:243" ht="15.5">
      <c r="A657" s="147" t="s">
        <v>3762</v>
      </c>
      <c r="B657" s="227">
        <v>315.10000000000002</v>
      </c>
      <c r="C657" s="577">
        <v>0</v>
      </c>
      <c r="D657" s="422">
        <f t="shared" ref="D657:O657" si="391">C657+D644</f>
        <v>0</v>
      </c>
      <c r="E657" s="422">
        <f t="shared" si="391"/>
        <v>0</v>
      </c>
      <c r="F657" s="422">
        <f t="shared" si="391"/>
        <v>0</v>
      </c>
      <c r="G657" s="422">
        <f t="shared" si="391"/>
        <v>0</v>
      </c>
      <c r="H657" s="422">
        <f t="shared" si="391"/>
        <v>0</v>
      </c>
      <c r="I657" s="422">
        <f t="shared" si="391"/>
        <v>0</v>
      </c>
      <c r="J657" s="422">
        <f t="shared" si="391"/>
        <v>0</v>
      </c>
      <c r="K657" s="422">
        <f t="shared" si="391"/>
        <v>0</v>
      </c>
      <c r="L657" s="422">
        <f t="shared" si="391"/>
        <v>0</v>
      </c>
      <c r="M657" s="422">
        <f t="shared" si="391"/>
        <v>0</v>
      </c>
      <c r="N657" s="422">
        <f t="shared" si="391"/>
        <v>0</v>
      </c>
      <c r="O657" s="422">
        <f t="shared" si="391"/>
        <v>0</v>
      </c>
      <c r="P657" s="263">
        <f t="shared" ref="P657:P659" si="392">O657</f>
        <v>0</v>
      </c>
      <c r="AJ657" s="2"/>
      <c r="AK657" s="241"/>
      <c r="AL657" s="2"/>
      <c r="AM657" s="2"/>
      <c r="AN657" s="241"/>
      <c r="AP657" s="2"/>
      <c r="AQ657" s="2"/>
      <c r="AR657" s="241"/>
      <c r="AS657" s="2"/>
      <c r="AT657" s="2"/>
      <c r="AU657" s="2"/>
      <c r="AV657" s="2"/>
      <c r="AW657" s="2"/>
      <c r="AX657" s="2"/>
      <c r="AY657" s="2"/>
      <c r="AZ657" s="2"/>
      <c r="BA657" s="2"/>
      <c r="BB657" s="2"/>
      <c r="BC657" s="2"/>
      <c r="BD657" s="2"/>
      <c r="BE657" s="2"/>
      <c r="BF657" s="2"/>
      <c r="BG657" s="2"/>
      <c r="BH657" s="2"/>
      <c r="BI657" s="2"/>
      <c r="BJ657" s="2"/>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row>
    <row r="658" spans="1:243" ht="15.5">
      <c r="A658" s="147" t="s">
        <v>3763</v>
      </c>
      <c r="B658" s="227">
        <v>315.2</v>
      </c>
      <c r="C658" s="577">
        <v>0</v>
      </c>
      <c r="D658" s="422">
        <f t="shared" ref="D658:O658" si="393">C658+D645</f>
        <v>0</v>
      </c>
      <c r="E658" s="422">
        <f t="shared" si="393"/>
        <v>0</v>
      </c>
      <c r="F658" s="422">
        <f t="shared" si="393"/>
        <v>0</v>
      </c>
      <c r="G658" s="422">
        <f t="shared" si="393"/>
        <v>0</v>
      </c>
      <c r="H658" s="422">
        <f t="shared" si="393"/>
        <v>0</v>
      </c>
      <c r="I658" s="422">
        <f t="shared" si="393"/>
        <v>0</v>
      </c>
      <c r="J658" s="422">
        <f t="shared" si="393"/>
        <v>0</v>
      </c>
      <c r="K658" s="422">
        <f t="shared" si="393"/>
        <v>0</v>
      </c>
      <c r="L658" s="422">
        <f t="shared" si="393"/>
        <v>0</v>
      </c>
      <c r="M658" s="422">
        <f t="shared" si="393"/>
        <v>0</v>
      </c>
      <c r="N658" s="422">
        <f t="shared" si="393"/>
        <v>0</v>
      </c>
      <c r="O658" s="422">
        <f t="shared" si="393"/>
        <v>0</v>
      </c>
      <c r="P658" s="263">
        <f t="shared" si="392"/>
        <v>0</v>
      </c>
      <c r="AJ658" s="2"/>
      <c r="AK658" s="241"/>
      <c r="AL658" s="2"/>
      <c r="AM658" s="2"/>
      <c r="AN658" s="241"/>
      <c r="AP658" s="2"/>
      <c r="AQ658" s="2"/>
      <c r="AR658" s="241"/>
      <c r="AS658" s="2"/>
      <c r="AT658" s="2"/>
      <c r="AU658" s="2"/>
      <c r="AV658" s="2"/>
      <c r="AW658" s="2"/>
      <c r="AX658" s="2"/>
      <c r="AY658" s="2"/>
      <c r="AZ658" s="2"/>
      <c r="BA658" s="2"/>
      <c r="BB658" s="2"/>
      <c r="BC658" s="2"/>
      <c r="BD658" s="2"/>
      <c r="BE658" s="2"/>
      <c r="BF658" s="2"/>
      <c r="BG658" s="2"/>
      <c r="BH658" s="2"/>
      <c r="BI658" s="2"/>
      <c r="BJ658" s="2"/>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row>
    <row r="659" spans="1:243" ht="15.5">
      <c r="A659" s="147" t="s">
        <v>3764</v>
      </c>
      <c r="B659" s="227">
        <v>315.3</v>
      </c>
      <c r="C659" s="577">
        <v>0</v>
      </c>
      <c r="D659" s="422">
        <f t="shared" ref="D659:O659" si="394">C659+D646</f>
        <v>0</v>
      </c>
      <c r="E659" s="422">
        <f t="shared" si="394"/>
        <v>0</v>
      </c>
      <c r="F659" s="422">
        <f t="shared" si="394"/>
        <v>0</v>
      </c>
      <c r="G659" s="422">
        <f t="shared" si="394"/>
        <v>0</v>
      </c>
      <c r="H659" s="422">
        <f t="shared" si="394"/>
        <v>0</v>
      </c>
      <c r="I659" s="422">
        <f t="shared" si="394"/>
        <v>0</v>
      </c>
      <c r="J659" s="422">
        <f t="shared" si="394"/>
        <v>0</v>
      </c>
      <c r="K659" s="422">
        <f t="shared" si="394"/>
        <v>0</v>
      </c>
      <c r="L659" s="422">
        <f t="shared" si="394"/>
        <v>0</v>
      </c>
      <c r="M659" s="422">
        <f t="shared" si="394"/>
        <v>0</v>
      </c>
      <c r="N659" s="422">
        <f t="shared" si="394"/>
        <v>0</v>
      </c>
      <c r="O659" s="422">
        <f t="shared" si="394"/>
        <v>0</v>
      </c>
      <c r="P659" s="263">
        <f t="shared" si="392"/>
        <v>0</v>
      </c>
      <c r="AJ659" s="2"/>
      <c r="AK659" s="241"/>
      <c r="AL659" s="2"/>
      <c r="AM659" s="2"/>
      <c r="AN659" s="241"/>
      <c r="AP659" s="2"/>
      <c r="AQ659" s="2"/>
      <c r="AR659" s="241"/>
      <c r="AS659" s="2"/>
      <c r="AT659" s="2"/>
      <c r="AU659" s="2"/>
      <c r="AV659" s="2"/>
      <c r="AW659" s="2"/>
      <c r="AX659" s="2"/>
      <c r="AY659" s="2"/>
      <c r="AZ659" s="2"/>
      <c r="BA659" s="2"/>
      <c r="BB659" s="2"/>
      <c r="BC659" s="2"/>
      <c r="BD659" s="2"/>
      <c r="BE659" s="2"/>
      <c r="BF659" s="2"/>
      <c r="BG659" s="2"/>
      <c r="BH659" s="2"/>
      <c r="BI659" s="2"/>
      <c r="BJ659" s="2"/>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row>
    <row r="660" spans="1:243" ht="15.5">
      <c r="A660" s="147">
        <f>A656+1</f>
        <v>84</v>
      </c>
      <c r="B660" s="227">
        <f t="shared" ref="B660" si="395">B634</f>
        <v>316</v>
      </c>
      <c r="C660" s="577">
        <v>0</v>
      </c>
      <c r="D660" s="422">
        <f t="shared" ref="D660" si="396">C660+D647</f>
        <v>0</v>
      </c>
      <c r="E660" s="422">
        <f t="shared" ref="E660:O660" si="397">D660+E647</f>
        <v>0</v>
      </c>
      <c r="F660" s="422">
        <f t="shared" si="397"/>
        <v>0</v>
      </c>
      <c r="G660" s="422">
        <f t="shared" si="397"/>
        <v>0</v>
      </c>
      <c r="H660" s="422">
        <f t="shared" si="397"/>
        <v>0</v>
      </c>
      <c r="I660" s="422">
        <f t="shared" si="397"/>
        <v>0</v>
      </c>
      <c r="J660" s="422">
        <f t="shared" si="397"/>
        <v>0</v>
      </c>
      <c r="K660" s="422">
        <f t="shared" si="397"/>
        <v>0</v>
      </c>
      <c r="L660" s="422">
        <f t="shared" si="397"/>
        <v>0</v>
      </c>
      <c r="M660" s="422">
        <f t="shared" si="397"/>
        <v>0</v>
      </c>
      <c r="N660" s="422">
        <f t="shared" si="397"/>
        <v>0</v>
      </c>
      <c r="O660" s="422">
        <f t="shared" si="397"/>
        <v>0</v>
      </c>
      <c r="P660" s="263">
        <f t="shared" si="386"/>
        <v>0</v>
      </c>
      <c r="AJ660" s="2"/>
      <c r="AK660" s="241"/>
      <c r="AL660" s="2"/>
      <c r="AM660" s="2"/>
      <c r="AN660" s="241"/>
      <c r="AP660" s="2"/>
      <c r="AQ660" s="2"/>
      <c r="AR660" s="241"/>
      <c r="AS660" s="2"/>
      <c r="AT660" s="2"/>
      <c r="AU660" s="2"/>
      <c r="AV660" s="2"/>
      <c r="AW660" s="2"/>
      <c r="AX660" s="2"/>
      <c r="AY660" s="2"/>
      <c r="AZ660" s="2"/>
      <c r="BA660" s="2"/>
      <c r="BB660" s="2"/>
      <c r="BC660" s="2"/>
      <c r="BD660" s="2"/>
      <c r="BE660" s="2"/>
      <c r="BF660" s="2"/>
      <c r="BG660" s="2"/>
      <c r="BH660" s="2"/>
      <c r="BI660" s="2"/>
      <c r="BJ660" s="2"/>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row>
    <row r="661" spans="1:243" ht="15.5">
      <c r="A661" s="147"/>
      <c r="B661" s="227"/>
      <c r="C661" s="226"/>
      <c r="D661" s="226"/>
      <c r="E661" s="226"/>
      <c r="F661" s="226"/>
      <c r="G661" s="226"/>
      <c r="H661" s="226"/>
      <c r="I661" s="226"/>
      <c r="J661" s="226"/>
      <c r="K661" s="226"/>
      <c r="L661" s="226"/>
      <c r="M661" s="226"/>
      <c r="N661" s="226"/>
      <c r="O661" s="226"/>
      <c r="P661" s="263"/>
      <c r="AJ661" s="2"/>
      <c r="AK661" s="241"/>
      <c r="AL661" s="2"/>
      <c r="AM661" s="2"/>
      <c r="AN661" s="241"/>
      <c r="AP661" s="2"/>
      <c r="AQ661" s="2"/>
      <c r="AR661" s="241"/>
      <c r="AS661" s="2"/>
      <c r="AT661" s="2"/>
      <c r="AU661" s="2"/>
      <c r="AV661" s="2"/>
      <c r="AW661" s="2"/>
      <c r="AX661" s="2"/>
      <c r="AY661" s="2"/>
      <c r="AZ661" s="2"/>
      <c r="BA661" s="2"/>
      <c r="BB661" s="2"/>
      <c r="BC661" s="2"/>
      <c r="BD661" s="2"/>
      <c r="BE661" s="2"/>
      <c r="BF661" s="2"/>
      <c r="BG661" s="2"/>
      <c r="BH661" s="2"/>
      <c r="BI661" s="2"/>
      <c r="BJ661" s="2"/>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row>
    <row r="662" spans="1:243" ht="15.5">
      <c r="A662" s="264" t="s">
        <v>703</v>
      </c>
      <c r="B662" s="264"/>
      <c r="C662" s="268" t="s">
        <v>472</v>
      </c>
      <c r="D662" s="2"/>
      <c r="E662" s="2"/>
      <c r="F662" s="2"/>
      <c r="G662" s="2"/>
      <c r="H662" s="2"/>
      <c r="I662" s="2"/>
      <c r="J662" s="2"/>
      <c r="K662" s="96"/>
      <c r="L662" s="2"/>
      <c r="M662" s="2"/>
      <c r="N662" s="2"/>
      <c r="O662" s="2"/>
      <c r="P662" s="266"/>
      <c r="AJ662" s="2"/>
      <c r="AK662" s="241"/>
      <c r="AL662" s="2"/>
      <c r="AM662" s="2"/>
      <c r="AN662" s="241"/>
      <c r="AP662" s="2"/>
      <c r="AQ662" s="2"/>
      <c r="AR662" s="241"/>
      <c r="AS662" s="2"/>
      <c r="AT662" s="2"/>
      <c r="AU662" s="2"/>
      <c r="AV662" s="2"/>
      <c r="AW662" s="2"/>
      <c r="AX662" s="2"/>
      <c r="AY662" s="2"/>
      <c r="AZ662" s="2"/>
      <c r="BA662" s="2"/>
      <c r="BB662" s="2"/>
      <c r="BC662" s="2"/>
      <c r="BD662" s="2"/>
      <c r="BE662" s="2"/>
      <c r="BF662" s="2"/>
      <c r="BG662" s="2"/>
      <c r="BH662" s="2"/>
      <c r="BI662" s="2"/>
      <c r="BJ662" s="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row>
    <row r="663" spans="1:243" ht="15.5">
      <c r="A663" s="96"/>
      <c r="B663" s="264"/>
      <c r="C663" s="2"/>
      <c r="D663" s="2"/>
      <c r="E663" s="2"/>
      <c r="F663" s="2"/>
      <c r="G663" s="2"/>
      <c r="H663" s="2"/>
      <c r="I663" s="2"/>
      <c r="J663" s="2"/>
      <c r="K663" s="96"/>
      <c r="L663" s="2"/>
      <c r="M663" s="2"/>
      <c r="N663" s="2"/>
      <c r="O663" s="2"/>
      <c r="P663" s="266"/>
      <c r="AJ663" s="2"/>
      <c r="AK663" s="241"/>
      <c r="AL663" s="2"/>
      <c r="AM663" s="2"/>
      <c r="AN663" s="241"/>
      <c r="AP663" s="2"/>
      <c r="AQ663" s="2"/>
      <c r="AR663" s="241"/>
      <c r="AS663" s="2"/>
      <c r="AT663" s="2"/>
      <c r="AU663" s="2"/>
      <c r="AV663" s="2"/>
      <c r="AW663" s="2"/>
      <c r="AX663" s="2"/>
      <c r="AY663" s="2"/>
      <c r="AZ663" s="2"/>
      <c r="BA663" s="2"/>
      <c r="BB663" s="2"/>
      <c r="BC663" s="2"/>
      <c r="BD663" s="2"/>
      <c r="BE663" s="2"/>
      <c r="BF663" s="2"/>
      <c r="BG663" s="2"/>
      <c r="BH663" s="2"/>
      <c r="BI663" s="2"/>
      <c r="BJ663" s="2"/>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row>
    <row r="664" spans="1:243" ht="18.5">
      <c r="A664" s="96" t="s">
        <v>490</v>
      </c>
      <c r="B664" s="96" t="s">
        <v>1068</v>
      </c>
      <c r="C664" s="96"/>
      <c r="D664" s="1283" t="s">
        <v>704</v>
      </c>
      <c r="E664" s="1284"/>
      <c r="F664" s="1284"/>
      <c r="G664" s="1284"/>
      <c r="H664" s="1284"/>
      <c r="I664" s="1284"/>
      <c r="J664" s="1284"/>
      <c r="K664" s="1284"/>
      <c r="L664" s="1284"/>
      <c r="M664" s="1284"/>
      <c r="N664" s="1284"/>
      <c r="O664" s="1284"/>
      <c r="P664" s="1198"/>
      <c r="AJ664" s="2"/>
      <c r="AK664" s="241"/>
      <c r="AL664" s="2"/>
      <c r="AM664" s="2"/>
      <c r="AN664" s="241"/>
      <c r="AP664" s="2"/>
      <c r="AQ664" s="2"/>
      <c r="AR664" s="241"/>
      <c r="AS664" s="2"/>
      <c r="AT664" s="2"/>
      <c r="AU664" s="2"/>
      <c r="AV664" s="2"/>
      <c r="AW664" s="2"/>
      <c r="AX664" s="2"/>
      <c r="AY664" s="2"/>
      <c r="AZ664" s="2"/>
      <c r="BA664" s="2"/>
      <c r="BB664" s="2"/>
      <c r="BC664" s="2"/>
      <c r="BD664" s="2"/>
      <c r="BE664" s="2"/>
      <c r="BF664" s="2"/>
      <c r="BG664" s="2"/>
      <c r="BH664" s="2"/>
      <c r="BI664" s="2"/>
      <c r="BJ664" s="2"/>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row>
    <row r="665" spans="1:243" ht="15.5">
      <c r="A665" s="97" t="s">
        <v>918</v>
      </c>
      <c r="B665" s="97" t="s">
        <v>918</v>
      </c>
      <c r="C665" s="97"/>
      <c r="D665" s="15" t="s">
        <v>705</v>
      </c>
      <c r="E665" s="15" t="s">
        <v>706</v>
      </c>
      <c r="F665" s="15" t="s">
        <v>707</v>
      </c>
      <c r="G665" s="15" t="s">
        <v>708</v>
      </c>
      <c r="H665" s="15" t="s">
        <v>709</v>
      </c>
      <c r="I665" s="15" t="s">
        <v>710</v>
      </c>
      <c r="J665" s="15" t="s">
        <v>711</v>
      </c>
      <c r="K665" s="15" t="s">
        <v>712</v>
      </c>
      <c r="L665" s="15" t="s">
        <v>713</v>
      </c>
      <c r="M665" s="15" t="s">
        <v>714</v>
      </c>
      <c r="N665" s="15" t="s">
        <v>715</v>
      </c>
      <c r="O665" s="15" t="s">
        <v>716</v>
      </c>
      <c r="P665" s="276"/>
      <c r="AJ665" s="2"/>
      <c r="AK665" s="241"/>
      <c r="AL665" s="2"/>
      <c r="AM665" s="2"/>
      <c r="AN665" s="241"/>
      <c r="AP665" s="2"/>
      <c r="AQ665" s="2"/>
      <c r="AR665" s="241"/>
      <c r="AS665" s="2"/>
      <c r="AT665" s="2"/>
      <c r="AU665" s="2"/>
      <c r="AV665" s="2"/>
      <c r="AW665" s="2"/>
      <c r="AX665" s="2"/>
      <c r="AY665" s="2"/>
      <c r="AZ665" s="2"/>
      <c r="BA665" s="2"/>
      <c r="BB665" s="2"/>
      <c r="BC665" s="2"/>
      <c r="BD665" s="2"/>
      <c r="BE665" s="2"/>
      <c r="BF665" s="2"/>
      <c r="BG665" s="2"/>
      <c r="BH665" s="2"/>
      <c r="BI665" s="2"/>
      <c r="BJ665" s="2"/>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row>
    <row r="666" spans="1:243" ht="15.5">
      <c r="A666" s="147">
        <f>A660+1</f>
        <v>85</v>
      </c>
      <c r="B666" s="227">
        <v>311</v>
      </c>
      <c r="C666" s="2"/>
      <c r="D666" s="577">
        <v>0</v>
      </c>
      <c r="E666" s="577">
        <v>0</v>
      </c>
      <c r="F666" s="577">
        <v>0</v>
      </c>
      <c r="G666" s="577">
        <v>0</v>
      </c>
      <c r="H666" s="577">
        <v>0</v>
      </c>
      <c r="I666" s="577">
        <v>0</v>
      </c>
      <c r="J666" s="577">
        <v>0</v>
      </c>
      <c r="K666" s="577">
        <v>0</v>
      </c>
      <c r="L666" s="577">
        <v>0</v>
      </c>
      <c r="M666" s="577">
        <v>0</v>
      </c>
      <c r="N666" s="577">
        <v>0</v>
      </c>
      <c r="O666" s="577">
        <v>0</v>
      </c>
      <c r="P666" s="266"/>
      <c r="AJ666" s="2"/>
      <c r="AK666" s="241"/>
      <c r="AL666" s="2"/>
      <c r="AM666" s="2"/>
      <c r="AN666" s="241"/>
      <c r="AP666" s="2"/>
      <c r="AQ666" s="2"/>
      <c r="AR666" s="241"/>
      <c r="AS666" s="2"/>
      <c r="AT666" s="2"/>
      <c r="AU666" s="2"/>
      <c r="AV666" s="2"/>
      <c r="AW666" s="2"/>
      <c r="AX666" s="2"/>
      <c r="AY666" s="2"/>
      <c r="AZ666" s="2"/>
      <c r="BA666" s="2"/>
      <c r="BB666" s="2"/>
      <c r="BC666" s="2"/>
      <c r="BD666" s="2"/>
      <c r="BE666" s="2"/>
      <c r="BF666" s="2"/>
      <c r="BG666" s="2"/>
      <c r="BH666" s="2"/>
      <c r="BI666" s="2"/>
      <c r="BJ666" s="2"/>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row>
    <row r="667" spans="1:243" ht="15.5">
      <c r="A667" s="147">
        <f>A666+1</f>
        <v>86</v>
      </c>
      <c r="B667" s="227">
        <v>312</v>
      </c>
      <c r="C667" s="2"/>
      <c r="D667" s="577">
        <v>0</v>
      </c>
      <c r="E667" s="577">
        <v>0</v>
      </c>
      <c r="F667" s="577">
        <v>0</v>
      </c>
      <c r="G667" s="577">
        <v>0</v>
      </c>
      <c r="H667" s="577">
        <v>0</v>
      </c>
      <c r="I667" s="577">
        <v>0</v>
      </c>
      <c r="J667" s="577">
        <v>0</v>
      </c>
      <c r="K667" s="577">
        <v>0</v>
      </c>
      <c r="L667" s="577">
        <v>0</v>
      </c>
      <c r="M667" s="577">
        <v>0</v>
      </c>
      <c r="N667" s="577">
        <v>0</v>
      </c>
      <c r="O667" s="577">
        <v>0</v>
      </c>
      <c r="P667" s="266"/>
      <c r="AJ667" s="2"/>
      <c r="AK667" s="241"/>
      <c r="AL667" s="2"/>
      <c r="AM667" s="2"/>
      <c r="AN667" s="241"/>
      <c r="AP667" s="2"/>
      <c r="AQ667" s="2"/>
      <c r="AR667" s="241"/>
      <c r="AS667" s="2"/>
      <c r="AT667" s="2"/>
      <c r="AU667" s="2"/>
      <c r="AV667" s="2"/>
      <c r="AW667" s="2"/>
      <c r="AX667" s="2"/>
      <c r="AY667" s="2"/>
      <c r="AZ667" s="2"/>
      <c r="BA667" s="2"/>
      <c r="BB667" s="2"/>
      <c r="BC667" s="2"/>
      <c r="BD667" s="2"/>
      <c r="BE667" s="2"/>
      <c r="BF667" s="2"/>
      <c r="BG667" s="2"/>
      <c r="BH667" s="2"/>
      <c r="BI667" s="2"/>
      <c r="BJ667" s="2"/>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row>
    <row r="668" spans="1:243" ht="15.5">
      <c r="A668" s="147">
        <f>A667+1</f>
        <v>87</v>
      </c>
      <c r="B668" s="227">
        <v>312.10000000000002</v>
      </c>
      <c r="C668" s="2"/>
      <c r="D668" s="577">
        <v>0</v>
      </c>
      <c r="E668" s="577">
        <v>0</v>
      </c>
      <c r="F668" s="577">
        <v>0</v>
      </c>
      <c r="G668" s="577">
        <v>0</v>
      </c>
      <c r="H668" s="577">
        <v>0</v>
      </c>
      <c r="I668" s="577">
        <v>0</v>
      </c>
      <c r="J668" s="577">
        <v>0</v>
      </c>
      <c r="K668" s="577">
        <v>0</v>
      </c>
      <c r="L668" s="577">
        <v>0</v>
      </c>
      <c r="M668" s="577">
        <v>0</v>
      </c>
      <c r="N668" s="577">
        <v>0</v>
      </c>
      <c r="O668" s="577">
        <v>0</v>
      </c>
      <c r="P668" s="266"/>
      <c r="AJ668" s="2"/>
      <c r="AK668" s="241"/>
      <c r="AL668" s="2"/>
      <c r="AM668" s="2"/>
      <c r="AN668" s="241"/>
      <c r="AP668" s="2"/>
      <c r="AQ668" s="2"/>
      <c r="AR668" s="241"/>
      <c r="AS668" s="2"/>
      <c r="AT668" s="2"/>
      <c r="AU668" s="2"/>
      <c r="AV668" s="2"/>
      <c r="AW668" s="2"/>
      <c r="AX668" s="2"/>
      <c r="AY668" s="2"/>
      <c r="AZ668" s="2"/>
      <c r="BA668" s="2"/>
      <c r="BB668" s="2"/>
      <c r="BC668" s="2"/>
      <c r="BD668" s="2"/>
      <c r="BE668" s="2"/>
      <c r="BF668" s="2"/>
      <c r="BG668" s="2"/>
      <c r="BH668" s="2"/>
      <c r="BI668" s="2"/>
      <c r="BJ668" s="2"/>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row>
    <row r="669" spans="1:243" ht="15.5">
      <c r="A669" s="147">
        <f>A668+1</f>
        <v>88</v>
      </c>
      <c r="B669" s="227">
        <v>314</v>
      </c>
      <c r="C669" s="2"/>
      <c r="D669" s="577">
        <v>0</v>
      </c>
      <c r="E669" s="577">
        <v>0</v>
      </c>
      <c r="F669" s="577">
        <v>0</v>
      </c>
      <c r="G669" s="577">
        <v>0</v>
      </c>
      <c r="H669" s="577">
        <v>0</v>
      </c>
      <c r="I669" s="577">
        <v>0</v>
      </c>
      <c r="J669" s="577">
        <v>0</v>
      </c>
      <c r="K669" s="577">
        <v>0</v>
      </c>
      <c r="L669" s="577">
        <v>0</v>
      </c>
      <c r="M669" s="577">
        <v>0</v>
      </c>
      <c r="N669" s="577">
        <v>0</v>
      </c>
      <c r="O669" s="577">
        <v>0</v>
      </c>
      <c r="P669" s="266"/>
      <c r="AJ669" s="2"/>
      <c r="AK669" s="241"/>
      <c r="AL669" s="2"/>
      <c r="AM669" s="2"/>
      <c r="AN669" s="241"/>
      <c r="AP669" s="2"/>
      <c r="AQ669" s="2"/>
      <c r="AR669" s="241"/>
      <c r="AS669" s="2"/>
      <c r="AT669" s="2"/>
      <c r="AU669" s="2"/>
      <c r="AV669" s="2"/>
      <c r="AW669" s="2"/>
      <c r="AX669" s="2"/>
      <c r="AY669" s="2"/>
      <c r="AZ669" s="2"/>
      <c r="BA669" s="2"/>
      <c r="BB669" s="2"/>
      <c r="BC669" s="2"/>
      <c r="BD669" s="2"/>
      <c r="BE669" s="2"/>
      <c r="BF669" s="2"/>
      <c r="BG669" s="2"/>
      <c r="BH669" s="2"/>
      <c r="BI669" s="2"/>
      <c r="BJ669" s="2"/>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row>
    <row r="670" spans="1:243" ht="15.5">
      <c r="A670" s="147">
        <f>A669+1</f>
        <v>89</v>
      </c>
      <c r="B670" s="227">
        <v>315</v>
      </c>
      <c r="C670" s="2"/>
      <c r="D670" s="577">
        <v>0</v>
      </c>
      <c r="E670" s="577">
        <v>0</v>
      </c>
      <c r="F670" s="577">
        <v>0</v>
      </c>
      <c r="G670" s="577">
        <v>0</v>
      </c>
      <c r="H670" s="577">
        <v>0</v>
      </c>
      <c r="I670" s="577">
        <v>0</v>
      </c>
      <c r="J670" s="577">
        <v>0</v>
      </c>
      <c r="K670" s="577">
        <v>0</v>
      </c>
      <c r="L670" s="577">
        <v>0</v>
      </c>
      <c r="M670" s="577">
        <v>0</v>
      </c>
      <c r="N670" s="577">
        <v>0</v>
      </c>
      <c r="O670" s="577">
        <v>0</v>
      </c>
      <c r="P670" s="266"/>
      <c r="AJ670" s="2"/>
      <c r="AK670" s="241"/>
      <c r="AL670" s="2"/>
      <c r="AM670" s="2"/>
      <c r="AN670" s="241"/>
      <c r="AP670" s="2"/>
      <c r="AQ670" s="2"/>
      <c r="AR670" s="241"/>
      <c r="AS670" s="2"/>
      <c r="AT670" s="2"/>
      <c r="AU670" s="2"/>
      <c r="AV670" s="2"/>
      <c r="AW670" s="2"/>
      <c r="AX670" s="2"/>
      <c r="AY670" s="2"/>
      <c r="AZ670" s="2"/>
      <c r="BA670" s="2"/>
      <c r="BB670" s="2"/>
      <c r="BC670" s="2"/>
      <c r="BD670" s="2"/>
      <c r="BE670" s="2"/>
      <c r="BF670" s="2"/>
      <c r="BG670" s="2"/>
      <c r="BH670" s="2"/>
      <c r="BI670" s="2"/>
      <c r="BJ670" s="2"/>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row>
    <row r="671" spans="1:243" ht="15.5">
      <c r="A671" s="147" t="s">
        <v>3926</v>
      </c>
      <c r="B671" s="227">
        <v>315.10000000000002</v>
      </c>
      <c r="C671" s="2"/>
      <c r="D671" s="577">
        <v>0</v>
      </c>
      <c r="E671" s="577">
        <v>0</v>
      </c>
      <c r="F671" s="577">
        <v>0</v>
      </c>
      <c r="G671" s="577">
        <v>0</v>
      </c>
      <c r="H671" s="577">
        <v>0</v>
      </c>
      <c r="I671" s="577">
        <v>0</v>
      </c>
      <c r="J671" s="577">
        <v>0</v>
      </c>
      <c r="K671" s="577">
        <v>0</v>
      </c>
      <c r="L671" s="577">
        <v>0</v>
      </c>
      <c r="M671" s="577">
        <v>0</v>
      </c>
      <c r="N671" s="577">
        <v>0</v>
      </c>
      <c r="O671" s="577">
        <v>0</v>
      </c>
      <c r="P671" s="266"/>
      <c r="AJ671" s="2"/>
      <c r="AK671" s="241"/>
      <c r="AL671" s="2"/>
      <c r="AM671" s="2"/>
      <c r="AN671" s="241"/>
      <c r="AP671" s="2"/>
      <c r="AQ671" s="2"/>
      <c r="AR671" s="241"/>
      <c r="AS671" s="2"/>
      <c r="AT671" s="2"/>
      <c r="AU671" s="2"/>
      <c r="AV671" s="2"/>
      <c r="AW671" s="2"/>
      <c r="AX671" s="2"/>
      <c r="AY671" s="2"/>
      <c r="AZ671" s="2"/>
      <c r="BA671" s="2"/>
      <c r="BB671" s="2"/>
      <c r="BC671" s="2"/>
      <c r="BD671" s="2"/>
      <c r="BE671" s="2"/>
      <c r="BF671" s="2"/>
      <c r="BG671" s="2"/>
      <c r="BH671" s="2"/>
      <c r="BI671" s="2"/>
      <c r="BJ671" s="2"/>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row>
    <row r="672" spans="1:243" ht="15.5">
      <c r="A672" s="147" t="s">
        <v>3927</v>
      </c>
      <c r="B672" s="227">
        <v>315.2</v>
      </c>
      <c r="C672" s="2"/>
      <c r="D672" s="577">
        <v>0</v>
      </c>
      <c r="E672" s="577">
        <v>0</v>
      </c>
      <c r="F672" s="577">
        <v>0</v>
      </c>
      <c r="G672" s="577">
        <v>0</v>
      </c>
      <c r="H672" s="577">
        <v>0</v>
      </c>
      <c r="I672" s="577">
        <v>0</v>
      </c>
      <c r="J672" s="577">
        <v>0</v>
      </c>
      <c r="K672" s="577">
        <v>0</v>
      </c>
      <c r="L672" s="577">
        <v>0</v>
      </c>
      <c r="M672" s="577">
        <v>0</v>
      </c>
      <c r="N672" s="577">
        <v>0</v>
      </c>
      <c r="O672" s="577">
        <v>0</v>
      </c>
      <c r="P672" s="266"/>
      <c r="AJ672" s="2"/>
      <c r="AK672" s="241"/>
      <c r="AL672" s="2"/>
      <c r="AM672" s="2"/>
      <c r="AN672" s="241"/>
      <c r="AP672" s="2"/>
      <c r="AQ672" s="2"/>
      <c r="AR672" s="241"/>
      <c r="AS672" s="2"/>
      <c r="AT672" s="2"/>
      <c r="AU672" s="2"/>
      <c r="AV672" s="2"/>
      <c r="AW672" s="2"/>
      <c r="AX672" s="2"/>
      <c r="AY672" s="2"/>
      <c r="AZ672" s="2"/>
      <c r="BA672" s="2"/>
      <c r="BB672" s="2"/>
      <c r="BC672" s="2"/>
      <c r="BD672" s="2"/>
      <c r="BE672" s="2"/>
      <c r="BF672" s="2"/>
      <c r="BG672" s="2"/>
      <c r="BH672" s="2"/>
      <c r="BI672" s="2"/>
      <c r="BJ672" s="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row>
    <row r="673" spans="1:243" ht="15.5">
      <c r="A673" s="147" t="s">
        <v>3928</v>
      </c>
      <c r="B673" s="227">
        <v>315.3</v>
      </c>
      <c r="C673" s="2"/>
      <c r="D673" s="577">
        <v>0</v>
      </c>
      <c r="E673" s="577">
        <v>0</v>
      </c>
      <c r="F673" s="577">
        <v>0</v>
      </c>
      <c r="G673" s="577">
        <v>0</v>
      </c>
      <c r="H673" s="577">
        <v>0</v>
      </c>
      <c r="I673" s="577">
        <v>0</v>
      </c>
      <c r="J673" s="577">
        <v>0</v>
      </c>
      <c r="K673" s="577">
        <v>0</v>
      </c>
      <c r="L673" s="577">
        <v>0</v>
      </c>
      <c r="M673" s="577">
        <v>0</v>
      </c>
      <c r="N673" s="577">
        <v>0</v>
      </c>
      <c r="O673" s="577">
        <v>0</v>
      </c>
      <c r="P673" s="266"/>
      <c r="AJ673" s="2"/>
      <c r="AK673" s="241"/>
      <c r="AL673" s="2"/>
      <c r="AM673" s="2"/>
      <c r="AN673" s="241"/>
      <c r="AP673" s="2"/>
      <c r="AQ673" s="2"/>
      <c r="AR673" s="241"/>
      <c r="AS673" s="2"/>
      <c r="AT673" s="2"/>
      <c r="AU673" s="2"/>
      <c r="AV673" s="2"/>
      <c r="AW673" s="2"/>
      <c r="AX673" s="2"/>
      <c r="AY673" s="2"/>
      <c r="AZ673" s="2"/>
      <c r="BA673" s="2"/>
      <c r="BB673" s="2"/>
      <c r="BC673" s="2"/>
      <c r="BD673" s="2"/>
      <c r="BE673" s="2"/>
      <c r="BF673" s="2"/>
      <c r="BG673" s="2"/>
      <c r="BH673" s="2"/>
      <c r="BI673" s="2"/>
      <c r="BJ673" s="2"/>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row>
    <row r="674" spans="1:243" ht="15.5">
      <c r="A674" s="147">
        <f>A670+1</f>
        <v>90</v>
      </c>
      <c r="B674" s="227">
        <v>316</v>
      </c>
      <c r="C674" s="2"/>
      <c r="D674" s="577">
        <v>0</v>
      </c>
      <c r="E674" s="577">
        <v>0</v>
      </c>
      <c r="F674" s="577">
        <v>0</v>
      </c>
      <c r="G674" s="577">
        <v>0</v>
      </c>
      <c r="H674" s="577">
        <v>0</v>
      </c>
      <c r="I674" s="577">
        <v>0</v>
      </c>
      <c r="J674" s="577">
        <v>0</v>
      </c>
      <c r="K674" s="577">
        <v>0</v>
      </c>
      <c r="L674" s="577">
        <v>0</v>
      </c>
      <c r="M674" s="577">
        <v>0</v>
      </c>
      <c r="N674" s="577">
        <v>0</v>
      </c>
      <c r="O674" s="577">
        <v>0</v>
      </c>
      <c r="P674" s="266"/>
      <c r="AJ674" s="2"/>
      <c r="AK674" s="241"/>
      <c r="AL674" s="2"/>
      <c r="AM674" s="2"/>
      <c r="AN674" s="241"/>
      <c r="AP674" s="2"/>
      <c r="AQ674" s="2"/>
      <c r="AR674" s="241"/>
      <c r="AS674" s="2"/>
      <c r="AT674" s="2"/>
      <c r="AU674" s="2"/>
      <c r="AV674" s="2"/>
      <c r="AW674" s="2"/>
      <c r="AX674" s="2"/>
      <c r="AY674" s="2"/>
      <c r="AZ674" s="2"/>
      <c r="BA674" s="2"/>
      <c r="BB674" s="2"/>
      <c r="BC674" s="2"/>
      <c r="BD674" s="2"/>
      <c r="BE674" s="2"/>
      <c r="BF674" s="2"/>
      <c r="BG674" s="2"/>
      <c r="BH674" s="2"/>
      <c r="BI674" s="2"/>
      <c r="BJ674" s="2"/>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row>
    <row r="675" spans="1:243" ht="15.5">
      <c r="A675" s="147"/>
      <c r="B675" s="264"/>
      <c r="C675" s="2"/>
      <c r="D675" s="2"/>
      <c r="E675" s="2"/>
      <c r="F675" s="2"/>
      <c r="G675" s="2"/>
      <c r="H675" s="2"/>
      <c r="I675" s="2"/>
      <c r="J675" s="2"/>
      <c r="K675" s="96"/>
      <c r="L675" s="2"/>
      <c r="M675" s="2"/>
      <c r="N675" s="2"/>
      <c r="O675" s="2"/>
      <c r="P675" s="266"/>
      <c r="AJ675" s="2"/>
      <c r="AK675" s="241"/>
      <c r="AL675" s="2"/>
      <c r="AM675" s="2"/>
      <c r="AN675" s="241"/>
      <c r="AP675" s="2"/>
      <c r="AQ675" s="2"/>
      <c r="AR675" s="241"/>
      <c r="AS675" s="2"/>
      <c r="AT675" s="2"/>
      <c r="AU675" s="2"/>
      <c r="AV675" s="2"/>
      <c r="AW675" s="2"/>
      <c r="AX675" s="2"/>
      <c r="AY675" s="2"/>
      <c r="AZ675" s="2"/>
      <c r="BA675" s="2"/>
      <c r="BB675" s="2"/>
      <c r="BC675" s="2"/>
      <c r="BD675" s="2"/>
      <c r="BE675" s="2"/>
      <c r="BF675" s="2"/>
      <c r="BG675" s="2"/>
      <c r="BH675" s="2"/>
      <c r="BI675" s="2"/>
      <c r="BJ675" s="2"/>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row>
    <row r="676" spans="1:243" ht="18.5">
      <c r="A676" s="96"/>
      <c r="B676" s="96" t="s">
        <v>1068</v>
      </c>
      <c r="C676" s="96" t="s">
        <v>717</v>
      </c>
      <c r="D676" s="1283" t="s">
        <v>718</v>
      </c>
      <c r="E676" s="1284"/>
      <c r="F676" s="1284"/>
      <c r="G676" s="1284"/>
      <c r="H676" s="1284"/>
      <c r="I676" s="1284"/>
      <c r="J676" s="1284"/>
      <c r="K676" s="1284"/>
      <c r="L676" s="1284"/>
      <c r="M676" s="1284"/>
      <c r="N676" s="1284"/>
      <c r="O676" s="1284"/>
      <c r="P676" s="1284"/>
      <c r="AJ676" s="2"/>
      <c r="AK676" s="241"/>
      <c r="AL676" s="2"/>
      <c r="AM676" s="2"/>
      <c r="AN676" s="241"/>
      <c r="AP676" s="2"/>
      <c r="AQ676" s="2"/>
      <c r="AR676" s="241"/>
      <c r="AS676" s="2"/>
      <c r="AT676" s="2"/>
      <c r="AU676" s="2"/>
      <c r="AV676" s="2"/>
      <c r="AW676" s="2"/>
      <c r="AX676" s="2"/>
      <c r="AY676" s="2"/>
      <c r="AZ676" s="2"/>
      <c r="BA676" s="2"/>
      <c r="BB676" s="2"/>
      <c r="BC676" s="2"/>
      <c r="BD676" s="2"/>
      <c r="BE676" s="2"/>
      <c r="BF676" s="2"/>
      <c r="BG676" s="2"/>
      <c r="BH676" s="2"/>
      <c r="BI676" s="2"/>
      <c r="BJ676" s="2"/>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row>
    <row r="677" spans="1:243" ht="18.5">
      <c r="A677" s="97"/>
      <c r="B677" s="97" t="s">
        <v>918</v>
      </c>
      <c r="C677" s="97" t="s">
        <v>719</v>
      </c>
      <c r="D677" s="15" t="s">
        <v>706</v>
      </c>
      <c r="E677" s="15" t="s">
        <v>707</v>
      </c>
      <c r="F677" s="15" t="s">
        <v>708</v>
      </c>
      <c r="G677" s="15" t="s">
        <v>709</v>
      </c>
      <c r="H677" s="15" t="s">
        <v>710</v>
      </c>
      <c r="I677" s="15" t="s">
        <v>711</v>
      </c>
      <c r="J677" s="15" t="s">
        <v>712</v>
      </c>
      <c r="K677" s="15" t="s">
        <v>713</v>
      </c>
      <c r="L677" s="15" t="s">
        <v>714</v>
      </c>
      <c r="M677" s="15" t="s">
        <v>715</v>
      </c>
      <c r="N677" s="15" t="s">
        <v>716</v>
      </c>
      <c r="O677" s="15" t="s">
        <v>705</v>
      </c>
      <c r="P677" s="277" t="s">
        <v>464</v>
      </c>
      <c r="AJ677" s="2"/>
      <c r="AK677" s="241"/>
      <c r="AL677" s="2"/>
      <c r="AM677" s="2"/>
      <c r="AN677" s="241"/>
      <c r="AP677" s="2"/>
      <c r="AQ677" s="2"/>
      <c r="AR677" s="241"/>
      <c r="AS677" s="2"/>
      <c r="AT677" s="2"/>
      <c r="AU677" s="2"/>
      <c r="AV677" s="2"/>
      <c r="AW677" s="2"/>
      <c r="AX677" s="2"/>
      <c r="AY677" s="2"/>
      <c r="AZ677" s="2"/>
      <c r="BA677" s="2"/>
      <c r="BB677" s="2"/>
      <c r="BC677" s="2"/>
      <c r="BD677" s="2"/>
      <c r="BE677" s="2"/>
      <c r="BF677" s="2"/>
      <c r="BG677" s="2"/>
      <c r="BH677" s="2"/>
      <c r="BI677" s="2"/>
      <c r="BJ677" s="2"/>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row>
    <row r="678" spans="1:243" ht="15.5">
      <c r="A678" s="147">
        <f>A674+1</f>
        <v>91</v>
      </c>
      <c r="B678" s="227">
        <f>B666</f>
        <v>311</v>
      </c>
      <c r="C678" s="578"/>
      <c r="D678" s="422">
        <f>D666*$C678/100/12</f>
        <v>0</v>
      </c>
      <c r="E678" s="422">
        <f t="shared" ref="E678:O678" si="398">E666*$C678/100/12</f>
        <v>0</v>
      </c>
      <c r="F678" s="422">
        <f t="shared" si="398"/>
        <v>0</v>
      </c>
      <c r="G678" s="422">
        <f t="shared" si="398"/>
        <v>0</v>
      </c>
      <c r="H678" s="422">
        <f t="shared" si="398"/>
        <v>0</v>
      </c>
      <c r="I678" s="422">
        <f t="shared" si="398"/>
        <v>0</v>
      </c>
      <c r="J678" s="422">
        <f t="shared" si="398"/>
        <v>0</v>
      </c>
      <c r="K678" s="422">
        <f t="shared" si="398"/>
        <v>0</v>
      </c>
      <c r="L678" s="422">
        <f t="shared" si="398"/>
        <v>0</v>
      </c>
      <c r="M678" s="422">
        <f t="shared" si="398"/>
        <v>0</v>
      </c>
      <c r="N678" s="422">
        <f t="shared" si="398"/>
        <v>0</v>
      </c>
      <c r="O678" s="422">
        <f t="shared" si="398"/>
        <v>0</v>
      </c>
      <c r="P678" s="263">
        <f t="shared" ref="P678:P686" si="399">SUM(D678:O678)</f>
        <v>0</v>
      </c>
      <c r="AJ678" s="2"/>
      <c r="AK678" s="241"/>
      <c r="AL678" s="2"/>
      <c r="AM678" s="2"/>
      <c r="AN678" s="241"/>
      <c r="AP678" s="2"/>
      <c r="AQ678" s="2"/>
      <c r="AR678" s="241"/>
      <c r="AS678" s="2"/>
      <c r="AT678" s="2"/>
      <c r="AU678" s="2"/>
      <c r="AV678" s="2"/>
      <c r="AW678" s="2"/>
      <c r="AX678" s="2"/>
      <c r="AY678" s="2"/>
      <c r="AZ678" s="2"/>
      <c r="BA678" s="2"/>
      <c r="BB678" s="2"/>
      <c r="BC678" s="2"/>
      <c r="BD678" s="2"/>
      <c r="BE678" s="2"/>
      <c r="BF678" s="2"/>
      <c r="BG678" s="2"/>
      <c r="BH678" s="2"/>
      <c r="BI678" s="2"/>
      <c r="BJ678" s="2"/>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row>
    <row r="679" spans="1:243" ht="15.5">
      <c r="A679" s="147">
        <f>A678+1</f>
        <v>92</v>
      </c>
      <c r="B679" s="227">
        <f>B667</f>
        <v>312</v>
      </c>
      <c r="C679" s="578"/>
      <c r="D679" s="422">
        <f>D667*$C679/100/12</f>
        <v>0</v>
      </c>
      <c r="E679" s="422">
        <f t="shared" ref="E679:O679" si="400">E667*$C679/100/12</f>
        <v>0</v>
      </c>
      <c r="F679" s="422">
        <f t="shared" si="400"/>
        <v>0</v>
      </c>
      <c r="G679" s="422">
        <f t="shared" si="400"/>
        <v>0</v>
      </c>
      <c r="H679" s="422">
        <f t="shared" si="400"/>
        <v>0</v>
      </c>
      <c r="I679" s="422">
        <f t="shared" si="400"/>
        <v>0</v>
      </c>
      <c r="J679" s="422">
        <f t="shared" si="400"/>
        <v>0</v>
      </c>
      <c r="K679" s="422">
        <f t="shared" si="400"/>
        <v>0</v>
      </c>
      <c r="L679" s="422">
        <f t="shared" si="400"/>
        <v>0</v>
      </c>
      <c r="M679" s="422">
        <f t="shared" si="400"/>
        <v>0</v>
      </c>
      <c r="N679" s="422">
        <f t="shared" si="400"/>
        <v>0</v>
      </c>
      <c r="O679" s="422">
        <f t="shared" si="400"/>
        <v>0</v>
      </c>
      <c r="P679" s="263">
        <f t="shared" si="399"/>
        <v>0</v>
      </c>
      <c r="AJ679" s="2"/>
      <c r="AK679" s="241"/>
      <c r="AL679" s="2"/>
      <c r="AM679" s="2"/>
      <c r="AN679" s="241"/>
      <c r="AP679" s="2"/>
      <c r="AQ679" s="2"/>
      <c r="AR679" s="241"/>
      <c r="AS679" s="2"/>
      <c r="AT679" s="2"/>
      <c r="AU679" s="2"/>
      <c r="AV679" s="2"/>
      <c r="AW679" s="2"/>
      <c r="AX679" s="2"/>
      <c r="AY679" s="2"/>
      <c r="AZ679" s="2"/>
      <c r="BA679" s="2"/>
      <c r="BB679" s="2"/>
      <c r="BC679" s="2"/>
      <c r="BD679" s="2"/>
      <c r="BE679" s="2"/>
      <c r="BF679" s="2"/>
      <c r="BG679" s="2"/>
      <c r="BH679" s="2"/>
      <c r="BI679" s="2"/>
      <c r="BJ679" s="2"/>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row>
    <row r="680" spans="1:243" ht="15.5">
      <c r="A680" s="147">
        <f>A679+1</f>
        <v>93</v>
      </c>
      <c r="B680" s="227">
        <f>B668</f>
        <v>312.10000000000002</v>
      </c>
      <c r="C680" s="578"/>
      <c r="D680" s="422">
        <f>D668*$C680/100/12</f>
        <v>0</v>
      </c>
      <c r="E680" s="422">
        <f t="shared" ref="E680:O680" si="401">E668*$C680/100/12</f>
        <v>0</v>
      </c>
      <c r="F680" s="422">
        <f t="shared" si="401"/>
        <v>0</v>
      </c>
      <c r="G680" s="422">
        <f t="shared" si="401"/>
        <v>0</v>
      </c>
      <c r="H680" s="422">
        <f t="shared" si="401"/>
        <v>0</v>
      </c>
      <c r="I680" s="422">
        <f t="shared" si="401"/>
        <v>0</v>
      </c>
      <c r="J680" s="422">
        <f t="shared" si="401"/>
        <v>0</v>
      </c>
      <c r="K680" s="422">
        <f t="shared" si="401"/>
        <v>0</v>
      </c>
      <c r="L680" s="422">
        <f t="shared" si="401"/>
        <v>0</v>
      </c>
      <c r="M680" s="422">
        <f t="shared" si="401"/>
        <v>0</v>
      </c>
      <c r="N680" s="422">
        <f t="shared" si="401"/>
        <v>0</v>
      </c>
      <c r="O680" s="422">
        <f t="shared" si="401"/>
        <v>0</v>
      </c>
      <c r="P680" s="263">
        <f t="shared" si="399"/>
        <v>0</v>
      </c>
      <c r="AJ680" s="2"/>
      <c r="AK680" s="241"/>
      <c r="AL680" s="2"/>
      <c r="AM680" s="2"/>
      <c r="AN680" s="241"/>
      <c r="AP680" s="2"/>
      <c r="AQ680" s="2"/>
      <c r="AR680" s="241"/>
      <c r="AS680" s="2"/>
      <c r="AT680" s="2"/>
      <c r="AU680" s="2"/>
      <c r="AV680" s="2"/>
      <c r="AW680" s="2"/>
      <c r="AX680" s="2"/>
      <c r="AY680" s="2"/>
      <c r="AZ680" s="2"/>
      <c r="BA680" s="2"/>
      <c r="BB680" s="2"/>
      <c r="BC680" s="2"/>
      <c r="BD680" s="2"/>
      <c r="BE680" s="2"/>
      <c r="BF680" s="2"/>
      <c r="BG680" s="2"/>
      <c r="BH680" s="2"/>
      <c r="BI680" s="2"/>
      <c r="BJ680" s="2"/>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row>
    <row r="681" spans="1:243" ht="15.5">
      <c r="A681" s="147">
        <f>A680+1</f>
        <v>94</v>
      </c>
      <c r="B681" s="227">
        <f>B669</f>
        <v>314</v>
      </c>
      <c r="C681" s="578"/>
      <c r="D681" s="422">
        <f>D669*$C681/100/12</f>
        <v>0</v>
      </c>
      <c r="E681" s="422">
        <f t="shared" ref="E681:O681" si="402">E669*$C681/100/12</f>
        <v>0</v>
      </c>
      <c r="F681" s="422">
        <f t="shared" si="402"/>
        <v>0</v>
      </c>
      <c r="G681" s="422">
        <f t="shared" si="402"/>
        <v>0</v>
      </c>
      <c r="H681" s="422">
        <f t="shared" si="402"/>
        <v>0</v>
      </c>
      <c r="I681" s="422">
        <f t="shared" si="402"/>
        <v>0</v>
      </c>
      <c r="J681" s="422">
        <f t="shared" si="402"/>
        <v>0</v>
      </c>
      <c r="K681" s="422">
        <f t="shared" si="402"/>
        <v>0</v>
      </c>
      <c r="L681" s="422">
        <f t="shared" si="402"/>
        <v>0</v>
      </c>
      <c r="M681" s="422">
        <f t="shared" si="402"/>
        <v>0</v>
      </c>
      <c r="N681" s="422">
        <f t="shared" si="402"/>
        <v>0</v>
      </c>
      <c r="O681" s="422">
        <f t="shared" si="402"/>
        <v>0</v>
      </c>
      <c r="P681" s="263">
        <f t="shared" si="399"/>
        <v>0</v>
      </c>
      <c r="AJ681" s="2"/>
      <c r="AK681" s="241"/>
      <c r="AL681" s="2"/>
      <c r="AM681" s="2"/>
      <c r="AN681" s="241"/>
      <c r="AP681" s="2"/>
      <c r="AQ681" s="2"/>
      <c r="AR681" s="241"/>
      <c r="AS681" s="2"/>
      <c r="AT681" s="2"/>
      <c r="AU681" s="2"/>
      <c r="AV681" s="2"/>
      <c r="AW681" s="2"/>
      <c r="AX681" s="2"/>
      <c r="AY681" s="2"/>
      <c r="AZ681" s="2"/>
      <c r="BA681" s="2"/>
      <c r="BB681" s="2"/>
      <c r="BC681" s="2"/>
      <c r="BD681" s="2"/>
      <c r="BE681" s="2"/>
      <c r="BF681" s="2"/>
      <c r="BG681" s="2"/>
      <c r="BH681" s="2"/>
      <c r="BI681" s="2"/>
      <c r="BJ681" s="2"/>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row>
    <row r="682" spans="1:243" ht="15.5">
      <c r="A682" s="147">
        <f>A681+1</f>
        <v>95</v>
      </c>
      <c r="B682" s="227">
        <f>B670</f>
        <v>315</v>
      </c>
      <c r="C682" s="578"/>
      <c r="D682" s="422">
        <f>D670*$C682/100/12</f>
        <v>0</v>
      </c>
      <c r="E682" s="422">
        <f t="shared" ref="E682:O682" si="403">E670*$C682/100/12</f>
        <v>0</v>
      </c>
      <c r="F682" s="422">
        <f t="shared" si="403"/>
        <v>0</v>
      </c>
      <c r="G682" s="422">
        <f t="shared" si="403"/>
        <v>0</v>
      </c>
      <c r="H682" s="422">
        <f t="shared" si="403"/>
        <v>0</v>
      </c>
      <c r="I682" s="422">
        <f t="shared" si="403"/>
        <v>0</v>
      </c>
      <c r="J682" s="422">
        <f t="shared" si="403"/>
        <v>0</v>
      </c>
      <c r="K682" s="422">
        <f t="shared" si="403"/>
        <v>0</v>
      </c>
      <c r="L682" s="422">
        <f t="shared" si="403"/>
        <v>0</v>
      </c>
      <c r="M682" s="422">
        <f t="shared" si="403"/>
        <v>0</v>
      </c>
      <c r="N682" s="422">
        <f t="shared" si="403"/>
        <v>0</v>
      </c>
      <c r="O682" s="422">
        <f t="shared" si="403"/>
        <v>0</v>
      </c>
      <c r="P682" s="263">
        <f t="shared" si="399"/>
        <v>0</v>
      </c>
      <c r="AJ682" s="2"/>
      <c r="AK682" s="241"/>
      <c r="AL682" s="2"/>
      <c r="AM682" s="2"/>
      <c r="AN682" s="241"/>
      <c r="AP682" s="2"/>
      <c r="AQ682" s="2"/>
      <c r="AR682" s="241"/>
      <c r="AS682" s="2"/>
      <c r="AT682" s="2"/>
      <c r="AU682" s="2"/>
      <c r="AV682" s="2"/>
      <c r="AW682" s="2"/>
      <c r="AX682" s="2"/>
      <c r="AY682" s="2"/>
      <c r="AZ682" s="2"/>
      <c r="BA682" s="2"/>
      <c r="BB682" s="2"/>
      <c r="BC682" s="2"/>
      <c r="BD682" s="2"/>
      <c r="BE682" s="2"/>
      <c r="BF682" s="2"/>
      <c r="BG682" s="2"/>
      <c r="BH682" s="2"/>
      <c r="BI682" s="2"/>
      <c r="BJ682" s="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row>
    <row r="683" spans="1:243" ht="15.5">
      <c r="A683" s="147" t="s">
        <v>3929</v>
      </c>
      <c r="B683" s="227">
        <v>315.10000000000002</v>
      </c>
      <c r="C683" s="578"/>
      <c r="D683" s="422">
        <f t="shared" ref="D683:O683" si="404">D671*$C683/100/12</f>
        <v>0</v>
      </c>
      <c r="E683" s="422">
        <f t="shared" si="404"/>
        <v>0</v>
      </c>
      <c r="F683" s="422">
        <f t="shared" si="404"/>
        <v>0</v>
      </c>
      <c r="G683" s="422">
        <f t="shared" si="404"/>
        <v>0</v>
      </c>
      <c r="H683" s="422">
        <f t="shared" si="404"/>
        <v>0</v>
      </c>
      <c r="I683" s="422">
        <f t="shared" si="404"/>
        <v>0</v>
      </c>
      <c r="J683" s="422">
        <f t="shared" si="404"/>
        <v>0</v>
      </c>
      <c r="K683" s="422">
        <f t="shared" si="404"/>
        <v>0</v>
      </c>
      <c r="L683" s="422">
        <f t="shared" si="404"/>
        <v>0</v>
      </c>
      <c r="M683" s="422">
        <f t="shared" si="404"/>
        <v>0</v>
      </c>
      <c r="N683" s="422">
        <f t="shared" si="404"/>
        <v>0</v>
      </c>
      <c r="O683" s="422">
        <f t="shared" si="404"/>
        <v>0</v>
      </c>
      <c r="P683" s="263">
        <f t="shared" ref="P683:P685" si="405">SUM(D683:O683)</f>
        <v>0</v>
      </c>
      <c r="AJ683" s="2"/>
      <c r="AK683" s="241"/>
      <c r="AL683" s="2"/>
      <c r="AM683" s="2"/>
      <c r="AN683" s="241"/>
      <c r="AP683" s="2"/>
      <c r="AQ683" s="2"/>
      <c r="AR683" s="241"/>
      <c r="AS683" s="2"/>
      <c r="AT683" s="2"/>
      <c r="AU683" s="2"/>
      <c r="AV683" s="2"/>
      <c r="AW683" s="2"/>
      <c r="AX683" s="2"/>
      <c r="AY683" s="2"/>
      <c r="AZ683" s="2"/>
      <c r="BA683" s="2"/>
      <c r="BB683" s="2"/>
      <c r="BC683" s="2"/>
      <c r="BD683" s="2"/>
      <c r="BE683" s="2"/>
      <c r="BF683" s="2"/>
      <c r="BG683" s="2"/>
      <c r="BH683" s="2"/>
      <c r="BI683" s="2"/>
      <c r="BJ683" s="2"/>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row>
    <row r="684" spans="1:243" ht="15.5">
      <c r="A684" s="147" t="s">
        <v>3930</v>
      </c>
      <c r="B684" s="227">
        <v>315.2</v>
      </c>
      <c r="C684" s="578"/>
      <c r="D684" s="422">
        <f t="shared" ref="D684:O684" si="406">D672*$C684/100/12</f>
        <v>0</v>
      </c>
      <c r="E684" s="422">
        <f t="shared" si="406"/>
        <v>0</v>
      </c>
      <c r="F684" s="422">
        <f t="shared" si="406"/>
        <v>0</v>
      </c>
      <c r="G684" s="422">
        <f t="shared" si="406"/>
        <v>0</v>
      </c>
      <c r="H684" s="422">
        <f t="shared" si="406"/>
        <v>0</v>
      </c>
      <c r="I684" s="422">
        <f t="shared" si="406"/>
        <v>0</v>
      </c>
      <c r="J684" s="422">
        <f t="shared" si="406"/>
        <v>0</v>
      </c>
      <c r="K684" s="422">
        <f t="shared" si="406"/>
        <v>0</v>
      </c>
      <c r="L684" s="422">
        <f t="shared" si="406"/>
        <v>0</v>
      </c>
      <c r="M684" s="422">
        <f t="shared" si="406"/>
        <v>0</v>
      </c>
      <c r="N684" s="422">
        <f t="shared" si="406"/>
        <v>0</v>
      </c>
      <c r="O684" s="422">
        <f t="shared" si="406"/>
        <v>0</v>
      </c>
      <c r="P684" s="263">
        <f t="shared" si="405"/>
        <v>0</v>
      </c>
      <c r="AJ684" s="2"/>
      <c r="AK684" s="241"/>
      <c r="AL684" s="2"/>
      <c r="AM684" s="2"/>
      <c r="AN684" s="241"/>
      <c r="AP684" s="2"/>
      <c r="AQ684" s="2"/>
      <c r="AR684" s="241"/>
      <c r="AS684" s="2"/>
      <c r="AT684" s="2"/>
      <c r="AU684" s="2"/>
      <c r="AV684" s="2"/>
      <c r="AW684" s="2"/>
      <c r="AX684" s="2"/>
      <c r="AY684" s="2"/>
      <c r="AZ684" s="2"/>
      <c r="BA684" s="2"/>
      <c r="BB684" s="2"/>
      <c r="BC684" s="2"/>
      <c r="BD684" s="2"/>
      <c r="BE684" s="2"/>
      <c r="BF684" s="2"/>
      <c r="BG684" s="2"/>
      <c r="BH684" s="2"/>
      <c r="BI684" s="2"/>
      <c r="BJ684" s="2"/>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row>
    <row r="685" spans="1:243" ht="15.5">
      <c r="A685" s="147" t="s">
        <v>3931</v>
      </c>
      <c r="B685" s="227">
        <v>315.3</v>
      </c>
      <c r="C685" s="578"/>
      <c r="D685" s="422">
        <f t="shared" ref="D685:O685" si="407">D673*$C685/100/12</f>
        <v>0</v>
      </c>
      <c r="E685" s="422">
        <f t="shared" si="407"/>
        <v>0</v>
      </c>
      <c r="F685" s="422">
        <f t="shared" si="407"/>
        <v>0</v>
      </c>
      <c r="G685" s="422">
        <f t="shared" si="407"/>
        <v>0</v>
      </c>
      <c r="H685" s="422">
        <f t="shared" si="407"/>
        <v>0</v>
      </c>
      <c r="I685" s="422">
        <f t="shared" si="407"/>
        <v>0</v>
      </c>
      <c r="J685" s="422">
        <f t="shared" si="407"/>
        <v>0</v>
      </c>
      <c r="K685" s="422">
        <f t="shared" si="407"/>
        <v>0</v>
      </c>
      <c r="L685" s="422">
        <f t="shared" si="407"/>
        <v>0</v>
      </c>
      <c r="M685" s="422">
        <f t="shared" si="407"/>
        <v>0</v>
      </c>
      <c r="N685" s="422">
        <f t="shared" si="407"/>
        <v>0</v>
      </c>
      <c r="O685" s="422">
        <f t="shared" si="407"/>
        <v>0</v>
      </c>
      <c r="P685" s="263">
        <f t="shared" si="405"/>
        <v>0</v>
      </c>
      <c r="AJ685" s="2"/>
      <c r="AK685" s="241"/>
      <c r="AL685" s="2"/>
      <c r="AM685" s="2"/>
      <c r="AN685" s="241"/>
      <c r="AP685" s="2"/>
      <c r="AQ685" s="2"/>
      <c r="AR685" s="241"/>
      <c r="AS685" s="2"/>
      <c r="AT685" s="2"/>
      <c r="AU685" s="2"/>
      <c r="AV685" s="2"/>
      <c r="AW685" s="2"/>
      <c r="AX685" s="2"/>
      <c r="AY685" s="2"/>
      <c r="AZ685" s="2"/>
      <c r="BA685" s="2"/>
      <c r="BB685" s="2"/>
      <c r="BC685" s="2"/>
      <c r="BD685" s="2"/>
      <c r="BE685" s="2"/>
      <c r="BF685" s="2"/>
      <c r="BG685" s="2"/>
      <c r="BH685" s="2"/>
      <c r="BI685" s="2"/>
      <c r="BJ685" s="2"/>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row>
    <row r="686" spans="1:243" ht="15.5">
      <c r="A686" s="147">
        <f>A682+1</f>
        <v>96</v>
      </c>
      <c r="B686" s="227">
        <f t="shared" ref="B686" si="408">B674</f>
        <v>316</v>
      </c>
      <c r="C686" s="578"/>
      <c r="D686" s="422">
        <f t="shared" ref="D686:O686" si="409">D674*$C686/100/12</f>
        <v>0</v>
      </c>
      <c r="E686" s="422">
        <f t="shared" si="409"/>
        <v>0</v>
      </c>
      <c r="F686" s="422">
        <f t="shared" si="409"/>
        <v>0</v>
      </c>
      <c r="G686" s="422">
        <f t="shared" si="409"/>
        <v>0</v>
      </c>
      <c r="H686" s="422">
        <f t="shared" si="409"/>
        <v>0</v>
      </c>
      <c r="I686" s="422">
        <f t="shared" si="409"/>
        <v>0</v>
      </c>
      <c r="J686" s="422">
        <f t="shared" si="409"/>
        <v>0</v>
      </c>
      <c r="K686" s="422">
        <f t="shared" si="409"/>
        <v>0</v>
      </c>
      <c r="L686" s="422">
        <f t="shared" si="409"/>
        <v>0</v>
      </c>
      <c r="M686" s="422">
        <f t="shared" si="409"/>
        <v>0</v>
      </c>
      <c r="N686" s="422">
        <f t="shared" si="409"/>
        <v>0</v>
      </c>
      <c r="O686" s="422">
        <f t="shared" si="409"/>
        <v>0</v>
      </c>
      <c r="P686" s="263">
        <f t="shared" si="399"/>
        <v>0</v>
      </c>
      <c r="AJ686" s="2"/>
      <c r="AK686" s="241"/>
      <c r="AL686" s="2"/>
      <c r="AM686" s="2"/>
      <c r="AN686" s="241"/>
      <c r="AP686" s="2"/>
      <c r="AQ686" s="2"/>
      <c r="AR686" s="241"/>
      <c r="AS686" s="2"/>
      <c r="AT686" s="2"/>
      <c r="AU686" s="2"/>
      <c r="AV686" s="2"/>
      <c r="AW686" s="2"/>
      <c r="AX686" s="2"/>
      <c r="AY686" s="2"/>
      <c r="AZ686" s="2"/>
      <c r="BA686" s="2"/>
      <c r="BB686" s="2"/>
      <c r="BC686" s="2"/>
      <c r="BD686" s="2"/>
      <c r="BE686" s="2"/>
      <c r="BF686" s="2"/>
      <c r="BG686" s="2"/>
      <c r="BH686" s="2"/>
      <c r="BI686" s="2"/>
      <c r="BJ686" s="2"/>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row>
    <row r="687" spans="1:243" ht="15.5">
      <c r="A687" s="96"/>
      <c r="B687" s="2"/>
      <c r="C687" s="2"/>
      <c r="D687" s="2"/>
      <c r="E687" s="2"/>
      <c r="F687" s="2"/>
      <c r="G687" s="2"/>
      <c r="H687" s="2"/>
      <c r="I687" s="2"/>
      <c r="J687" s="2"/>
      <c r="K687" s="96"/>
      <c r="L687" s="2"/>
      <c r="M687" s="2"/>
      <c r="N687" s="2"/>
      <c r="O687" s="2"/>
      <c r="P687" s="266"/>
      <c r="AJ687" s="2"/>
      <c r="AK687" s="241"/>
      <c r="AL687" s="2"/>
      <c r="AM687" s="2"/>
      <c r="AN687" s="241"/>
      <c r="AP687" s="2"/>
      <c r="AQ687" s="2"/>
      <c r="AR687" s="241"/>
      <c r="AS687" s="2"/>
      <c r="AT687" s="2"/>
      <c r="AU687" s="2"/>
      <c r="AV687" s="2"/>
      <c r="AW687" s="2"/>
      <c r="AX687" s="2"/>
      <c r="AY687" s="2"/>
      <c r="AZ687" s="2"/>
      <c r="BA687" s="2"/>
      <c r="BB687" s="2"/>
      <c r="BC687" s="2"/>
      <c r="BD687" s="2"/>
      <c r="BE687" s="2"/>
      <c r="BF687" s="2"/>
      <c r="BG687" s="2"/>
      <c r="BH687" s="2"/>
      <c r="BI687" s="2"/>
      <c r="BJ687" s="2"/>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row>
    <row r="688" spans="1:243" ht="18.5">
      <c r="A688" s="96"/>
      <c r="B688" s="96" t="s">
        <v>1068</v>
      </c>
      <c r="C688" s="96" t="s">
        <v>720</v>
      </c>
      <c r="D688" s="1283" t="s">
        <v>721</v>
      </c>
      <c r="E688" s="1284"/>
      <c r="F688" s="1284"/>
      <c r="G688" s="1284"/>
      <c r="H688" s="1284"/>
      <c r="I688" s="1284"/>
      <c r="J688" s="1284"/>
      <c r="K688" s="1284"/>
      <c r="L688" s="1284"/>
      <c r="M688" s="1284"/>
      <c r="N688" s="1284"/>
      <c r="O688" s="1284"/>
      <c r="P688" s="1284"/>
      <c r="AJ688" s="2"/>
      <c r="AK688" s="241"/>
      <c r="AL688" s="2"/>
      <c r="AM688" s="2"/>
      <c r="AN688" s="241"/>
      <c r="AP688" s="2"/>
      <c r="AQ688" s="2"/>
      <c r="AR688" s="241"/>
      <c r="AS688" s="2"/>
      <c r="AT688" s="2"/>
      <c r="AU688" s="2"/>
      <c r="AV688" s="2"/>
      <c r="AW688" s="2"/>
      <c r="AX688" s="2"/>
      <c r="AY688" s="2"/>
      <c r="AZ688" s="2"/>
      <c r="BA688" s="2"/>
      <c r="BB688" s="2"/>
      <c r="BC688" s="2"/>
      <c r="BD688" s="2"/>
      <c r="BE688" s="2"/>
      <c r="BF688" s="2"/>
      <c r="BG688" s="2"/>
      <c r="BH688" s="2"/>
      <c r="BI688" s="2"/>
      <c r="BJ688" s="2"/>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row>
    <row r="689" spans="1:243" ht="18.5">
      <c r="A689" s="96"/>
      <c r="B689" s="97" t="s">
        <v>918</v>
      </c>
      <c r="C689" s="97" t="s">
        <v>722</v>
      </c>
      <c r="D689" s="15" t="s">
        <v>706</v>
      </c>
      <c r="E689" s="15" t="s">
        <v>707</v>
      </c>
      <c r="F689" s="15" t="s">
        <v>708</v>
      </c>
      <c r="G689" s="15" t="s">
        <v>709</v>
      </c>
      <c r="H689" s="15" t="s">
        <v>710</v>
      </c>
      <c r="I689" s="15" t="s">
        <v>711</v>
      </c>
      <c r="J689" s="15" t="s">
        <v>712</v>
      </c>
      <c r="K689" s="15" t="s">
        <v>713</v>
      </c>
      <c r="L689" s="15" t="s">
        <v>714</v>
      </c>
      <c r="M689" s="15" t="s">
        <v>715</v>
      </c>
      <c r="N689" s="15" t="s">
        <v>716</v>
      </c>
      <c r="O689" s="15" t="s">
        <v>705</v>
      </c>
      <c r="P689" s="277" t="s">
        <v>622</v>
      </c>
      <c r="AJ689" s="2"/>
      <c r="AK689" s="241"/>
      <c r="AL689" s="2"/>
      <c r="AM689" s="2"/>
      <c r="AN689" s="241"/>
      <c r="AP689" s="2"/>
      <c r="AQ689" s="2"/>
      <c r="AR689" s="241"/>
      <c r="AS689" s="2"/>
      <c r="AT689" s="2"/>
      <c r="AU689" s="2"/>
      <c r="AV689" s="2"/>
      <c r="AW689" s="2"/>
      <c r="AX689" s="2"/>
      <c r="AY689" s="2"/>
      <c r="AZ689" s="2"/>
      <c r="BA689" s="2"/>
      <c r="BB689" s="2"/>
      <c r="BC689" s="2"/>
      <c r="BD689" s="2"/>
      <c r="BE689" s="2"/>
      <c r="BF689" s="2"/>
      <c r="BG689" s="2"/>
      <c r="BH689" s="2"/>
      <c r="BI689" s="2"/>
      <c r="BJ689" s="2"/>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row>
    <row r="690" spans="1:243" ht="15.5">
      <c r="A690" s="147">
        <f>A686+1</f>
        <v>97</v>
      </c>
      <c r="B690" s="227">
        <f>B666</f>
        <v>311</v>
      </c>
      <c r="C690" s="577">
        <v>0</v>
      </c>
      <c r="D690" s="422">
        <f>C690+D678</f>
        <v>0</v>
      </c>
      <c r="E690" s="422">
        <f t="shared" ref="E690:O690" si="410">D690+E678</f>
        <v>0</v>
      </c>
      <c r="F690" s="422">
        <f t="shared" si="410"/>
        <v>0</v>
      </c>
      <c r="G690" s="422">
        <f t="shared" si="410"/>
        <v>0</v>
      </c>
      <c r="H690" s="422">
        <f t="shared" si="410"/>
        <v>0</v>
      </c>
      <c r="I690" s="422">
        <f t="shared" si="410"/>
        <v>0</v>
      </c>
      <c r="J690" s="422">
        <f t="shared" si="410"/>
        <v>0</v>
      </c>
      <c r="K690" s="422">
        <f t="shared" si="410"/>
        <v>0</v>
      </c>
      <c r="L690" s="422">
        <f t="shared" si="410"/>
        <v>0</v>
      </c>
      <c r="M690" s="422">
        <f t="shared" si="410"/>
        <v>0</v>
      </c>
      <c r="N690" s="422">
        <f t="shared" si="410"/>
        <v>0</v>
      </c>
      <c r="O690" s="422">
        <f t="shared" si="410"/>
        <v>0</v>
      </c>
      <c r="P690" s="263">
        <f t="shared" ref="P690:P698" si="411">O690</f>
        <v>0</v>
      </c>
      <c r="AJ690" s="2"/>
      <c r="AK690" s="241"/>
      <c r="AL690" s="2"/>
      <c r="AM690" s="2"/>
      <c r="AN690" s="241"/>
      <c r="AP690" s="2"/>
      <c r="AQ690" s="2"/>
      <c r="AR690" s="241"/>
      <c r="AS690" s="2"/>
      <c r="AT690" s="2"/>
      <c r="AU690" s="2"/>
      <c r="AV690" s="2"/>
      <c r="AW690" s="2"/>
      <c r="AX690" s="2"/>
      <c r="AY690" s="2"/>
      <c r="AZ690" s="2"/>
      <c r="BA690" s="2"/>
      <c r="BB690" s="2"/>
      <c r="BC690" s="2"/>
      <c r="BD690" s="2"/>
      <c r="BE690" s="2"/>
      <c r="BF690" s="2"/>
      <c r="BG690" s="2"/>
      <c r="BH690" s="2"/>
      <c r="BI690" s="2"/>
      <c r="BJ690" s="2"/>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row>
    <row r="691" spans="1:243" ht="15.5">
      <c r="A691" s="147">
        <f>A690+1</f>
        <v>98</v>
      </c>
      <c r="B691" s="227">
        <f>B667</f>
        <v>312</v>
      </c>
      <c r="C691" s="577">
        <v>0</v>
      </c>
      <c r="D691" s="422">
        <f>C691+D679</f>
        <v>0</v>
      </c>
      <c r="E691" s="422">
        <f t="shared" ref="E691:O691" si="412">D691+E679</f>
        <v>0</v>
      </c>
      <c r="F691" s="422">
        <f t="shared" si="412"/>
        <v>0</v>
      </c>
      <c r="G691" s="422">
        <f t="shared" si="412"/>
        <v>0</v>
      </c>
      <c r="H691" s="422">
        <f t="shared" si="412"/>
        <v>0</v>
      </c>
      <c r="I691" s="422">
        <f t="shared" si="412"/>
        <v>0</v>
      </c>
      <c r="J691" s="422">
        <f t="shared" si="412"/>
        <v>0</v>
      </c>
      <c r="K691" s="422">
        <f t="shared" si="412"/>
        <v>0</v>
      </c>
      <c r="L691" s="422">
        <f t="shared" si="412"/>
        <v>0</v>
      </c>
      <c r="M691" s="422">
        <f t="shared" si="412"/>
        <v>0</v>
      </c>
      <c r="N691" s="422">
        <f t="shared" si="412"/>
        <v>0</v>
      </c>
      <c r="O691" s="422">
        <f t="shared" si="412"/>
        <v>0</v>
      </c>
      <c r="P691" s="263">
        <f t="shared" si="411"/>
        <v>0</v>
      </c>
      <c r="AJ691" s="2"/>
      <c r="AK691" s="241"/>
      <c r="AL691" s="2"/>
      <c r="AM691" s="2"/>
      <c r="AN691" s="241"/>
      <c r="AP691" s="2"/>
      <c r="AQ691" s="2"/>
      <c r="AR691" s="241"/>
      <c r="AS691" s="2"/>
      <c r="AT691" s="2"/>
      <c r="AU691" s="2"/>
      <c r="AV691" s="2"/>
      <c r="AW691" s="2"/>
      <c r="AX691" s="2"/>
      <c r="AY691" s="2"/>
      <c r="AZ691" s="2"/>
      <c r="BA691" s="2"/>
      <c r="BB691" s="2"/>
      <c r="BC691" s="2"/>
      <c r="BD691" s="2"/>
      <c r="BE691" s="2"/>
      <c r="BF691" s="2"/>
      <c r="BG691" s="2"/>
      <c r="BH691" s="2"/>
      <c r="BI691" s="2"/>
      <c r="BJ691" s="2"/>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row>
    <row r="692" spans="1:243" ht="15.5">
      <c r="A692" s="147">
        <f>A691+1</f>
        <v>99</v>
      </c>
      <c r="B692" s="227">
        <f>B668</f>
        <v>312.10000000000002</v>
      </c>
      <c r="C692" s="577">
        <v>0</v>
      </c>
      <c r="D692" s="422">
        <f>C692+D680</f>
        <v>0</v>
      </c>
      <c r="E692" s="422">
        <f t="shared" ref="E692:O692" si="413">D692+E680</f>
        <v>0</v>
      </c>
      <c r="F692" s="422">
        <f t="shared" si="413"/>
        <v>0</v>
      </c>
      <c r="G692" s="422">
        <f t="shared" si="413"/>
        <v>0</v>
      </c>
      <c r="H692" s="422">
        <f t="shared" si="413"/>
        <v>0</v>
      </c>
      <c r="I692" s="422">
        <f t="shared" si="413"/>
        <v>0</v>
      </c>
      <c r="J692" s="422">
        <f t="shared" si="413"/>
        <v>0</v>
      </c>
      <c r="K692" s="422">
        <f t="shared" si="413"/>
        <v>0</v>
      </c>
      <c r="L692" s="422">
        <f t="shared" si="413"/>
        <v>0</v>
      </c>
      <c r="M692" s="422">
        <f t="shared" si="413"/>
        <v>0</v>
      </c>
      <c r="N692" s="422">
        <f t="shared" si="413"/>
        <v>0</v>
      </c>
      <c r="O692" s="422">
        <f t="shared" si="413"/>
        <v>0</v>
      </c>
      <c r="P692" s="263">
        <f t="shared" si="411"/>
        <v>0</v>
      </c>
      <c r="AJ692" s="2"/>
      <c r="AK692" s="241"/>
      <c r="AL692" s="2"/>
      <c r="AM692" s="2"/>
      <c r="AN692" s="241"/>
      <c r="AP692" s="2"/>
      <c r="AQ692" s="2"/>
      <c r="AR692" s="241"/>
      <c r="AS692" s="2"/>
      <c r="AT692" s="2"/>
      <c r="AU692" s="2"/>
      <c r="AV692" s="2"/>
      <c r="AW692" s="2"/>
      <c r="AX692" s="2"/>
      <c r="AY692" s="2"/>
      <c r="AZ692" s="2"/>
      <c r="BA692" s="2"/>
      <c r="BB692" s="2"/>
      <c r="BC692" s="2"/>
      <c r="BD692" s="2"/>
      <c r="BE692" s="2"/>
      <c r="BF692" s="2"/>
      <c r="BG692" s="2"/>
      <c r="BH692" s="2"/>
      <c r="BI692" s="2"/>
      <c r="BJ692" s="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row>
    <row r="693" spans="1:243" ht="15.5">
      <c r="A693" s="147">
        <f>A692+1</f>
        <v>100</v>
      </c>
      <c r="B693" s="227">
        <f>B669</f>
        <v>314</v>
      </c>
      <c r="C693" s="577">
        <v>0</v>
      </c>
      <c r="D693" s="422">
        <f>C693+D681</f>
        <v>0</v>
      </c>
      <c r="E693" s="422">
        <f t="shared" ref="E693:O693" si="414">D693+E681</f>
        <v>0</v>
      </c>
      <c r="F693" s="422">
        <f t="shared" si="414"/>
        <v>0</v>
      </c>
      <c r="G693" s="422">
        <f t="shared" si="414"/>
        <v>0</v>
      </c>
      <c r="H693" s="422">
        <f t="shared" si="414"/>
        <v>0</v>
      </c>
      <c r="I693" s="422">
        <f t="shared" si="414"/>
        <v>0</v>
      </c>
      <c r="J693" s="422">
        <f t="shared" si="414"/>
        <v>0</v>
      </c>
      <c r="K693" s="422">
        <f t="shared" si="414"/>
        <v>0</v>
      </c>
      <c r="L693" s="422">
        <f t="shared" si="414"/>
        <v>0</v>
      </c>
      <c r="M693" s="422">
        <f t="shared" si="414"/>
        <v>0</v>
      </c>
      <c r="N693" s="422">
        <f t="shared" si="414"/>
        <v>0</v>
      </c>
      <c r="O693" s="422">
        <f t="shared" si="414"/>
        <v>0</v>
      </c>
      <c r="P693" s="263">
        <f t="shared" si="411"/>
        <v>0</v>
      </c>
      <c r="AJ693" s="2"/>
      <c r="AK693" s="241"/>
      <c r="AL693" s="2"/>
      <c r="AM693" s="2"/>
      <c r="AN693" s="241"/>
      <c r="AP693" s="2"/>
      <c r="AQ693" s="2"/>
      <c r="AR693" s="241"/>
      <c r="AS693" s="2"/>
      <c r="AT693" s="2"/>
      <c r="AU693" s="2"/>
      <c r="AV693" s="2"/>
      <c r="AW693" s="2"/>
      <c r="AX693" s="2"/>
      <c r="AY693" s="2"/>
      <c r="AZ693" s="2"/>
      <c r="BA693" s="2"/>
      <c r="BB693" s="2"/>
      <c r="BC693" s="2"/>
      <c r="BD693" s="2"/>
      <c r="BE693" s="2"/>
      <c r="BF693" s="2"/>
      <c r="BG693" s="2"/>
      <c r="BH693" s="2"/>
      <c r="BI693" s="2"/>
      <c r="BJ693" s="2"/>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row>
    <row r="694" spans="1:243" ht="15.5">
      <c r="A694" s="147">
        <f>A693+1</f>
        <v>101</v>
      </c>
      <c r="B694" s="227">
        <f>B670</f>
        <v>315</v>
      </c>
      <c r="C694" s="577">
        <v>0</v>
      </c>
      <c r="D694" s="422">
        <f>C694+D682</f>
        <v>0</v>
      </c>
      <c r="E694" s="422">
        <f t="shared" ref="E694:O694" si="415">D694+E682</f>
        <v>0</v>
      </c>
      <c r="F694" s="422">
        <f t="shared" si="415"/>
        <v>0</v>
      </c>
      <c r="G694" s="422">
        <f t="shared" si="415"/>
        <v>0</v>
      </c>
      <c r="H694" s="422">
        <f t="shared" si="415"/>
        <v>0</v>
      </c>
      <c r="I694" s="422">
        <f t="shared" si="415"/>
        <v>0</v>
      </c>
      <c r="J694" s="422">
        <f t="shared" si="415"/>
        <v>0</v>
      </c>
      <c r="K694" s="422">
        <f t="shared" si="415"/>
        <v>0</v>
      </c>
      <c r="L694" s="422">
        <f t="shared" si="415"/>
        <v>0</v>
      </c>
      <c r="M694" s="422">
        <f t="shared" si="415"/>
        <v>0</v>
      </c>
      <c r="N694" s="422">
        <f t="shared" si="415"/>
        <v>0</v>
      </c>
      <c r="O694" s="422">
        <f t="shared" si="415"/>
        <v>0</v>
      </c>
      <c r="P694" s="263">
        <f t="shared" si="411"/>
        <v>0</v>
      </c>
      <c r="AJ694" s="2"/>
      <c r="AK694" s="241"/>
      <c r="AL694" s="2"/>
      <c r="AM694" s="2"/>
      <c r="AN694" s="241"/>
      <c r="AP694" s="2"/>
      <c r="AQ694" s="2"/>
      <c r="AR694" s="241"/>
      <c r="AS694" s="2"/>
      <c r="AT694" s="2"/>
      <c r="AU694" s="2"/>
      <c r="AV694" s="2"/>
      <c r="AW694" s="2"/>
      <c r="AX694" s="2"/>
      <c r="AY694" s="2"/>
      <c r="AZ694" s="2"/>
      <c r="BA694" s="2"/>
      <c r="BB694" s="2"/>
      <c r="BC694" s="2"/>
      <c r="BD694" s="2"/>
      <c r="BE694" s="2"/>
      <c r="BF694" s="2"/>
      <c r="BG694" s="2"/>
      <c r="BH694" s="2"/>
      <c r="BI694" s="2"/>
      <c r="BJ694" s="2"/>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row>
    <row r="695" spans="1:243" ht="15.5">
      <c r="A695" s="147" t="s">
        <v>3932</v>
      </c>
      <c r="B695" s="227">
        <v>315.10000000000002</v>
      </c>
      <c r="C695" s="577">
        <v>0</v>
      </c>
      <c r="D695" s="422">
        <f t="shared" ref="D695:O695" si="416">C695+D683</f>
        <v>0</v>
      </c>
      <c r="E695" s="422">
        <f t="shared" si="416"/>
        <v>0</v>
      </c>
      <c r="F695" s="422">
        <f t="shared" si="416"/>
        <v>0</v>
      </c>
      <c r="G695" s="422">
        <f t="shared" si="416"/>
        <v>0</v>
      </c>
      <c r="H695" s="422">
        <f t="shared" si="416"/>
        <v>0</v>
      </c>
      <c r="I695" s="422">
        <f t="shared" si="416"/>
        <v>0</v>
      </c>
      <c r="J695" s="422">
        <f t="shared" si="416"/>
        <v>0</v>
      </c>
      <c r="K695" s="422">
        <f t="shared" si="416"/>
        <v>0</v>
      </c>
      <c r="L695" s="422">
        <f t="shared" si="416"/>
        <v>0</v>
      </c>
      <c r="M695" s="422">
        <f t="shared" si="416"/>
        <v>0</v>
      </c>
      <c r="N695" s="422">
        <f t="shared" si="416"/>
        <v>0</v>
      </c>
      <c r="O695" s="422">
        <f t="shared" si="416"/>
        <v>0</v>
      </c>
      <c r="P695" s="263">
        <f t="shared" ref="P695:P697" si="417">O695</f>
        <v>0</v>
      </c>
      <c r="AJ695" s="2"/>
      <c r="AK695" s="241"/>
      <c r="AL695" s="2"/>
      <c r="AM695" s="2"/>
      <c r="AN695" s="241"/>
      <c r="AP695" s="2"/>
      <c r="AQ695" s="2"/>
      <c r="AR695" s="241"/>
      <c r="AS695" s="2"/>
      <c r="AT695" s="2"/>
      <c r="AU695" s="2"/>
      <c r="AV695" s="2"/>
      <c r="AW695" s="2"/>
      <c r="AX695" s="2"/>
      <c r="AY695" s="2"/>
      <c r="AZ695" s="2"/>
      <c r="BA695" s="2"/>
      <c r="BB695" s="2"/>
      <c r="BC695" s="2"/>
      <c r="BD695" s="2"/>
      <c r="BE695" s="2"/>
      <c r="BF695" s="2"/>
      <c r="BG695" s="2"/>
      <c r="BH695" s="2"/>
      <c r="BI695" s="2"/>
      <c r="BJ695" s="2"/>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row>
    <row r="696" spans="1:243" ht="15.5">
      <c r="A696" s="147" t="s">
        <v>3933</v>
      </c>
      <c r="B696" s="227">
        <v>315.2</v>
      </c>
      <c r="C696" s="577">
        <v>0</v>
      </c>
      <c r="D696" s="422">
        <f t="shared" ref="D696:O696" si="418">C696+D684</f>
        <v>0</v>
      </c>
      <c r="E696" s="422">
        <f t="shared" si="418"/>
        <v>0</v>
      </c>
      <c r="F696" s="422">
        <f t="shared" si="418"/>
        <v>0</v>
      </c>
      <c r="G696" s="422">
        <f t="shared" si="418"/>
        <v>0</v>
      </c>
      <c r="H696" s="422">
        <f t="shared" si="418"/>
        <v>0</v>
      </c>
      <c r="I696" s="422">
        <f t="shared" si="418"/>
        <v>0</v>
      </c>
      <c r="J696" s="422">
        <f t="shared" si="418"/>
        <v>0</v>
      </c>
      <c r="K696" s="422">
        <f t="shared" si="418"/>
        <v>0</v>
      </c>
      <c r="L696" s="422">
        <f t="shared" si="418"/>
        <v>0</v>
      </c>
      <c r="M696" s="422">
        <f t="shared" si="418"/>
        <v>0</v>
      </c>
      <c r="N696" s="422">
        <f t="shared" si="418"/>
        <v>0</v>
      </c>
      <c r="O696" s="422">
        <f t="shared" si="418"/>
        <v>0</v>
      </c>
      <c r="P696" s="263">
        <f t="shared" si="417"/>
        <v>0</v>
      </c>
      <c r="AJ696" s="2"/>
      <c r="AK696" s="241"/>
      <c r="AL696" s="2"/>
      <c r="AM696" s="2"/>
      <c r="AN696" s="241"/>
      <c r="AP696" s="2"/>
      <c r="AQ696" s="2"/>
      <c r="AR696" s="241"/>
      <c r="AS696" s="2"/>
      <c r="AT696" s="2"/>
      <c r="AU696" s="2"/>
      <c r="AV696" s="2"/>
      <c r="AW696" s="2"/>
      <c r="AX696" s="2"/>
      <c r="AY696" s="2"/>
      <c r="AZ696" s="2"/>
      <c r="BA696" s="2"/>
      <c r="BB696" s="2"/>
      <c r="BC696" s="2"/>
      <c r="BD696" s="2"/>
      <c r="BE696" s="2"/>
      <c r="BF696" s="2"/>
      <c r="BG696" s="2"/>
      <c r="BH696" s="2"/>
      <c r="BI696" s="2"/>
      <c r="BJ696" s="2"/>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row>
    <row r="697" spans="1:243" ht="15.5">
      <c r="A697" s="147" t="s">
        <v>3934</v>
      </c>
      <c r="B697" s="227">
        <v>315.3</v>
      </c>
      <c r="C697" s="577">
        <v>0</v>
      </c>
      <c r="D697" s="422">
        <f t="shared" ref="D697:O697" si="419">C697+D685</f>
        <v>0</v>
      </c>
      <c r="E697" s="422">
        <f t="shared" si="419"/>
        <v>0</v>
      </c>
      <c r="F697" s="422">
        <f t="shared" si="419"/>
        <v>0</v>
      </c>
      <c r="G697" s="422">
        <f t="shared" si="419"/>
        <v>0</v>
      </c>
      <c r="H697" s="422">
        <f t="shared" si="419"/>
        <v>0</v>
      </c>
      <c r="I697" s="422">
        <f t="shared" si="419"/>
        <v>0</v>
      </c>
      <c r="J697" s="422">
        <f t="shared" si="419"/>
        <v>0</v>
      </c>
      <c r="K697" s="422">
        <f t="shared" si="419"/>
        <v>0</v>
      </c>
      <c r="L697" s="422">
        <f t="shared" si="419"/>
        <v>0</v>
      </c>
      <c r="M697" s="422">
        <f t="shared" si="419"/>
        <v>0</v>
      </c>
      <c r="N697" s="422">
        <f t="shared" si="419"/>
        <v>0</v>
      </c>
      <c r="O697" s="422">
        <f t="shared" si="419"/>
        <v>0</v>
      </c>
      <c r="P697" s="263">
        <f t="shared" si="417"/>
        <v>0</v>
      </c>
      <c r="AJ697" s="2"/>
      <c r="AK697" s="241"/>
      <c r="AL697" s="2"/>
      <c r="AM697" s="2"/>
      <c r="AN697" s="241"/>
      <c r="AP697" s="2"/>
      <c r="AQ697" s="2"/>
      <c r="AR697" s="241"/>
      <c r="AS697" s="2"/>
      <c r="AT697" s="2"/>
      <c r="AU697" s="2"/>
      <c r="AV697" s="2"/>
      <c r="AW697" s="2"/>
      <c r="AX697" s="2"/>
      <c r="AY697" s="2"/>
      <c r="AZ697" s="2"/>
      <c r="BA697" s="2"/>
      <c r="BB697" s="2"/>
      <c r="BC697" s="2"/>
      <c r="BD697" s="2"/>
      <c r="BE697" s="2"/>
      <c r="BF697" s="2"/>
      <c r="BG697" s="2"/>
      <c r="BH697" s="2"/>
      <c r="BI697" s="2"/>
      <c r="BJ697" s="2"/>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row>
    <row r="698" spans="1:243" ht="15.5">
      <c r="A698" s="147">
        <f>A694+1</f>
        <v>102</v>
      </c>
      <c r="B698" s="227">
        <f t="shared" ref="B698" si="420">B674</f>
        <v>316</v>
      </c>
      <c r="C698" s="577">
        <v>0</v>
      </c>
      <c r="D698" s="422">
        <f t="shared" ref="D698:O698" si="421">C698+D686</f>
        <v>0</v>
      </c>
      <c r="E698" s="422">
        <f t="shared" si="421"/>
        <v>0</v>
      </c>
      <c r="F698" s="422">
        <f t="shared" si="421"/>
        <v>0</v>
      </c>
      <c r="G698" s="422">
        <f t="shared" si="421"/>
        <v>0</v>
      </c>
      <c r="H698" s="422">
        <f t="shared" si="421"/>
        <v>0</v>
      </c>
      <c r="I698" s="422">
        <f t="shared" si="421"/>
        <v>0</v>
      </c>
      <c r="J698" s="422">
        <f t="shared" si="421"/>
        <v>0</v>
      </c>
      <c r="K698" s="422">
        <f t="shared" si="421"/>
        <v>0</v>
      </c>
      <c r="L698" s="422">
        <f t="shared" si="421"/>
        <v>0</v>
      </c>
      <c r="M698" s="422">
        <f t="shared" si="421"/>
        <v>0</v>
      </c>
      <c r="N698" s="422">
        <f t="shared" si="421"/>
        <v>0</v>
      </c>
      <c r="O698" s="422">
        <f t="shared" si="421"/>
        <v>0</v>
      </c>
      <c r="P698" s="263">
        <f t="shared" si="411"/>
        <v>0</v>
      </c>
      <c r="AJ698" s="2"/>
      <c r="AK698" s="241"/>
      <c r="AL698" s="2"/>
      <c r="AM698" s="2"/>
      <c r="AN698" s="241"/>
      <c r="AP698" s="2"/>
      <c r="AQ698" s="2"/>
      <c r="AR698" s="241"/>
      <c r="AS698" s="2"/>
      <c r="AT698" s="2"/>
      <c r="AU698" s="2"/>
      <c r="AV698" s="2"/>
      <c r="AW698" s="2"/>
      <c r="AX698" s="2"/>
      <c r="AY698" s="2"/>
      <c r="AZ698" s="2"/>
      <c r="BA698" s="2"/>
      <c r="BB698" s="2"/>
      <c r="BC698" s="2"/>
      <c r="BD698" s="2"/>
      <c r="BE698" s="2"/>
      <c r="BF698" s="2"/>
      <c r="BG698" s="2"/>
      <c r="BH698" s="2"/>
      <c r="BI698" s="2"/>
      <c r="BJ698" s="2"/>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row>
    <row r="699" spans="1:243" ht="15.5">
      <c r="A699" s="147"/>
      <c r="B699" s="227"/>
      <c r="C699" s="226"/>
      <c r="D699" s="226"/>
      <c r="E699" s="226"/>
      <c r="F699" s="226"/>
      <c r="G699" s="226"/>
      <c r="H699" s="226"/>
      <c r="I699" s="226"/>
      <c r="J699" s="226"/>
      <c r="K699" s="226"/>
      <c r="L699" s="226"/>
      <c r="M699" s="226"/>
      <c r="N699" s="226"/>
      <c r="O699" s="226"/>
      <c r="P699" s="263"/>
      <c r="AJ699" s="2"/>
      <c r="AK699" s="241"/>
      <c r="AL699" s="2"/>
      <c r="AM699" s="2"/>
      <c r="AN699" s="241"/>
      <c r="AP699" s="2"/>
      <c r="AQ699" s="2"/>
      <c r="AR699" s="241"/>
      <c r="AS699" s="2"/>
      <c r="AT699" s="2"/>
      <c r="AU699" s="2"/>
      <c r="AV699" s="2"/>
      <c r="AW699" s="2"/>
      <c r="AX699" s="2"/>
      <c r="AY699" s="2"/>
      <c r="AZ699" s="2"/>
      <c r="BA699" s="2"/>
      <c r="BB699" s="2"/>
      <c r="BC699" s="2"/>
      <c r="BD699" s="2"/>
      <c r="BE699" s="2"/>
      <c r="BF699" s="2"/>
      <c r="BG699" s="2"/>
      <c r="BH699" s="2"/>
      <c r="BI699" s="2"/>
      <c r="BJ699" s="2"/>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row>
    <row r="700" spans="1:243" ht="15.5">
      <c r="A700" s="264" t="s">
        <v>703</v>
      </c>
      <c r="B700" s="264"/>
      <c r="C700" s="268" t="s">
        <v>472</v>
      </c>
      <c r="D700" s="2"/>
      <c r="E700" s="2"/>
      <c r="F700" s="2"/>
      <c r="G700" s="2"/>
      <c r="H700" s="2"/>
      <c r="I700" s="2"/>
      <c r="J700" s="2"/>
      <c r="K700" s="96"/>
      <c r="L700" s="2"/>
      <c r="M700" s="2"/>
      <c r="N700" s="2"/>
      <c r="O700" s="2"/>
      <c r="P700" s="266"/>
      <c r="AJ700" s="2"/>
      <c r="AK700" s="241"/>
      <c r="AL700" s="2"/>
      <c r="AM700" s="2"/>
      <c r="AN700" s="241"/>
      <c r="AP700" s="2"/>
      <c r="AQ700" s="2"/>
      <c r="AR700" s="241"/>
      <c r="AS700" s="2"/>
      <c r="AT700" s="2"/>
      <c r="AU700" s="2"/>
      <c r="AV700" s="2"/>
      <c r="AW700" s="2"/>
      <c r="AX700" s="2"/>
      <c r="AY700" s="2"/>
      <c r="AZ700" s="2"/>
      <c r="BA700" s="2"/>
      <c r="BB700" s="2"/>
      <c r="BC700" s="2"/>
      <c r="BD700" s="2"/>
      <c r="BE700" s="2"/>
      <c r="BF700" s="2"/>
      <c r="BG700" s="2"/>
      <c r="BH700" s="2"/>
      <c r="BI700" s="2"/>
      <c r="BJ700" s="2"/>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row>
    <row r="701" spans="1:243" ht="15.5">
      <c r="A701" s="96"/>
      <c r="B701" s="264"/>
      <c r="C701" s="2"/>
      <c r="D701" s="2"/>
      <c r="E701" s="2"/>
      <c r="F701" s="2"/>
      <c r="G701" s="2"/>
      <c r="H701" s="2"/>
      <c r="I701" s="2"/>
      <c r="J701" s="2"/>
      <c r="K701" s="96"/>
      <c r="L701" s="2"/>
      <c r="M701" s="2"/>
      <c r="N701" s="2"/>
      <c r="O701" s="2"/>
      <c r="P701" s="266"/>
      <c r="AJ701" s="2"/>
      <c r="AK701" s="241"/>
      <c r="AL701" s="2"/>
      <c r="AM701" s="2"/>
      <c r="AN701" s="241"/>
      <c r="AP701" s="2"/>
      <c r="AQ701" s="2"/>
      <c r="AR701" s="241"/>
      <c r="AS701" s="2"/>
      <c r="AT701" s="2"/>
      <c r="AU701" s="2"/>
      <c r="AV701" s="2"/>
      <c r="AW701" s="2"/>
      <c r="AX701" s="2"/>
      <c r="AY701" s="2"/>
      <c r="AZ701" s="2"/>
      <c r="BA701" s="2"/>
      <c r="BB701" s="2"/>
      <c r="BC701" s="2"/>
      <c r="BD701" s="2"/>
      <c r="BE701" s="2"/>
      <c r="BF701" s="2"/>
      <c r="BG701" s="2"/>
      <c r="BH701" s="2"/>
      <c r="BI701" s="2"/>
      <c r="BJ701" s="2"/>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row>
    <row r="702" spans="1:243" ht="18.5">
      <c r="A702" s="96" t="s">
        <v>490</v>
      </c>
      <c r="B702" s="96" t="s">
        <v>1068</v>
      </c>
      <c r="C702" s="96"/>
      <c r="D702" s="1283" t="s">
        <v>704</v>
      </c>
      <c r="E702" s="1284"/>
      <c r="F702" s="1284"/>
      <c r="G702" s="1284"/>
      <c r="H702" s="1284"/>
      <c r="I702" s="1284"/>
      <c r="J702" s="1284"/>
      <c r="K702" s="1284"/>
      <c r="L702" s="1284"/>
      <c r="M702" s="1284"/>
      <c r="N702" s="1284"/>
      <c r="O702" s="1284"/>
      <c r="P702" s="1198"/>
      <c r="AJ702" s="2"/>
      <c r="AK702" s="241"/>
      <c r="AL702" s="2"/>
      <c r="AM702" s="2"/>
      <c r="AN702" s="241"/>
      <c r="AP702" s="2"/>
      <c r="AQ702" s="2"/>
      <c r="AR702" s="241"/>
      <c r="AS702" s="2"/>
      <c r="AT702" s="2"/>
      <c r="AU702" s="2"/>
      <c r="AV702" s="2"/>
      <c r="AW702" s="2"/>
      <c r="AX702" s="2"/>
      <c r="AY702" s="2"/>
      <c r="AZ702" s="2"/>
      <c r="BA702" s="2"/>
      <c r="BB702" s="2"/>
      <c r="BC702" s="2"/>
      <c r="BD702" s="2"/>
      <c r="BE702" s="2"/>
      <c r="BF702" s="2"/>
      <c r="BG702" s="2"/>
      <c r="BH702" s="2"/>
      <c r="BI702" s="2"/>
      <c r="BJ702" s="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row>
    <row r="703" spans="1:243" ht="15.5">
      <c r="A703" s="97" t="s">
        <v>918</v>
      </c>
      <c r="B703" s="97" t="s">
        <v>918</v>
      </c>
      <c r="C703" s="97"/>
      <c r="D703" s="15" t="s">
        <v>705</v>
      </c>
      <c r="E703" s="15" t="s">
        <v>706</v>
      </c>
      <c r="F703" s="15" t="s">
        <v>707</v>
      </c>
      <c r="G703" s="15" t="s">
        <v>708</v>
      </c>
      <c r="H703" s="15" t="s">
        <v>709</v>
      </c>
      <c r="I703" s="15" t="s">
        <v>710</v>
      </c>
      <c r="J703" s="15" t="s">
        <v>711</v>
      </c>
      <c r="K703" s="15" t="s">
        <v>712</v>
      </c>
      <c r="L703" s="15" t="s">
        <v>713</v>
      </c>
      <c r="M703" s="15" t="s">
        <v>714</v>
      </c>
      <c r="N703" s="15" t="s">
        <v>715</v>
      </c>
      <c r="O703" s="15" t="s">
        <v>716</v>
      </c>
      <c r="P703" s="276"/>
      <c r="AJ703" s="2"/>
      <c r="AK703" s="241"/>
      <c r="AL703" s="2"/>
      <c r="AM703" s="2"/>
      <c r="AN703" s="241"/>
      <c r="AP703" s="2"/>
      <c r="AQ703" s="2"/>
      <c r="AR703" s="241"/>
      <c r="AS703" s="2"/>
      <c r="AT703" s="2"/>
      <c r="AU703" s="2"/>
      <c r="AV703" s="2"/>
      <c r="AW703" s="2"/>
      <c r="AX703" s="2"/>
      <c r="AY703" s="2"/>
      <c r="AZ703" s="2"/>
      <c r="BA703" s="2"/>
      <c r="BB703" s="2"/>
      <c r="BC703" s="2"/>
      <c r="BD703" s="2"/>
      <c r="BE703" s="2"/>
      <c r="BF703" s="2"/>
      <c r="BG703" s="2"/>
      <c r="BH703" s="2"/>
      <c r="BI703" s="2"/>
      <c r="BJ703" s="2"/>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row>
    <row r="704" spans="1:243" ht="15.5">
      <c r="A704" s="147">
        <f>A698+1</f>
        <v>103</v>
      </c>
      <c r="B704" s="227">
        <v>311</v>
      </c>
      <c r="C704" s="2"/>
      <c r="D704" s="577">
        <v>0</v>
      </c>
      <c r="E704" s="577">
        <v>0</v>
      </c>
      <c r="F704" s="577">
        <v>0</v>
      </c>
      <c r="G704" s="577">
        <v>0</v>
      </c>
      <c r="H704" s="577">
        <v>0</v>
      </c>
      <c r="I704" s="577">
        <v>0</v>
      </c>
      <c r="J704" s="577">
        <v>0</v>
      </c>
      <c r="K704" s="577">
        <v>0</v>
      </c>
      <c r="L704" s="577">
        <v>0</v>
      </c>
      <c r="M704" s="577">
        <v>0</v>
      </c>
      <c r="N704" s="577">
        <v>0</v>
      </c>
      <c r="O704" s="577">
        <v>0</v>
      </c>
      <c r="P704" s="266"/>
      <c r="AJ704" s="2"/>
      <c r="AK704" s="241"/>
      <c r="AL704" s="2"/>
      <c r="AM704" s="2"/>
      <c r="AN704" s="241"/>
      <c r="AP704" s="2"/>
      <c r="AQ704" s="2"/>
      <c r="AR704" s="241"/>
      <c r="AS704" s="2"/>
      <c r="AT704" s="2"/>
      <c r="AU704" s="2"/>
      <c r="AV704" s="2"/>
      <c r="AW704" s="2"/>
      <c r="AX704" s="2"/>
      <c r="AY704" s="2"/>
      <c r="AZ704" s="2"/>
      <c r="BA704" s="2"/>
      <c r="BB704" s="2"/>
      <c r="BC704" s="2"/>
      <c r="BD704" s="2"/>
      <c r="BE704" s="2"/>
      <c r="BF704" s="2"/>
      <c r="BG704" s="2"/>
      <c r="BH704" s="2"/>
      <c r="BI704" s="2"/>
      <c r="BJ704" s="2"/>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row>
    <row r="705" spans="1:243" ht="15.5">
      <c r="A705" s="147">
        <f>A704+1</f>
        <v>104</v>
      </c>
      <c r="B705" s="227">
        <v>312</v>
      </c>
      <c r="C705" s="2"/>
      <c r="D705" s="577">
        <v>0</v>
      </c>
      <c r="E705" s="577">
        <v>0</v>
      </c>
      <c r="F705" s="577">
        <v>0</v>
      </c>
      <c r="G705" s="577">
        <v>0</v>
      </c>
      <c r="H705" s="577">
        <v>0</v>
      </c>
      <c r="I705" s="577">
        <v>0</v>
      </c>
      <c r="J705" s="577">
        <v>0</v>
      </c>
      <c r="K705" s="577">
        <v>0</v>
      </c>
      <c r="L705" s="577">
        <v>0</v>
      </c>
      <c r="M705" s="577">
        <v>0</v>
      </c>
      <c r="N705" s="577">
        <v>0</v>
      </c>
      <c r="O705" s="577">
        <v>0</v>
      </c>
      <c r="P705" s="266"/>
      <c r="AJ705" s="2"/>
      <c r="AK705" s="241"/>
      <c r="AL705" s="2"/>
      <c r="AM705" s="2"/>
      <c r="AN705" s="241"/>
      <c r="AP705" s="2"/>
      <c r="AQ705" s="2"/>
      <c r="AR705" s="241"/>
      <c r="AS705" s="2"/>
      <c r="AT705" s="2"/>
      <c r="AU705" s="2"/>
      <c r="AV705" s="2"/>
      <c r="AW705" s="2"/>
      <c r="AX705" s="2"/>
      <c r="AY705" s="2"/>
      <c r="AZ705" s="2"/>
      <c r="BA705" s="2"/>
      <c r="BB705" s="2"/>
      <c r="BC705" s="2"/>
      <c r="BD705" s="2"/>
      <c r="BE705" s="2"/>
      <c r="BF705" s="2"/>
      <c r="BG705" s="2"/>
      <c r="BH705" s="2"/>
      <c r="BI705" s="2"/>
      <c r="BJ705" s="2"/>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row>
    <row r="706" spans="1:243" ht="15.5">
      <c r="A706" s="147">
        <f>A705+1</f>
        <v>105</v>
      </c>
      <c r="B706" s="227">
        <v>312.10000000000002</v>
      </c>
      <c r="C706" s="2"/>
      <c r="D706" s="577">
        <v>0</v>
      </c>
      <c r="E706" s="577">
        <v>0</v>
      </c>
      <c r="F706" s="577">
        <v>0</v>
      </c>
      <c r="G706" s="577">
        <v>0</v>
      </c>
      <c r="H706" s="577">
        <v>0</v>
      </c>
      <c r="I706" s="577">
        <v>0</v>
      </c>
      <c r="J706" s="577">
        <v>0</v>
      </c>
      <c r="K706" s="577">
        <v>0</v>
      </c>
      <c r="L706" s="577">
        <v>0</v>
      </c>
      <c r="M706" s="577">
        <v>0</v>
      </c>
      <c r="N706" s="577">
        <v>0</v>
      </c>
      <c r="O706" s="577">
        <v>0</v>
      </c>
      <c r="P706" s="266"/>
      <c r="AJ706" s="2"/>
      <c r="AK706" s="241"/>
      <c r="AL706" s="2"/>
      <c r="AM706" s="2"/>
      <c r="AN706" s="241"/>
      <c r="AP706" s="2"/>
      <c r="AQ706" s="2"/>
      <c r="AR706" s="241"/>
      <c r="AS706" s="2"/>
      <c r="AT706" s="2"/>
      <c r="AU706" s="2"/>
      <c r="AV706" s="2"/>
      <c r="AW706" s="2"/>
      <c r="AX706" s="2"/>
      <c r="AY706" s="2"/>
      <c r="AZ706" s="2"/>
      <c r="BA706" s="2"/>
      <c r="BB706" s="2"/>
      <c r="BC706" s="2"/>
      <c r="BD706" s="2"/>
      <c r="BE706" s="2"/>
      <c r="BF706" s="2"/>
      <c r="BG706" s="2"/>
      <c r="BH706" s="2"/>
      <c r="BI706" s="2"/>
      <c r="BJ706" s="2"/>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row>
    <row r="707" spans="1:243" ht="15.5">
      <c r="A707" s="147">
        <f>A706+1</f>
        <v>106</v>
      </c>
      <c r="B707" s="227">
        <v>314</v>
      </c>
      <c r="C707" s="2"/>
      <c r="D707" s="577">
        <v>0</v>
      </c>
      <c r="E707" s="577">
        <v>0</v>
      </c>
      <c r="F707" s="577">
        <v>0</v>
      </c>
      <c r="G707" s="577">
        <v>0</v>
      </c>
      <c r="H707" s="577">
        <v>0</v>
      </c>
      <c r="I707" s="577">
        <v>0</v>
      </c>
      <c r="J707" s="577">
        <v>0</v>
      </c>
      <c r="K707" s="577">
        <v>0</v>
      </c>
      <c r="L707" s="577">
        <v>0</v>
      </c>
      <c r="M707" s="577">
        <v>0</v>
      </c>
      <c r="N707" s="577">
        <v>0</v>
      </c>
      <c r="O707" s="577">
        <v>0</v>
      </c>
      <c r="P707" s="266"/>
      <c r="AJ707" s="2"/>
      <c r="AK707" s="241"/>
      <c r="AL707" s="2"/>
      <c r="AM707" s="2"/>
      <c r="AN707" s="241"/>
      <c r="AP707" s="2"/>
      <c r="AQ707" s="2"/>
      <c r="AR707" s="241"/>
      <c r="AS707" s="2"/>
      <c r="AT707" s="2"/>
      <c r="AU707" s="2"/>
      <c r="AV707" s="2"/>
      <c r="AW707" s="2"/>
      <c r="AX707" s="2"/>
      <c r="AY707" s="2"/>
      <c r="AZ707" s="2"/>
      <c r="BA707" s="2"/>
      <c r="BB707" s="2"/>
      <c r="BC707" s="2"/>
      <c r="BD707" s="2"/>
      <c r="BE707" s="2"/>
      <c r="BF707" s="2"/>
      <c r="BG707" s="2"/>
      <c r="BH707" s="2"/>
      <c r="BI707" s="2"/>
      <c r="BJ707" s="2"/>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row>
    <row r="708" spans="1:243" ht="15.5">
      <c r="A708" s="147">
        <f>A707+1</f>
        <v>107</v>
      </c>
      <c r="B708" s="227">
        <v>315</v>
      </c>
      <c r="C708" s="2"/>
      <c r="D708" s="577">
        <v>0</v>
      </c>
      <c r="E708" s="577">
        <v>0</v>
      </c>
      <c r="F708" s="577">
        <v>0</v>
      </c>
      <c r="G708" s="577">
        <v>0</v>
      </c>
      <c r="H708" s="577">
        <v>0</v>
      </c>
      <c r="I708" s="577">
        <v>0</v>
      </c>
      <c r="J708" s="577">
        <v>0</v>
      </c>
      <c r="K708" s="577">
        <v>0</v>
      </c>
      <c r="L708" s="577">
        <v>0</v>
      </c>
      <c r="M708" s="577">
        <v>0</v>
      </c>
      <c r="N708" s="577">
        <v>0</v>
      </c>
      <c r="O708" s="577">
        <v>0</v>
      </c>
      <c r="P708" s="266"/>
      <c r="AJ708" s="2"/>
      <c r="AK708" s="241"/>
      <c r="AL708" s="2"/>
      <c r="AM708" s="2"/>
      <c r="AN708" s="241"/>
      <c r="AP708" s="2"/>
      <c r="AQ708" s="2"/>
      <c r="AR708" s="241"/>
      <c r="AS708" s="2"/>
      <c r="AT708" s="2"/>
      <c r="AU708" s="2"/>
      <c r="AV708" s="2"/>
      <c r="AW708" s="2"/>
      <c r="AX708" s="2"/>
      <c r="AY708" s="2"/>
      <c r="AZ708" s="2"/>
      <c r="BA708" s="2"/>
      <c r="BB708" s="2"/>
      <c r="BC708" s="2"/>
      <c r="BD708" s="2"/>
      <c r="BE708" s="2"/>
      <c r="BF708" s="2"/>
      <c r="BG708" s="2"/>
      <c r="BH708" s="2"/>
      <c r="BI708" s="2"/>
      <c r="BJ708" s="2"/>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row>
    <row r="709" spans="1:243" ht="15.5">
      <c r="A709" s="147" t="s">
        <v>3770</v>
      </c>
      <c r="B709" s="227">
        <v>315.10000000000002</v>
      </c>
      <c r="C709" s="2"/>
      <c r="D709" s="577">
        <v>0</v>
      </c>
      <c r="E709" s="577">
        <v>0</v>
      </c>
      <c r="F709" s="577">
        <v>0</v>
      </c>
      <c r="G709" s="577">
        <v>0</v>
      </c>
      <c r="H709" s="577">
        <v>0</v>
      </c>
      <c r="I709" s="577">
        <v>0</v>
      </c>
      <c r="J709" s="577">
        <v>0</v>
      </c>
      <c r="K709" s="577">
        <v>0</v>
      </c>
      <c r="L709" s="577">
        <v>0</v>
      </c>
      <c r="M709" s="577">
        <v>0</v>
      </c>
      <c r="N709" s="577">
        <v>0</v>
      </c>
      <c r="O709" s="577">
        <v>0</v>
      </c>
      <c r="P709" s="266"/>
      <c r="AJ709" s="2"/>
      <c r="AK709" s="241"/>
      <c r="AL709" s="2"/>
      <c r="AM709" s="2"/>
      <c r="AN709" s="241"/>
      <c r="AP709" s="2"/>
      <c r="AQ709" s="2"/>
      <c r="AR709" s="241"/>
      <c r="AS709" s="2"/>
      <c r="AT709" s="2"/>
      <c r="AU709" s="2"/>
      <c r="AV709" s="2"/>
      <c r="AW709" s="2"/>
      <c r="AX709" s="2"/>
      <c r="AY709" s="2"/>
      <c r="AZ709" s="2"/>
      <c r="BA709" s="2"/>
      <c r="BB709" s="2"/>
      <c r="BC709" s="2"/>
      <c r="BD709" s="2"/>
      <c r="BE709" s="2"/>
      <c r="BF709" s="2"/>
      <c r="BG709" s="2"/>
      <c r="BH709" s="2"/>
      <c r="BI709" s="2"/>
      <c r="BJ709" s="2"/>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row>
    <row r="710" spans="1:243" ht="15.5">
      <c r="A710" s="147" t="s">
        <v>3771</v>
      </c>
      <c r="B710" s="227">
        <v>315.2</v>
      </c>
      <c r="C710" s="2"/>
      <c r="D710" s="577">
        <v>0</v>
      </c>
      <c r="E710" s="577">
        <v>0</v>
      </c>
      <c r="F710" s="577">
        <v>0</v>
      </c>
      <c r="G710" s="577">
        <v>0</v>
      </c>
      <c r="H710" s="577">
        <v>0</v>
      </c>
      <c r="I710" s="577">
        <v>0</v>
      </c>
      <c r="J710" s="577">
        <v>0</v>
      </c>
      <c r="K710" s="577">
        <v>0</v>
      </c>
      <c r="L710" s="577">
        <v>0</v>
      </c>
      <c r="M710" s="577">
        <v>0</v>
      </c>
      <c r="N710" s="577">
        <v>0</v>
      </c>
      <c r="O710" s="577">
        <v>0</v>
      </c>
      <c r="P710" s="266"/>
      <c r="AJ710" s="2"/>
      <c r="AK710" s="241"/>
      <c r="AL710" s="2"/>
      <c r="AM710" s="2"/>
      <c r="AN710" s="241"/>
      <c r="AP710" s="2"/>
      <c r="AQ710" s="2"/>
      <c r="AR710" s="241"/>
      <c r="AS710" s="2"/>
      <c r="AT710" s="2"/>
      <c r="AU710" s="2"/>
      <c r="AV710" s="2"/>
      <c r="AW710" s="2"/>
      <c r="AX710" s="2"/>
      <c r="AY710" s="2"/>
      <c r="AZ710" s="2"/>
      <c r="BA710" s="2"/>
      <c r="BB710" s="2"/>
      <c r="BC710" s="2"/>
      <c r="BD710" s="2"/>
      <c r="BE710" s="2"/>
      <c r="BF710" s="2"/>
      <c r="BG710" s="2"/>
      <c r="BH710" s="2"/>
      <c r="BI710" s="2"/>
      <c r="BJ710" s="2"/>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row>
    <row r="711" spans="1:243" ht="15.5">
      <c r="A711" s="147" t="s">
        <v>3772</v>
      </c>
      <c r="B711" s="227">
        <v>315.3</v>
      </c>
      <c r="C711" s="2"/>
      <c r="D711" s="577">
        <v>0</v>
      </c>
      <c r="E711" s="577">
        <v>0</v>
      </c>
      <c r="F711" s="577">
        <v>0</v>
      </c>
      <c r="G711" s="577">
        <v>0</v>
      </c>
      <c r="H711" s="577">
        <v>0</v>
      </c>
      <c r="I711" s="577">
        <v>0</v>
      </c>
      <c r="J711" s="577">
        <v>0</v>
      </c>
      <c r="K711" s="577">
        <v>0</v>
      </c>
      <c r="L711" s="577">
        <v>0</v>
      </c>
      <c r="M711" s="577">
        <v>0</v>
      </c>
      <c r="N711" s="577">
        <v>0</v>
      </c>
      <c r="O711" s="577">
        <v>0</v>
      </c>
      <c r="P711" s="266"/>
      <c r="AJ711" s="2"/>
      <c r="AK711" s="241"/>
      <c r="AL711" s="2"/>
      <c r="AM711" s="2"/>
      <c r="AN711" s="241"/>
      <c r="AP711" s="2"/>
      <c r="AQ711" s="2"/>
      <c r="AR711" s="241"/>
      <c r="AS711" s="2"/>
      <c r="AT711" s="2"/>
      <c r="AU711" s="2"/>
      <c r="AV711" s="2"/>
      <c r="AW711" s="2"/>
      <c r="AX711" s="2"/>
      <c r="AY711" s="2"/>
      <c r="AZ711" s="2"/>
      <c r="BA711" s="2"/>
      <c r="BB711" s="2"/>
      <c r="BC711" s="2"/>
      <c r="BD711" s="2"/>
      <c r="BE711" s="2"/>
      <c r="BF711" s="2"/>
      <c r="BG711" s="2"/>
      <c r="BH711" s="2"/>
      <c r="BI711" s="2"/>
      <c r="BJ711" s="2"/>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row>
    <row r="712" spans="1:243" ht="15.5">
      <c r="A712" s="147">
        <f>A708+1</f>
        <v>108</v>
      </c>
      <c r="B712" s="227">
        <v>316</v>
      </c>
      <c r="C712" s="2"/>
      <c r="D712" s="577">
        <v>0</v>
      </c>
      <c r="E712" s="577">
        <v>0</v>
      </c>
      <c r="F712" s="577">
        <v>0</v>
      </c>
      <c r="G712" s="577">
        <v>0</v>
      </c>
      <c r="H712" s="577">
        <v>0</v>
      </c>
      <c r="I712" s="577">
        <v>0</v>
      </c>
      <c r="J712" s="577">
        <v>0</v>
      </c>
      <c r="K712" s="577">
        <v>0</v>
      </c>
      <c r="L712" s="577">
        <v>0</v>
      </c>
      <c r="M712" s="577">
        <v>0</v>
      </c>
      <c r="N712" s="577">
        <v>0</v>
      </c>
      <c r="O712" s="577">
        <v>0</v>
      </c>
      <c r="P712" s="266"/>
      <c r="AJ712" s="2"/>
      <c r="AK712" s="241"/>
      <c r="AL712" s="2"/>
      <c r="AM712" s="2"/>
      <c r="AN712" s="241"/>
      <c r="AP712" s="2"/>
      <c r="AQ712" s="2"/>
      <c r="AR712" s="241"/>
      <c r="AS712" s="2"/>
      <c r="AT712" s="2"/>
      <c r="AU712" s="2"/>
      <c r="AV712" s="2"/>
      <c r="AW712" s="2"/>
      <c r="AX712" s="2"/>
      <c r="AY712" s="2"/>
      <c r="AZ712" s="2"/>
      <c r="BA712" s="2"/>
      <c r="BB712" s="2"/>
      <c r="BC712" s="2"/>
      <c r="BD712" s="2"/>
      <c r="BE712" s="2"/>
      <c r="BF712" s="2"/>
      <c r="BG712" s="2"/>
      <c r="BH712" s="2"/>
      <c r="BI712" s="2"/>
      <c r="BJ712" s="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row>
    <row r="713" spans="1:243" ht="15.5">
      <c r="A713" s="147"/>
      <c r="B713" s="264"/>
      <c r="C713" s="2"/>
      <c r="D713" s="2"/>
      <c r="E713" s="2"/>
      <c r="F713" s="2"/>
      <c r="G713" s="2"/>
      <c r="H713" s="2"/>
      <c r="I713" s="2"/>
      <c r="J713" s="2"/>
      <c r="K713" s="96"/>
      <c r="L713" s="2"/>
      <c r="M713" s="2"/>
      <c r="N713" s="2"/>
      <c r="O713" s="2"/>
      <c r="P713" s="266"/>
      <c r="AJ713" s="2"/>
      <c r="AK713" s="241"/>
      <c r="AL713" s="2"/>
      <c r="AM713" s="2"/>
      <c r="AN713" s="241"/>
      <c r="AP713" s="2"/>
      <c r="AQ713" s="2"/>
      <c r="AR713" s="241"/>
      <c r="AS713" s="2"/>
      <c r="AT713" s="2"/>
      <c r="AU713" s="2"/>
      <c r="AV713" s="2"/>
      <c r="AW713" s="2"/>
      <c r="AX713" s="2"/>
      <c r="AY713" s="2"/>
      <c r="AZ713" s="2"/>
      <c r="BA713" s="2"/>
      <c r="BB713" s="2"/>
      <c r="BC713" s="2"/>
      <c r="BD713" s="2"/>
      <c r="BE713" s="2"/>
      <c r="BF713" s="2"/>
      <c r="BG713" s="2"/>
      <c r="BH713" s="2"/>
      <c r="BI713" s="2"/>
      <c r="BJ713" s="2"/>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row>
    <row r="714" spans="1:243" ht="18.5">
      <c r="A714" s="96"/>
      <c r="B714" s="96" t="s">
        <v>1068</v>
      </c>
      <c r="C714" s="96" t="s">
        <v>717</v>
      </c>
      <c r="D714" s="1283" t="s">
        <v>718</v>
      </c>
      <c r="E714" s="1284"/>
      <c r="F714" s="1284"/>
      <c r="G714" s="1284"/>
      <c r="H714" s="1284"/>
      <c r="I714" s="1284"/>
      <c r="J714" s="1284"/>
      <c r="K714" s="1284"/>
      <c r="L714" s="1284"/>
      <c r="M714" s="1284"/>
      <c r="N714" s="1284"/>
      <c r="O714" s="1284"/>
      <c r="P714" s="1284"/>
      <c r="AJ714" s="2"/>
      <c r="AK714" s="241"/>
      <c r="AL714" s="2"/>
      <c r="AM714" s="2"/>
      <c r="AN714" s="241"/>
      <c r="AP714" s="2"/>
      <c r="AQ714" s="2"/>
      <c r="AR714" s="241"/>
      <c r="AS714" s="2"/>
      <c r="AT714" s="2"/>
      <c r="AU714" s="2"/>
      <c r="AV714" s="2"/>
      <c r="AW714" s="2"/>
      <c r="AX714" s="2"/>
      <c r="AY714" s="2"/>
      <c r="AZ714" s="2"/>
      <c r="BA714" s="2"/>
      <c r="BB714" s="2"/>
      <c r="BC714" s="2"/>
      <c r="BD714" s="2"/>
      <c r="BE714" s="2"/>
      <c r="BF714" s="2"/>
      <c r="BG714" s="2"/>
      <c r="BH714" s="2"/>
      <c r="BI714" s="2"/>
      <c r="BJ714" s="2"/>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row>
    <row r="715" spans="1:243" ht="18.5">
      <c r="A715" s="97"/>
      <c r="B715" s="97" t="s">
        <v>918</v>
      </c>
      <c r="C715" s="97" t="s">
        <v>719</v>
      </c>
      <c r="D715" s="15" t="s">
        <v>706</v>
      </c>
      <c r="E715" s="15" t="s">
        <v>707</v>
      </c>
      <c r="F715" s="15" t="s">
        <v>708</v>
      </c>
      <c r="G715" s="15" t="s">
        <v>709</v>
      </c>
      <c r="H715" s="15" t="s">
        <v>710</v>
      </c>
      <c r="I715" s="15" t="s">
        <v>711</v>
      </c>
      <c r="J715" s="15" t="s">
        <v>712</v>
      </c>
      <c r="K715" s="15" t="s">
        <v>713</v>
      </c>
      <c r="L715" s="15" t="s">
        <v>714</v>
      </c>
      <c r="M715" s="15" t="s">
        <v>715</v>
      </c>
      <c r="N715" s="15" t="s">
        <v>716</v>
      </c>
      <c r="O715" s="15" t="s">
        <v>705</v>
      </c>
      <c r="P715" s="277" t="s">
        <v>464</v>
      </c>
      <c r="AJ715" s="2"/>
      <c r="AK715" s="241"/>
      <c r="AL715" s="2"/>
      <c r="AM715" s="2"/>
      <c r="AN715" s="241"/>
      <c r="AP715" s="2"/>
      <c r="AQ715" s="2"/>
      <c r="AR715" s="241"/>
      <c r="AS715" s="2"/>
      <c r="AT715" s="2"/>
      <c r="AU715" s="2"/>
      <c r="AV715" s="2"/>
      <c r="AW715" s="2"/>
      <c r="AX715" s="2"/>
      <c r="AY715" s="2"/>
      <c r="AZ715" s="2"/>
      <c r="BA715" s="2"/>
      <c r="BB715" s="2"/>
      <c r="BC715" s="2"/>
      <c r="BD715" s="2"/>
      <c r="BE715" s="2"/>
      <c r="BF715" s="2"/>
      <c r="BG715" s="2"/>
      <c r="BH715" s="2"/>
      <c r="BI715" s="2"/>
      <c r="BJ715" s="2"/>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row>
    <row r="716" spans="1:243" ht="15.5">
      <c r="A716" s="147">
        <f>A712+1</f>
        <v>109</v>
      </c>
      <c r="B716" s="227">
        <f>B704</f>
        <v>311</v>
      </c>
      <c r="C716" s="578"/>
      <c r="D716" s="422">
        <f>D704*$C716/100/12</f>
        <v>0</v>
      </c>
      <c r="E716" s="422">
        <f t="shared" ref="E716:O716" si="422">E704*$C716/100/12</f>
        <v>0</v>
      </c>
      <c r="F716" s="422">
        <f t="shared" si="422"/>
        <v>0</v>
      </c>
      <c r="G716" s="422">
        <f t="shared" si="422"/>
        <v>0</v>
      </c>
      <c r="H716" s="422">
        <f t="shared" si="422"/>
        <v>0</v>
      </c>
      <c r="I716" s="422">
        <f t="shared" si="422"/>
        <v>0</v>
      </c>
      <c r="J716" s="422">
        <f t="shared" si="422"/>
        <v>0</v>
      </c>
      <c r="K716" s="422">
        <f t="shared" si="422"/>
        <v>0</v>
      </c>
      <c r="L716" s="422">
        <f t="shared" si="422"/>
        <v>0</v>
      </c>
      <c r="M716" s="422">
        <f t="shared" si="422"/>
        <v>0</v>
      </c>
      <c r="N716" s="422">
        <f t="shared" si="422"/>
        <v>0</v>
      </c>
      <c r="O716" s="422">
        <f t="shared" si="422"/>
        <v>0</v>
      </c>
      <c r="P716" s="263">
        <f t="shared" ref="P716:P724" si="423">SUM(D716:O716)</f>
        <v>0</v>
      </c>
      <c r="AJ716" s="2"/>
      <c r="AK716" s="241"/>
      <c r="AL716" s="2"/>
      <c r="AM716" s="2"/>
      <c r="AN716" s="241"/>
      <c r="AP716" s="2"/>
      <c r="AQ716" s="2"/>
      <c r="AR716" s="241"/>
      <c r="AS716" s="2"/>
      <c r="AT716" s="2"/>
      <c r="AU716" s="2"/>
      <c r="AV716" s="2"/>
      <c r="AW716" s="2"/>
      <c r="AX716" s="2"/>
      <c r="AY716" s="2"/>
      <c r="AZ716" s="2"/>
      <c r="BA716" s="2"/>
      <c r="BB716" s="2"/>
      <c r="BC716" s="2"/>
      <c r="BD716" s="2"/>
      <c r="BE716" s="2"/>
      <c r="BF716" s="2"/>
      <c r="BG716" s="2"/>
      <c r="BH716" s="2"/>
      <c r="BI716" s="2"/>
      <c r="BJ716" s="2"/>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row>
    <row r="717" spans="1:243" ht="15.5">
      <c r="A717" s="147">
        <f>A716+1</f>
        <v>110</v>
      </c>
      <c r="B717" s="227">
        <f>B705</f>
        <v>312</v>
      </c>
      <c r="C717" s="578"/>
      <c r="D717" s="422">
        <f>D705*$C717/100/12</f>
        <v>0</v>
      </c>
      <c r="E717" s="422">
        <f t="shared" ref="E717:O717" si="424">E705*$C717/100/12</f>
        <v>0</v>
      </c>
      <c r="F717" s="422">
        <f t="shared" si="424"/>
        <v>0</v>
      </c>
      <c r="G717" s="422">
        <f t="shared" si="424"/>
        <v>0</v>
      </c>
      <c r="H717" s="422">
        <f t="shared" si="424"/>
        <v>0</v>
      </c>
      <c r="I717" s="422">
        <f t="shared" si="424"/>
        <v>0</v>
      </c>
      <c r="J717" s="422">
        <f t="shared" si="424"/>
        <v>0</v>
      </c>
      <c r="K717" s="422">
        <f t="shared" si="424"/>
        <v>0</v>
      </c>
      <c r="L717" s="422">
        <f t="shared" si="424"/>
        <v>0</v>
      </c>
      <c r="M717" s="422">
        <f t="shared" si="424"/>
        <v>0</v>
      </c>
      <c r="N717" s="422">
        <f t="shared" si="424"/>
        <v>0</v>
      </c>
      <c r="O717" s="422">
        <f t="shared" si="424"/>
        <v>0</v>
      </c>
      <c r="P717" s="263">
        <f t="shared" si="423"/>
        <v>0</v>
      </c>
      <c r="AJ717" s="2"/>
      <c r="AK717" s="241"/>
      <c r="AL717" s="2"/>
      <c r="AM717" s="2"/>
      <c r="AN717" s="241"/>
      <c r="AP717" s="2"/>
      <c r="AQ717" s="2"/>
      <c r="AR717" s="241"/>
      <c r="AS717" s="2"/>
      <c r="AT717" s="2"/>
      <c r="AU717" s="2"/>
      <c r="AV717" s="2"/>
      <c r="AW717" s="2"/>
      <c r="AX717" s="2"/>
      <c r="AY717" s="2"/>
      <c r="AZ717" s="2"/>
      <c r="BA717" s="2"/>
      <c r="BB717" s="2"/>
      <c r="BC717" s="2"/>
      <c r="BD717" s="2"/>
      <c r="BE717" s="2"/>
      <c r="BF717" s="2"/>
      <c r="BG717" s="2"/>
      <c r="BH717" s="2"/>
      <c r="BI717" s="2"/>
      <c r="BJ717" s="2"/>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row>
    <row r="718" spans="1:243" ht="15.5">
      <c r="A718" s="147">
        <f>A717+1</f>
        <v>111</v>
      </c>
      <c r="B718" s="227">
        <f>B706</f>
        <v>312.10000000000002</v>
      </c>
      <c r="C718" s="578"/>
      <c r="D718" s="422">
        <f>D706*$C718/100/12</f>
        <v>0</v>
      </c>
      <c r="E718" s="422">
        <f t="shared" ref="E718:O718" si="425">E706*$C718/100/12</f>
        <v>0</v>
      </c>
      <c r="F718" s="422">
        <f t="shared" si="425"/>
        <v>0</v>
      </c>
      <c r="G718" s="422">
        <f t="shared" si="425"/>
        <v>0</v>
      </c>
      <c r="H718" s="422">
        <f t="shared" si="425"/>
        <v>0</v>
      </c>
      <c r="I718" s="422">
        <f t="shared" si="425"/>
        <v>0</v>
      </c>
      <c r="J718" s="422">
        <f t="shared" si="425"/>
        <v>0</v>
      </c>
      <c r="K718" s="422">
        <f t="shared" si="425"/>
        <v>0</v>
      </c>
      <c r="L718" s="422">
        <f t="shared" si="425"/>
        <v>0</v>
      </c>
      <c r="M718" s="422">
        <f t="shared" si="425"/>
        <v>0</v>
      </c>
      <c r="N718" s="422">
        <f t="shared" si="425"/>
        <v>0</v>
      </c>
      <c r="O718" s="422">
        <f t="shared" si="425"/>
        <v>0</v>
      </c>
      <c r="P718" s="263">
        <f t="shared" si="423"/>
        <v>0</v>
      </c>
      <c r="AJ718" s="2"/>
      <c r="AK718" s="241"/>
      <c r="AL718" s="2"/>
      <c r="AM718" s="2"/>
      <c r="AN718" s="241"/>
      <c r="AP718" s="2"/>
      <c r="AQ718" s="2"/>
      <c r="AR718" s="241"/>
      <c r="AS718" s="2"/>
      <c r="AT718" s="2"/>
      <c r="AU718" s="2"/>
      <c r="AV718" s="2"/>
      <c r="AW718" s="2"/>
      <c r="AX718" s="2"/>
      <c r="AY718" s="2"/>
      <c r="AZ718" s="2"/>
      <c r="BA718" s="2"/>
      <c r="BB718" s="2"/>
      <c r="BC718" s="2"/>
      <c r="BD718" s="2"/>
      <c r="BE718" s="2"/>
      <c r="BF718" s="2"/>
      <c r="BG718" s="2"/>
      <c r="BH718" s="2"/>
      <c r="BI718" s="2"/>
      <c r="BJ718" s="2"/>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row>
    <row r="719" spans="1:243" ht="15.5">
      <c r="A719" s="147">
        <f>A718+1</f>
        <v>112</v>
      </c>
      <c r="B719" s="227">
        <f>B707</f>
        <v>314</v>
      </c>
      <c r="C719" s="578"/>
      <c r="D719" s="422">
        <f>D707*$C719/100/12</f>
        <v>0</v>
      </c>
      <c r="E719" s="422">
        <f t="shared" ref="E719:O719" si="426">E707*$C719/100/12</f>
        <v>0</v>
      </c>
      <c r="F719" s="422">
        <f t="shared" si="426"/>
        <v>0</v>
      </c>
      <c r="G719" s="422">
        <f t="shared" si="426"/>
        <v>0</v>
      </c>
      <c r="H719" s="422">
        <f t="shared" si="426"/>
        <v>0</v>
      </c>
      <c r="I719" s="422">
        <f t="shared" si="426"/>
        <v>0</v>
      </c>
      <c r="J719" s="422">
        <f t="shared" si="426"/>
        <v>0</v>
      </c>
      <c r="K719" s="422">
        <f t="shared" si="426"/>
        <v>0</v>
      </c>
      <c r="L719" s="422">
        <f t="shared" si="426"/>
        <v>0</v>
      </c>
      <c r="M719" s="422">
        <f t="shared" si="426"/>
        <v>0</v>
      </c>
      <c r="N719" s="422">
        <f t="shared" si="426"/>
        <v>0</v>
      </c>
      <c r="O719" s="422">
        <f t="shared" si="426"/>
        <v>0</v>
      </c>
      <c r="P719" s="263">
        <f t="shared" si="423"/>
        <v>0</v>
      </c>
      <c r="AJ719" s="2"/>
      <c r="AK719" s="241"/>
      <c r="AL719" s="2"/>
      <c r="AM719" s="2"/>
      <c r="AN719" s="241"/>
      <c r="AP719" s="2"/>
      <c r="AQ719" s="2"/>
      <c r="AR719" s="241"/>
      <c r="AS719" s="2"/>
      <c r="AT719" s="2"/>
      <c r="AU719" s="2"/>
      <c r="AV719" s="2"/>
      <c r="AW719" s="2"/>
      <c r="AX719" s="2"/>
      <c r="AY719" s="2"/>
      <c r="AZ719" s="2"/>
      <c r="BA719" s="2"/>
      <c r="BB719" s="2"/>
      <c r="BC719" s="2"/>
      <c r="BD719" s="2"/>
      <c r="BE719" s="2"/>
      <c r="BF719" s="2"/>
      <c r="BG719" s="2"/>
      <c r="BH719" s="2"/>
      <c r="BI719" s="2"/>
      <c r="BJ719" s="2"/>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row>
    <row r="720" spans="1:243" ht="15.5">
      <c r="A720" s="147">
        <f>A719+1</f>
        <v>113</v>
      </c>
      <c r="B720" s="227">
        <f>B708</f>
        <v>315</v>
      </c>
      <c r="C720" s="578"/>
      <c r="D720" s="422">
        <f>D708*$C720/100/12</f>
        <v>0</v>
      </c>
      <c r="E720" s="422">
        <f t="shared" ref="E720:O720" si="427">E708*$C720/100/12</f>
        <v>0</v>
      </c>
      <c r="F720" s="422">
        <f t="shared" si="427"/>
        <v>0</v>
      </c>
      <c r="G720" s="422">
        <f t="shared" si="427"/>
        <v>0</v>
      </c>
      <c r="H720" s="422">
        <f t="shared" si="427"/>
        <v>0</v>
      </c>
      <c r="I720" s="422">
        <f t="shared" si="427"/>
        <v>0</v>
      </c>
      <c r="J720" s="422">
        <f t="shared" si="427"/>
        <v>0</v>
      </c>
      <c r="K720" s="422">
        <f t="shared" si="427"/>
        <v>0</v>
      </c>
      <c r="L720" s="422">
        <f t="shared" si="427"/>
        <v>0</v>
      </c>
      <c r="M720" s="422">
        <f t="shared" si="427"/>
        <v>0</v>
      </c>
      <c r="N720" s="422">
        <f t="shared" si="427"/>
        <v>0</v>
      </c>
      <c r="O720" s="422">
        <f t="shared" si="427"/>
        <v>0</v>
      </c>
      <c r="P720" s="263">
        <f t="shared" si="423"/>
        <v>0</v>
      </c>
      <c r="AJ720" s="2"/>
      <c r="AK720" s="241"/>
      <c r="AL720" s="2"/>
      <c r="AM720" s="2"/>
      <c r="AN720" s="241"/>
      <c r="AP720" s="2"/>
      <c r="AQ720" s="2"/>
      <c r="AR720" s="241"/>
      <c r="AS720" s="2"/>
      <c r="AT720" s="2"/>
      <c r="AU720" s="2"/>
      <c r="AV720" s="2"/>
      <c r="AW720" s="2"/>
      <c r="AX720" s="2"/>
      <c r="AY720" s="2"/>
      <c r="AZ720" s="2"/>
      <c r="BA720" s="2"/>
      <c r="BB720" s="2"/>
      <c r="BC720" s="2"/>
      <c r="BD720" s="2"/>
      <c r="BE720" s="2"/>
      <c r="BF720" s="2"/>
      <c r="BG720" s="2"/>
      <c r="BH720" s="2"/>
      <c r="BI720" s="2"/>
      <c r="BJ720" s="2"/>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row>
    <row r="721" spans="1:243" ht="15.5">
      <c r="A721" s="147" t="s">
        <v>3840</v>
      </c>
      <c r="B721" s="227">
        <v>315.10000000000002</v>
      </c>
      <c r="C721" s="578"/>
      <c r="D721" s="422">
        <f t="shared" ref="D721:O721" si="428">D709*$C721/100/12</f>
        <v>0</v>
      </c>
      <c r="E721" s="422">
        <f t="shared" si="428"/>
        <v>0</v>
      </c>
      <c r="F721" s="422">
        <f t="shared" si="428"/>
        <v>0</v>
      </c>
      <c r="G721" s="422">
        <f t="shared" si="428"/>
        <v>0</v>
      </c>
      <c r="H721" s="422">
        <f t="shared" si="428"/>
        <v>0</v>
      </c>
      <c r="I721" s="422">
        <f t="shared" si="428"/>
        <v>0</v>
      </c>
      <c r="J721" s="422">
        <f t="shared" si="428"/>
        <v>0</v>
      </c>
      <c r="K721" s="422">
        <f t="shared" si="428"/>
        <v>0</v>
      </c>
      <c r="L721" s="422">
        <f t="shared" si="428"/>
        <v>0</v>
      </c>
      <c r="M721" s="422">
        <f t="shared" si="428"/>
        <v>0</v>
      </c>
      <c r="N721" s="422">
        <f t="shared" si="428"/>
        <v>0</v>
      </c>
      <c r="O721" s="422">
        <f t="shared" si="428"/>
        <v>0</v>
      </c>
      <c r="P721" s="263">
        <f t="shared" ref="P721:P723" si="429">SUM(D721:O721)</f>
        <v>0</v>
      </c>
      <c r="AJ721" s="2"/>
      <c r="AK721" s="241"/>
      <c r="AL721" s="2"/>
      <c r="AM721" s="2"/>
      <c r="AN721" s="241"/>
      <c r="AP721" s="2"/>
      <c r="AQ721" s="2"/>
      <c r="AR721" s="241"/>
      <c r="AS721" s="2"/>
      <c r="AT721" s="2"/>
      <c r="AU721" s="2"/>
      <c r="AV721" s="2"/>
      <c r="AW721" s="2"/>
      <c r="AX721" s="2"/>
      <c r="AY721" s="2"/>
      <c r="AZ721" s="2"/>
      <c r="BA721" s="2"/>
      <c r="BB721" s="2"/>
      <c r="BC721" s="2"/>
      <c r="BD721" s="2"/>
      <c r="BE721" s="2"/>
      <c r="BF721" s="2"/>
      <c r="BG721" s="2"/>
      <c r="BH721" s="2"/>
      <c r="BI721" s="2"/>
      <c r="BJ721" s="2"/>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row>
    <row r="722" spans="1:243" ht="15.5">
      <c r="A722" s="147" t="s">
        <v>3841</v>
      </c>
      <c r="B722" s="227">
        <v>315.2</v>
      </c>
      <c r="C722" s="578"/>
      <c r="D722" s="422">
        <f t="shared" ref="D722:O722" si="430">D710*$C722/100/12</f>
        <v>0</v>
      </c>
      <c r="E722" s="422">
        <f t="shared" si="430"/>
        <v>0</v>
      </c>
      <c r="F722" s="422">
        <f t="shared" si="430"/>
        <v>0</v>
      </c>
      <c r="G722" s="422">
        <f t="shared" si="430"/>
        <v>0</v>
      </c>
      <c r="H722" s="422">
        <f t="shared" si="430"/>
        <v>0</v>
      </c>
      <c r="I722" s="422">
        <f t="shared" si="430"/>
        <v>0</v>
      </c>
      <c r="J722" s="422">
        <f t="shared" si="430"/>
        <v>0</v>
      </c>
      <c r="K722" s="422">
        <f t="shared" si="430"/>
        <v>0</v>
      </c>
      <c r="L722" s="422">
        <f t="shared" si="430"/>
        <v>0</v>
      </c>
      <c r="M722" s="422">
        <f t="shared" si="430"/>
        <v>0</v>
      </c>
      <c r="N722" s="422">
        <f t="shared" si="430"/>
        <v>0</v>
      </c>
      <c r="O722" s="422">
        <f t="shared" si="430"/>
        <v>0</v>
      </c>
      <c r="P722" s="263">
        <f t="shared" si="429"/>
        <v>0</v>
      </c>
      <c r="AJ722" s="2"/>
      <c r="AK722" s="241"/>
      <c r="AL722" s="2"/>
      <c r="AM722" s="2"/>
      <c r="AN722" s="241"/>
      <c r="AP722" s="2"/>
      <c r="AQ722" s="2"/>
      <c r="AR722" s="241"/>
      <c r="AS722" s="2"/>
      <c r="AT722" s="2"/>
      <c r="AU722" s="2"/>
      <c r="AV722" s="2"/>
      <c r="AW722" s="2"/>
      <c r="AX722" s="2"/>
      <c r="AY722" s="2"/>
      <c r="AZ722" s="2"/>
      <c r="BA722" s="2"/>
      <c r="BB722" s="2"/>
      <c r="BC722" s="2"/>
      <c r="BD722" s="2"/>
      <c r="BE722" s="2"/>
      <c r="BF722" s="2"/>
      <c r="BG722" s="2"/>
      <c r="BH722" s="2"/>
      <c r="BI722" s="2"/>
      <c r="BJ722" s="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row>
    <row r="723" spans="1:243" ht="15.5">
      <c r="A723" s="147" t="s">
        <v>3842</v>
      </c>
      <c r="B723" s="227">
        <v>315.3</v>
      </c>
      <c r="C723" s="578"/>
      <c r="D723" s="422">
        <f t="shared" ref="D723:O723" si="431">D711*$C723/100/12</f>
        <v>0</v>
      </c>
      <c r="E723" s="422">
        <f t="shared" si="431"/>
        <v>0</v>
      </c>
      <c r="F723" s="422">
        <f t="shared" si="431"/>
        <v>0</v>
      </c>
      <c r="G723" s="422">
        <f t="shared" si="431"/>
        <v>0</v>
      </c>
      <c r="H723" s="422">
        <f t="shared" si="431"/>
        <v>0</v>
      </c>
      <c r="I723" s="422">
        <f t="shared" si="431"/>
        <v>0</v>
      </c>
      <c r="J723" s="422">
        <f t="shared" si="431"/>
        <v>0</v>
      </c>
      <c r="K723" s="422">
        <f t="shared" si="431"/>
        <v>0</v>
      </c>
      <c r="L723" s="422">
        <f t="shared" si="431"/>
        <v>0</v>
      </c>
      <c r="M723" s="422">
        <f t="shared" si="431"/>
        <v>0</v>
      </c>
      <c r="N723" s="422">
        <f t="shared" si="431"/>
        <v>0</v>
      </c>
      <c r="O723" s="422">
        <f t="shared" si="431"/>
        <v>0</v>
      </c>
      <c r="P723" s="263">
        <f t="shared" si="429"/>
        <v>0</v>
      </c>
      <c r="AJ723" s="2"/>
      <c r="AK723" s="241"/>
      <c r="AL723" s="2"/>
      <c r="AM723" s="2"/>
      <c r="AN723" s="241"/>
      <c r="AP723" s="2"/>
      <c r="AQ723" s="2"/>
      <c r="AR723" s="241"/>
      <c r="AS723" s="2"/>
      <c r="AT723" s="2"/>
      <c r="AU723" s="2"/>
      <c r="AV723" s="2"/>
      <c r="AW723" s="2"/>
      <c r="AX723" s="2"/>
      <c r="AY723" s="2"/>
      <c r="AZ723" s="2"/>
      <c r="BA723" s="2"/>
      <c r="BB723" s="2"/>
      <c r="BC723" s="2"/>
      <c r="BD723" s="2"/>
      <c r="BE723" s="2"/>
      <c r="BF723" s="2"/>
      <c r="BG723" s="2"/>
      <c r="BH723" s="2"/>
      <c r="BI723" s="2"/>
      <c r="BJ723" s="2"/>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row>
    <row r="724" spans="1:243" ht="15.5">
      <c r="A724" s="147">
        <f>A720+1</f>
        <v>114</v>
      </c>
      <c r="B724" s="227">
        <f t="shared" ref="B724" si="432">B712</f>
        <v>316</v>
      </c>
      <c r="C724" s="578"/>
      <c r="D724" s="422">
        <f t="shared" ref="D724:O724" si="433">D712*$C724/100/12</f>
        <v>0</v>
      </c>
      <c r="E724" s="422">
        <f t="shared" si="433"/>
        <v>0</v>
      </c>
      <c r="F724" s="422">
        <f t="shared" si="433"/>
        <v>0</v>
      </c>
      <c r="G724" s="422">
        <f t="shared" si="433"/>
        <v>0</v>
      </c>
      <c r="H724" s="422">
        <f t="shared" si="433"/>
        <v>0</v>
      </c>
      <c r="I724" s="422">
        <f t="shared" si="433"/>
        <v>0</v>
      </c>
      <c r="J724" s="422">
        <f t="shared" si="433"/>
        <v>0</v>
      </c>
      <c r="K724" s="422">
        <f t="shared" si="433"/>
        <v>0</v>
      </c>
      <c r="L724" s="422">
        <f t="shared" si="433"/>
        <v>0</v>
      </c>
      <c r="M724" s="422">
        <f t="shared" si="433"/>
        <v>0</v>
      </c>
      <c r="N724" s="422">
        <f t="shared" si="433"/>
        <v>0</v>
      </c>
      <c r="O724" s="422">
        <f t="shared" si="433"/>
        <v>0</v>
      </c>
      <c r="P724" s="263">
        <f t="shared" si="423"/>
        <v>0</v>
      </c>
      <c r="AJ724" s="2"/>
      <c r="AK724" s="241"/>
      <c r="AL724" s="2"/>
      <c r="AM724" s="2"/>
      <c r="AN724" s="241"/>
      <c r="AP724" s="2"/>
      <c r="AQ724" s="2"/>
      <c r="AR724" s="241"/>
      <c r="AS724" s="2"/>
      <c r="AT724" s="2"/>
      <c r="AU724" s="2"/>
      <c r="AV724" s="2"/>
      <c r="AW724" s="2"/>
      <c r="AX724" s="2"/>
      <c r="AY724" s="2"/>
      <c r="AZ724" s="2"/>
      <c r="BA724" s="2"/>
      <c r="BB724" s="2"/>
      <c r="BC724" s="2"/>
      <c r="BD724" s="2"/>
      <c r="BE724" s="2"/>
      <c r="BF724" s="2"/>
      <c r="BG724" s="2"/>
      <c r="BH724" s="2"/>
      <c r="BI724" s="2"/>
      <c r="BJ724" s="2"/>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row>
    <row r="725" spans="1:243" ht="15.5">
      <c r="A725" s="96"/>
      <c r="B725" s="2"/>
      <c r="C725" s="2"/>
      <c r="D725" s="2"/>
      <c r="E725" s="2"/>
      <c r="F725" s="2"/>
      <c r="G725" s="2"/>
      <c r="H725" s="2"/>
      <c r="I725" s="2"/>
      <c r="J725" s="2"/>
      <c r="K725" s="96"/>
      <c r="L725" s="2"/>
      <c r="M725" s="2"/>
      <c r="N725" s="2"/>
      <c r="O725" s="2"/>
      <c r="P725" s="266"/>
      <c r="AJ725" s="2"/>
      <c r="AK725" s="241"/>
      <c r="AL725" s="2"/>
      <c r="AM725" s="2"/>
      <c r="AN725" s="241"/>
      <c r="AP725" s="2"/>
      <c r="AQ725" s="2"/>
      <c r="AR725" s="241"/>
      <c r="AS725" s="2"/>
      <c r="AT725" s="2"/>
      <c r="AU725" s="2"/>
      <c r="AV725" s="2"/>
      <c r="AW725" s="2"/>
      <c r="AX725" s="2"/>
      <c r="AY725" s="2"/>
      <c r="AZ725" s="2"/>
      <c r="BA725" s="2"/>
      <c r="BB725" s="2"/>
      <c r="BC725" s="2"/>
      <c r="BD725" s="2"/>
      <c r="BE725" s="2"/>
      <c r="BF725" s="2"/>
      <c r="BG725" s="2"/>
      <c r="BH725" s="2"/>
      <c r="BI725" s="2"/>
      <c r="BJ725" s="2"/>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row>
    <row r="726" spans="1:243" ht="18.5">
      <c r="A726" s="96"/>
      <c r="B726" s="96" t="s">
        <v>1068</v>
      </c>
      <c r="C726" s="96" t="s">
        <v>720</v>
      </c>
      <c r="D726" s="1283" t="s">
        <v>721</v>
      </c>
      <c r="E726" s="1284"/>
      <c r="F726" s="1284"/>
      <c r="G726" s="1284"/>
      <c r="H726" s="1284"/>
      <c r="I726" s="1284"/>
      <c r="J726" s="1284"/>
      <c r="K726" s="1284"/>
      <c r="L726" s="1284"/>
      <c r="M726" s="1284"/>
      <c r="N726" s="1284"/>
      <c r="O726" s="1284"/>
      <c r="P726" s="1284"/>
      <c r="AJ726" s="2"/>
      <c r="AK726" s="241"/>
      <c r="AL726" s="2"/>
      <c r="AM726" s="2"/>
      <c r="AN726" s="241"/>
      <c r="AP726" s="2"/>
      <c r="AQ726" s="2"/>
      <c r="AR726" s="241"/>
      <c r="AS726" s="2"/>
      <c r="AT726" s="2"/>
      <c r="AU726" s="2"/>
      <c r="AV726" s="2"/>
      <c r="AW726" s="2"/>
      <c r="AX726" s="2"/>
      <c r="AY726" s="2"/>
      <c r="AZ726" s="2"/>
      <c r="BA726" s="2"/>
      <c r="BB726" s="2"/>
      <c r="BC726" s="2"/>
      <c r="BD726" s="2"/>
      <c r="BE726" s="2"/>
      <c r="BF726" s="2"/>
      <c r="BG726" s="2"/>
      <c r="BH726" s="2"/>
      <c r="BI726" s="2"/>
      <c r="BJ726" s="2"/>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row>
    <row r="727" spans="1:243" ht="18.5">
      <c r="A727" s="96"/>
      <c r="B727" s="97" t="s">
        <v>918</v>
      </c>
      <c r="C727" s="97" t="s">
        <v>722</v>
      </c>
      <c r="D727" s="15" t="s">
        <v>706</v>
      </c>
      <c r="E727" s="15" t="s">
        <v>707</v>
      </c>
      <c r="F727" s="15" t="s">
        <v>708</v>
      </c>
      <c r="G727" s="15" t="s">
        <v>709</v>
      </c>
      <c r="H727" s="15" t="s">
        <v>710</v>
      </c>
      <c r="I727" s="15" t="s">
        <v>711</v>
      </c>
      <c r="J727" s="15" t="s">
        <v>712</v>
      </c>
      <c r="K727" s="15" t="s">
        <v>713</v>
      </c>
      <c r="L727" s="15" t="s">
        <v>714</v>
      </c>
      <c r="M727" s="15" t="s">
        <v>715</v>
      </c>
      <c r="N727" s="15" t="s">
        <v>716</v>
      </c>
      <c r="O727" s="15" t="s">
        <v>705</v>
      </c>
      <c r="P727" s="277" t="s">
        <v>622</v>
      </c>
      <c r="AJ727" s="2"/>
      <c r="AK727" s="241"/>
      <c r="AL727" s="2"/>
      <c r="AM727" s="2"/>
      <c r="AN727" s="241"/>
      <c r="AP727" s="2"/>
      <c r="AQ727" s="2"/>
      <c r="AR727" s="241"/>
      <c r="AS727" s="2"/>
      <c r="AT727" s="2"/>
      <c r="AU727" s="2"/>
      <c r="AV727" s="2"/>
      <c r="AW727" s="2"/>
      <c r="AX727" s="2"/>
      <c r="AY727" s="2"/>
      <c r="AZ727" s="2"/>
      <c r="BA727" s="2"/>
      <c r="BB727" s="2"/>
      <c r="BC727" s="2"/>
      <c r="BD727" s="2"/>
      <c r="BE727" s="2"/>
      <c r="BF727" s="2"/>
      <c r="BG727" s="2"/>
      <c r="BH727" s="2"/>
      <c r="BI727" s="2"/>
      <c r="BJ727" s="2"/>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row>
    <row r="728" spans="1:243" ht="15.5">
      <c r="A728" s="147">
        <f>A724+1</f>
        <v>115</v>
      </c>
      <c r="B728" s="227">
        <f>B704</f>
        <v>311</v>
      </c>
      <c r="C728" s="577">
        <v>0</v>
      </c>
      <c r="D728" s="422">
        <f t="shared" ref="D728:O728" si="434">C728+D716</f>
        <v>0</v>
      </c>
      <c r="E728" s="422">
        <f t="shared" si="434"/>
        <v>0</v>
      </c>
      <c r="F728" s="422">
        <f t="shared" si="434"/>
        <v>0</v>
      </c>
      <c r="G728" s="422">
        <f t="shared" si="434"/>
        <v>0</v>
      </c>
      <c r="H728" s="422">
        <f t="shared" si="434"/>
        <v>0</v>
      </c>
      <c r="I728" s="422">
        <f t="shared" si="434"/>
        <v>0</v>
      </c>
      <c r="J728" s="422">
        <f t="shared" si="434"/>
        <v>0</v>
      </c>
      <c r="K728" s="422">
        <f t="shared" si="434"/>
        <v>0</v>
      </c>
      <c r="L728" s="422">
        <f t="shared" si="434"/>
        <v>0</v>
      </c>
      <c r="M728" s="422">
        <f t="shared" si="434"/>
        <v>0</v>
      </c>
      <c r="N728" s="422">
        <f t="shared" si="434"/>
        <v>0</v>
      </c>
      <c r="O728" s="422">
        <f t="shared" si="434"/>
        <v>0</v>
      </c>
      <c r="P728" s="263">
        <f t="shared" ref="P728:P736" si="435">O728</f>
        <v>0</v>
      </c>
      <c r="AJ728" s="2"/>
      <c r="AK728" s="241"/>
      <c r="AL728" s="2"/>
      <c r="AM728" s="2"/>
      <c r="AN728" s="241"/>
      <c r="AP728" s="2"/>
      <c r="AQ728" s="2"/>
      <c r="AR728" s="241"/>
      <c r="AS728" s="2"/>
      <c r="AT728" s="2"/>
      <c r="AU728" s="2"/>
      <c r="AV728" s="2"/>
      <c r="AW728" s="2"/>
      <c r="AX728" s="2"/>
      <c r="AY728" s="2"/>
      <c r="AZ728" s="2"/>
      <c r="BA728" s="2"/>
      <c r="BB728" s="2"/>
      <c r="BC728" s="2"/>
      <c r="BD728" s="2"/>
      <c r="BE728" s="2"/>
      <c r="BF728" s="2"/>
      <c r="BG728" s="2"/>
      <c r="BH728" s="2"/>
      <c r="BI728" s="2"/>
      <c r="BJ728" s="2"/>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row>
    <row r="729" spans="1:243" ht="15.5">
      <c r="A729" s="147">
        <f>A728+1</f>
        <v>116</v>
      </c>
      <c r="B729" s="227">
        <f>B705</f>
        <v>312</v>
      </c>
      <c r="C729" s="577">
        <v>0</v>
      </c>
      <c r="D729" s="422">
        <f t="shared" ref="D729:O729" si="436">C729+D717</f>
        <v>0</v>
      </c>
      <c r="E729" s="422">
        <f t="shared" si="436"/>
        <v>0</v>
      </c>
      <c r="F729" s="422">
        <f t="shared" si="436"/>
        <v>0</v>
      </c>
      <c r="G729" s="422">
        <f t="shared" si="436"/>
        <v>0</v>
      </c>
      <c r="H729" s="422">
        <f t="shared" si="436"/>
        <v>0</v>
      </c>
      <c r="I729" s="422">
        <f t="shared" si="436"/>
        <v>0</v>
      </c>
      <c r="J729" s="422">
        <f t="shared" si="436"/>
        <v>0</v>
      </c>
      <c r="K729" s="422">
        <f t="shared" si="436"/>
        <v>0</v>
      </c>
      <c r="L729" s="422">
        <f t="shared" si="436"/>
        <v>0</v>
      </c>
      <c r="M729" s="422">
        <f t="shared" si="436"/>
        <v>0</v>
      </c>
      <c r="N729" s="422">
        <f t="shared" si="436"/>
        <v>0</v>
      </c>
      <c r="O729" s="422">
        <f t="shared" si="436"/>
        <v>0</v>
      </c>
      <c r="P729" s="263">
        <f t="shared" si="435"/>
        <v>0</v>
      </c>
      <c r="AJ729" s="2"/>
      <c r="AK729" s="241"/>
      <c r="AL729" s="2"/>
      <c r="AM729" s="2"/>
      <c r="AN729" s="241"/>
      <c r="AP729" s="2"/>
      <c r="AQ729" s="2"/>
      <c r="AR729" s="241"/>
      <c r="AS729" s="2"/>
      <c r="AT729" s="2"/>
      <c r="AU729" s="2"/>
      <c r="AV729" s="2"/>
      <c r="AW729" s="2"/>
      <c r="AX729" s="2"/>
      <c r="AY729" s="2"/>
      <c r="AZ729" s="2"/>
      <c r="BA729" s="2"/>
      <c r="BB729" s="2"/>
      <c r="BC729" s="2"/>
      <c r="BD729" s="2"/>
      <c r="BE729" s="2"/>
      <c r="BF729" s="2"/>
      <c r="BG729" s="2"/>
      <c r="BH729" s="2"/>
      <c r="BI729" s="2"/>
      <c r="BJ729" s="2"/>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row>
    <row r="730" spans="1:243" ht="15.5">
      <c r="A730" s="147">
        <f>A729+1</f>
        <v>117</v>
      </c>
      <c r="B730" s="227">
        <f>B706</f>
        <v>312.10000000000002</v>
      </c>
      <c r="C730" s="577">
        <v>0</v>
      </c>
      <c r="D730" s="422">
        <f t="shared" ref="D730:O730" si="437">C730+D718</f>
        <v>0</v>
      </c>
      <c r="E730" s="422">
        <f t="shared" si="437"/>
        <v>0</v>
      </c>
      <c r="F730" s="422">
        <f t="shared" si="437"/>
        <v>0</v>
      </c>
      <c r="G730" s="422">
        <f t="shared" si="437"/>
        <v>0</v>
      </c>
      <c r="H730" s="422">
        <f t="shared" si="437"/>
        <v>0</v>
      </c>
      <c r="I730" s="422">
        <f t="shared" si="437"/>
        <v>0</v>
      </c>
      <c r="J730" s="422">
        <f t="shared" si="437"/>
        <v>0</v>
      </c>
      <c r="K730" s="422">
        <f t="shared" si="437"/>
        <v>0</v>
      </c>
      <c r="L730" s="422">
        <f t="shared" si="437"/>
        <v>0</v>
      </c>
      <c r="M730" s="422">
        <f t="shared" si="437"/>
        <v>0</v>
      </c>
      <c r="N730" s="422">
        <f t="shared" si="437"/>
        <v>0</v>
      </c>
      <c r="O730" s="422">
        <f t="shared" si="437"/>
        <v>0</v>
      </c>
      <c r="P730" s="263">
        <f t="shared" si="435"/>
        <v>0</v>
      </c>
      <c r="AJ730" s="2"/>
      <c r="AK730" s="241"/>
      <c r="AL730" s="2"/>
      <c r="AM730" s="2"/>
      <c r="AN730" s="241"/>
      <c r="AP730" s="2"/>
      <c r="AQ730" s="2"/>
      <c r="AR730" s="241"/>
      <c r="AS730" s="2"/>
      <c r="AT730" s="2"/>
      <c r="AU730" s="2"/>
      <c r="AV730" s="2"/>
      <c r="AW730" s="2"/>
      <c r="AX730" s="2"/>
      <c r="AY730" s="2"/>
      <c r="AZ730" s="2"/>
      <c r="BA730" s="2"/>
      <c r="BB730" s="2"/>
      <c r="BC730" s="2"/>
      <c r="BD730" s="2"/>
      <c r="BE730" s="2"/>
      <c r="BF730" s="2"/>
      <c r="BG730" s="2"/>
      <c r="BH730" s="2"/>
      <c r="BI730" s="2"/>
      <c r="BJ730" s="2"/>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row>
    <row r="731" spans="1:243" ht="15.5">
      <c r="A731" s="147">
        <f>A730+1</f>
        <v>118</v>
      </c>
      <c r="B731" s="227">
        <f>B707</f>
        <v>314</v>
      </c>
      <c r="C731" s="577">
        <v>0</v>
      </c>
      <c r="D731" s="422">
        <f t="shared" ref="D731:O731" si="438">C731+D719</f>
        <v>0</v>
      </c>
      <c r="E731" s="422">
        <f t="shared" si="438"/>
        <v>0</v>
      </c>
      <c r="F731" s="422">
        <f t="shared" si="438"/>
        <v>0</v>
      </c>
      <c r="G731" s="422">
        <f t="shared" si="438"/>
        <v>0</v>
      </c>
      <c r="H731" s="422">
        <f t="shared" si="438"/>
        <v>0</v>
      </c>
      <c r="I731" s="422">
        <f t="shared" si="438"/>
        <v>0</v>
      </c>
      <c r="J731" s="422">
        <f t="shared" si="438"/>
        <v>0</v>
      </c>
      <c r="K731" s="422">
        <f t="shared" si="438"/>
        <v>0</v>
      </c>
      <c r="L731" s="422">
        <f t="shared" si="438"/>
        <v>0</v>
      </c>
      <c r="M731" s="422">
        <f t="shared" si="438"/>
        <v>0</v>
      </c>
      <c r="N731" s="422">
        <f t="shared" si="438"/>
        <v>0</v>
      </c>
      <c r="O731" s="422">
        <f t="shared" si="438"/>
        <v>0</v>
      </c>
      <c r="P731" s="263">
        <f t="shared" si="435"/>
        <v>0</v>
      </c>
      <c r="AJ731" s="2"/>
      <c r="AK731" s="241"/>
      <c r="AL731" s="2"/>
      <c r="AM731" s="2"/>
      <c r="AN731" s="241"/>
      <c r="AP731" s="2"/>
      <c r="AQ731" s="2"/>
      <c r="AR731" s="241"/>
      <c r="AS731" s="2"/>
      <c r="AT731" s="2"/>
      <c r="AU731" s="2"/>
      <c r="AV731" s="2"/>
      <c r="AW731" s="2"/>
      <c r="AX731" s="2"/>
      <c r="AY731" s="2"/>
      <c r="AZ731" s="2"/>
      <c r="BA731" s="2"/>
      <c r="BB731" s="2"/>
      <c r="BC731" s="2"/>
      <c r="BD731" s="2"/>
      <c r="BE731" s="2"/>
      <c r="BF731" s="2"/>
      <c r="BG731" s="2"/>
      <c r="BH731" s="2"/>
      <c r="BI731" s="2"/>
      <c r="BJ731" s="2"/>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row>
    <row r="732" spans="1:243" ht="15.5">
      <c r="A732" s="147">
        <f>A731+1</f>
        <v>119</v>
      </c>
      <c r="B732" s="227">
        <f>B708</f>
        <v>315</v>
      </c>
      <c r="C732" s="577">
        <v>0</v>
      </c>
      <c r="D732" s="422">
        <f t="shared" ref="D732:O732" si="439">C732+D720</f>
        <v>0</v>
      </c>
      <c r="E732" s="422">
        <f t="shared" si="439"/>
        <v>0</v>
      </c>
      <c r="F732" s="422">
        <f t="shared" si="439"/>
        <v>0</v>
      </c>
      <c r="G732" s="422">
        <f t="shared" si="439"/>
        <v>0</v>
      </c>
      <c r="H732" s="422">
        <f t="shared" si="439"/>
        <v>0</v>
      </c>
      <c r="I732" s="422">
        <f t="shared" si="439"/>
        <v>0</v>
      </c>
      <c r="J732" s="422">
        <f t="shared" si="439"/>
        <v>0</v>
      </c>
      <c r="K732" s="422">
        <f t="shared" si="439"/>
        <v>0</v>
      </c>
      <c r="L732" s="422">
        <f t="shared" si="439"/>
        <v>0</v>
      </c>
      <c r="M732" s="422">
        <f t="shared" si="439"/>
        <v>0</v>
      </c>
      <c r="N732" s="422">
        <f t="shared" si="439"/>
        <v>0</v>
      </c>
      <c r="O732" s="422">
        <f t="shared" si="439"/>
        <v>0</v>
      </c>
      <c r="P732" s="263">
        <f t="shared" si="435"/>
        <v>0</v>
      </c>
      <c r="AJ732" s="2"/>
      <c r="AK732" s="241"/>
      <c r="AL732" s="2"/>
      <c r="AM732" s="2"/>
      <c r="AN732" s="241"/>
      <c r="AP732" s="2"/>
      <c r="AQ732" s="2"/>
      <c r="AR732" s="241"/>
      <c r="AS732" s="2"/>
      <c r="AT732" s="2"/>
      <c r="AU732" s="2"/>
      <c r="AV732" s="2"/>
      <c r="AW732" s="2"/>
      <c r="AX732" s="2"/>
      <c r="AY732" s="2"/>
      <c r="AZ732" s="2"/>
      <c r="BA732" s="2"/>
      <c r="BB732" s="2"/>
      <c r="BC732" s="2"/>
      <c r="BD732" s="2"/>
      <c r="BE732" s="2"/>
      <c r="BF732" s="2"/>
      <c r="BG732" s="2"/>
      <c r="BH732" s="2"/>
      <c r="BI732" s="2"/>
      <c r="BJ732" s="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row>
    <row r="733" spans="1:243" ht="15.5">
      <c r="A733" s="147" t="s">
        <v>3935</v>
      </c>
      <c r="B733" s="227">
        <v>315.10000000000002</v>
      </c>
      <c r="C733" s="577">
        <v>0</v>
      </c>
      <c r="D733" s="422">
        <f t="shared" ref="D733:O733" si="440">C733+D721</f>
        <v>0</v>
      </c>
      <c r="E733" s="422">
        <f t="shared" si="440"/>
        <v>0</v>
      </c>
      <c r="F733" s="422">
        <f t="shared" si="440"/>
        <v>0</v>
      </c>
      <c r="G733" s="422">
        <f t="shared" si="440"/>
        <v>0</v>
      </c>
      <c r="H733" s="422">
        <f t="shared" si="440"/>
        <v>0</v>
      </c>
      <c r="I733" s="422">
        <f t="shared" si="440"/>
        <v>0</v>
      </c>
      <c r="J733" s="422">
        <f t="shared" si="440"/>
        <v>0</v>
      </c>
      <c r="K733" s="422">
        <f t="shared" si="440"/>
        <v>0</v>
      </c>
      <c r="L733" s="422">
        <f t="shared" si="440"/>
        <v>0</v>
      </c>
      <c r="M733" s="422">
        <f t="shared" si="440"/>
        <v>0</v>
      </c>
      <c r="N733" s="422">
        <f t="shared" si="440"/>
        <v>0</v>
      </c>
      <c r="O733" s="422">
        <f t="shared" si="440"/>
        <v>0</v>
      </c>
      <c r="P733" s="263">
        <f t="shared" ref="P733:P735" si="441">O733</f>
        <v>0</v>
      </c>
      <c r="AJ733" s="2"/>
      <c r="AK733" s="241"/>
      <c r="AL733" s="2"/>
      <c r="AM733" s="2"/>
      <c r="AN733" s="241"/>
      <c r="AP733" s="2"/>
      <c r="AQ733" s="2"/>
      <c r="AR733" s="241"/>
      <c r="AS733" s="2"/>
      <c r="AT733" s="2"/>
      <c r="AU733" s="2"/>
      <c r="AV733" s="2"/>
      <c r="AW733" s="2"/>
      <c r="AX733" s="2"/>
      <c r="AY733" s="2"/>
      <c r="AZ733" s="2"/>
      <c r="BA733" s="2"/>
      <c r="BB733" s="2"/>
      <c r="BC733" s="2"/>
      <c r="BD733" s="2"/>
      <c r="BE733" s="2"/>
      <c r="BF733" s="2"/>
      <c r="BG733" s="2"/>
      <c r="BH733" s="2"/>
      <c r="BI733" s="2"/>
      <c r="BJ733" s="2"/>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row>
    <row r="734" spans="1:243" ht="15.5">
      <c r="A734" s="147" t="s">
        <v>3936</v>
      </c>
      <c r="B734" s="227">
        <v>315.2</v>
      </c>
      <c r="C734" s="577">
        <v>0</v>
      </c>
      <c r="D734" s="422">
        <f t="shared" ref="D734:O734" si="442">C734+D722</f>
        <v>0</v>
      </c>
      <c r="E734" s="422">
        <f t="shared" si="442"/>
        <v>0</v>
      </c>
      <c r="F734" s="422">
        <f t="shared" si="442"/>
        <v>0</v>
      </c>
      <c r="G734" s="422">
        <f t="shared" si="442"/>
        <v>0</v>
      </c>
      <c r="H734" s="422">
        <f t="shared" si="442"/>
        <v>0</v>
      </c>
      <c r="I734" s="422">
        <f t="shared" si="442"/>
        <v>0</v>
      </c>
      <c r="J734" s="422">
        <f t="shared" si="442"/>
        <v>0</v>
      </c>
      <c r="K734" s="422">
        <f t="shared" si="442"/>
        <v>0</v>
      </c>
      <c r="L734" s="422">
        <f t="shared" si="442"/>
        <v>0</v>
      </c>
      <c r="M734" s="422">
        <f t="shared" si="442"/>
        <v>0</v>
      </c>
      <c r="N734" s="422">
        <f t="shared" si="442"/>
        <v>0</v>
      </c>
      <c r="O734" s="422">
        <f t="shared" si="442"/>
        <v>0</v>
      </c>
      <c r="P734" s="263">
        <f t="shared" si="441"/>
        <v>0</v>
      </c>
      <c r="AJ734" s="2"/>
      <c r="AK734" s="241"/>
      <c r="AL734" s="2"/>
      <c r="AM734" s="2"/>
      <c r="AN734" s="241"/>
      <c r="AP734" s="2"/>
      <c r="AQ734" s="2"/>
      <c r="AR734" s="241"/>
      <c r="AS734" s="2"/>
      <c r="AT734" s="2"/>
      <c r="AU734" s="2"/>
      <c r="AV734" s="2"/>
      <c r="AW734" s="2"/>
      <c r="AX734" s="2"/>
      <c r="AY734" s="2"/>
      <c r="AZ734" s="2"/>
      <c r="BA734" s="2"/>
      <c r="BB734" s="2"/>
      <c r="BC734" s="2"/>
      <c r="BD734" s="2"/>
      <c r="BE734" s="2"/>
      <c r="BF734" s="2"/>
      <c r="BG734" s="2"/>
      <c r="BH734" s="2"/>
      <c r="BI734" s="2"/>
      <c r="BJ734" s="2"/>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row>
    <row r="735" spans="1:243" ht="15.5">
      <c r="A735" s="147" t="s">
        <v>3937</v>
      </c>
      <c r="B735" s="227">
        <v>315.3</v>
      </c>
      <c r="C735" s="577">
        <v>0</v>
      </c>
      <c r="D735" s="422">
        <f t="shared" ref="D735:O735" si="443">C735+D723</f>
        <v>0</v>
      </c>
      <c r="E735" s="422">
        <f t="shared" si="443"/>
        <v>0</v>
      </c>
      <c r="F735" s="422">
        <f t="shared" si="443"/>
        <v>0</v>
      </c>
      <c r="G735" s="422">
        <f t="shared" si="443"/>
        <v>0</v>
      </c>
      <c r="H735" s="422">
        <f t="shared" si="443"/>
        <v>0</v>
      </c>
      <c r="I735" s="422">
        <f t="shared" si="443"/>
        <v>0</v>
      </c>
      <c r="J735" s="422">
        <f t="shared" si="443"/>
        <v>0</v>
      </c>
      <c r="K735" s="422">
        <f t="shared" si="443"/>
        <v>0</v>
      </c>
      <c r="L735" s="422">
        <f t="shared" si="443"/>
        <v>0</v>
      </c>
      <c r="M735" s="422">
        <f t="shared" si="443"/>
        <v>0</v>
      </c>
      <c r="N735" s="422">
        <f t="shared" si="443"/>
        <v>0</v>
      </c>
      <c r="O735" s="422">
        <f t="shared" si="443"/>
        <v>0</v>
      </c>
      <c r="P735" s="263">
        <f t="shared" si="441"/>
        <v>0</v>
      </c>
      <c r="AJ735" s="2"/>
      <c r="AK735" s="241"/>
      <c r="AL735" s="2"/>
      <c r="AM735" s="2"/>
      <c r="AN735" s="241"/>
      <c r="AP735" s="2"/>
      <c r="AQ735" s="2"/>
      <c r="AR735" s="241"/>
      <c r="AS735" s="2"/>
      <c r="AT735" s="2"/>
      <c r="AU735" s="2"/>
      <c r="AV735" s="2"/>
      <c r="AW735" s="2"/>
      <c r="AX735" s="2"/>
      <c r="AY735" s="2"/>
      <c r="AZ735" s="2"/>
      <c r="BA735" s="2"/>
      <c r="BB735" s="2"/>
      <c r="BC735" s="2"/>
      <c r="BD735" s="2"/>
      <c r="BE735" s="2"/>
      <c r="BF735" s="2"/>
      <c r="BG735" s="2"/>
      <c r="BH735" s="2"/>
      <c r="BI735" s="2"/>
      <c r="BJ735" s="2"/>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row>
    <row r="736" spans="1:243" ht="15.5">
      <c r="A736" s="147">
        <f>A732+1</f>
        <v>120</v>
      </c>
      <c r="B736" s="227">
        <f t="shared" ref="B736" si="444">B712</f>
        <v>316</v>
      </c>
      <c r="C736" s="577">
        <v>0</v>
      </c>
      <c r="D736" s="422">
        <f t="shared" ref="D736:O736" si="445">C736+D724</f>
        <v>0</v>
      </c>
      <c r="E736" s="422">
        <f t="shared" si="445"/>
        <v>0</v>
      </c>
      <c r="F736" s="422">
        <f t="shared" si="445"/>
        <v>0</v>
      </c>
      <c r="G736" s="422">
        <f t="shared" si="445"/>
        <v>0</v>
      </c>
      <c r="H736" s="422">
        <f t="shared" si="445"/>
        <v>0</v>
      </c>
      <c r="I736" s="422">
        <f t="shared" si="445"/>
        <v>0</v>
      </c>
      <c r="J736" s="422">
        <f t="shared" si="445"/>
        <v>0</v>
      </c>
      <c r="K736" s="422">
        <f t="shared" si="445"/>
        <v>0</v>
      </c>
      <c r="L736" s="422">
        <f t="shared" si="445"/>
        <v>0</v>
      </c>
      <c r="M736" s="422">
        <f t="shared" si="445"/>
        <v>0</v>
      </c>
      <c r="N736" s="422">
        <f t="shared" si="445"/>
        <v>0</v>
      </c>
      <c r="O736" s="422">
        <f t="shared" si="445"/>
        <v>0</v>
      </c>
      <c r="P736" s="263">
        <f t="shared" si="435"/>
        <v>0</v>
      </c>
      <c r="AJ736" s="2"/>
      <c r="AK736" s="241"/>
      <c r="AL736" s="2"/>
      <c r="AM736" s="2"/>
      <c r="AN736" s="241"/>
      <c r="AP736" s="2"/>
      <c r="AQ736" s="2"/>
      <c r="AR736" s="241"/>
      <c r="AS736" s="2"/>
      <c r="AT736" s="2"/>
      <c r="AU736" s="2"/>
      <c r="AV736" s="2"/>
      <c r="AW736" s="2"/>
      <c r="AX736" s="2"/>
      <c r="AY736" s="2"/>
      <c r="AZ736" s="2"/>
      <c r="BA736" s="2"/>
      <c r="BB736" s="2"/>
      <c r="BC736" s="2"/>
      <c r="BD736" s="2"/>
      <c r="BE736" s="2"/>
      <c r="BF736" s="2"/>
      <c r="BG736" s="2"/>
      <c r="BH736" s="2"/>
      <c r="BI736" s="2"/>
      <c r="BJ736" s="2"/>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row>
    <row r="737" spans="1:243" ht="15.5">
      <c r="A737" s="147"/>
      <c r="B737" s="227"/>
      <c r="C737" s="226"/>
      <c r="D737" s="226"/>
      <c r="E737" s="226"/>
      <c r="F737" s="226"/>
      <c r="G737" s="226"/>
      <c r="H737" s="226"/>
      <c r="I737" s="226"/>
      <c r="J737" s="226"/>
      <c r="K737" s="226"/>
      <c r="L737" s="226"/>
      <c r="M737" s="226"/>
      <c r="N737" s="226"/>
      <c r="O737" s="226"/>
      <c r="P737" s="263"/>
      <c r="AJ737" s="2"/>
      <c r="AK737" s="241"/>
      <c r="AL737" s="2"/>
      <c r="AM737" s="2"/>
      <c r="AN737" s="241"/>
      <c r="AP737" s="2"/>
      <c r="AQ737" s="2"/>
      <c r="AR737" s="241"/>
      <c r="AS737" s="2"/>
      <c r="AT737" s="2"/>
      <c r="AU737" s="2"/>
      <c r="AV737" s="2"/>
      <c r="AW737" s="2"/>
      <c r="AX737" s="2"/>
      <c r="AY737" s="2"/>
      <c r="AZ737" s="2"/>
      <c r="BA737" s="2"/>
      <c r="BB737" s="2"/>
      <c r="BC737" s="2"/>
      <c r="BD737" s="2"/>
      <c r="BE737" s="2"/>
      <c r="BF737" s="2"/>
      <c r="BG737" s="2"/>
      <c r="BH737" s="2"/>
      <c r="BI737" s="2"/>
      <c r="BJ737" s="2"/>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row>
    <row r="738" spans="1:243" ht="15.5">
      <c r="A738" s="147"/>
      <c r="B738" s="227"/>
      <c r="C738" s="226"/>
      <c r="D738" s="226"/>
      <c r="E738" s="226"/>
      <c r="F738" s="226"/>
      <c r="G738" s="226"/>
      <c r="H738" s="226"/>
      <c r="I738" s="226"/>
      <c r="J738" s="226"/>
      <c r="K738" s="226"/>
      <c r="L738" s="226"/>
      <c r="M738" s="226"/>
      <c r="N738" s="226"/>
      <c r="O738" s="226"/>
      <c r="P738" s="263"/>
      <c r="AJ738" s="2"/>
      <c r="AK738" s="241"/>
      <c r="AL738" s="2"/>
      <c r="AM738" s="2"/>
      <c r="AN738" s="241"/>
      <c r="AP738" s="2"/>
      <c r="AQ738" s="2"/>
      <c r="AR738" s="241"/>
      <c r="AS738" s="2"/>
      <c r="AT738" s="2"/>
      <c r="AU738" s="2"/>
      <c r="AV738" s="2"/>
      <c r="AW738" s="2"/>
      <c r="AX738" s="2"/>
      <c r="AY738" s="2"/>
      <c r="AZ738" s="2"/>
      <c r="BA738" s="2"/>
      <c r="BB738" s="2"/>
      <c r="BC738" s="2"/>
      <c r="BD738" s="2"/>
      <c r="BE738" s="2"/>
      <c r="BF738" s="2"/>
      <c r="BG738" s="2"/>
      <c r="BH738" s="2"/>
      <c r="BI738" s="2"/>
      <c r="BJ738" s="2"/>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row>
    <row r="739" spans="1:243" ht="15.5">
      <c r="A739" s="264" t="s">
        <v>703</v>
      </c>
      <c r="B739" s="264"/>
      <c r="C739" s="268" t="s">
        <v>472</v>
      </c>
      <c r="D739" s="2"/>
      <c r="E739" s="2"/>
      <c r="F739" s="2"/>
      <c r="G739" s="2"/>
      <c r="H739" s="2"/>
      <c r="I739" s="2"/>
      <c r="J739" s="2"/>
      <c r="K739" s="96"/>
      <c r="L739" s="2"/>
      <c r="M739" s="2"/>
      <c r="N739" s="2"/>
      <c r="O739" s="2"/>
      <c r="P739" s="266"/>
      <c r="AJ739" s="2"/>
      <c r="AK739" s="241"/>
      <c r="AL739" s="2"/>
      <c r="AM739" s="2"/>
      <c r="AN739" s="241"/>
      <c r="AP739" s="2"/>
      <c r="AQ739" s="2"/>
      <c r="AR739" s="241"/>
      <c r="AS739" s="2"/>
      <c r="AT739" s="2"/>
      <c r="AU739" s="2"/>
      <c r="AV739" s="2"/>
      <c r="AW739" s="2"/>
      <c r="AX739" s="2"/>
      <c r="AY739" s="2"/>
      <c r="AZ739" s="2"/>
      <c r="BA739" s="2"/>
      <c r="BB739" s="2"/>
      <c r="BC739" s="2"/>
      <c r="BD739" s="2"/>
      <c r="BE739" s="2"/>
      <c r="BF739" s="2"/>
      <c r="BG739" s="2"/>
      <c r="BH739" s="2"/>
      <c r="BI739" s="2"/>
      <c r="BJ739" s="2"/>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row>
    <row r="740" spans="1:243" ht="15.5">
      <c r="A740" s="96"/>
      <c r="B740" s="264"/>
      <c r="C740" s="2"/>
      <c r="D740" s="2"/>
      <c r="E740" s="2"/>
      <c r="F740" s="2"/>
      <c r="G740" s="2"/>
      <c r="H740" s="2"/>
      <c r="I740" s="2"/>
      <c r="J740" s="2"/>
      <c r="K740" s="96"/>
      <c r="L740" s="2"/>
      <c r="M740" s="2"/>
      <c r="N740" s="2"/>
      <c r="O740" s="2"/>
      <c r="P740" s="266"/>
      <c r="AJ740" s="2"/>
      <c r="AK740" s="241"/>
      <c r="AL740" s="2"/>
      <c r="AM740" s="2"/>
      <c r="AN740" s="241"/>
      <c r="AP740" s="2"/>
      <c r="AQ740" s="2"/>
      <c r="AR740" s="241"/>
      <c r="AS740" s="2"/>
      <c r="AT740" s="2"/>
      <c r="AU740" s="2"/>
      <c r="AV740" s="2"/>
      <c r="AW740" s="2"/>
      <c r="AX740" s="2"/>
      <c r="AY740" s="2"/>
      <c r="AZ740" s="2"/>
      <c r="BA740" s="2"/>
      <c r="BB740" s="2"/>
      <c r="BC740" s="2"/>
      <c r="BD740" s="2"/>
      <c r="BE740" s="2"/>
      <c r="BF740" s="2"/>
      <c r="BG740" s="2"/>
      <c r="BH740" s="2"/>
      <c r="BI740" s="2"/>
      <c r="BJ740" s="2"/>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row>
    <row r="741" spans="1:243" ht="18.5">
      <c r="A741" s="96" t="s">
        <v>490</v>
      </c>
      <c r="B741" s="96" t="s">
        <v>1068</v>
      </c>
      <c r="C741" s="96"/>
      <c r="D741" s="1283" t="s">
        <v>704</v>
      </c>
      <c r="E741" s="1284"/>
      <c r="F741" s="1284"/>
      <c r="G741" s="1284"/>
      <c r="H741" s="1284"/>
      <c r="I741" s="1284"/>
      <c r="J741" s="1284"/>
      <c r="K741" s="1284"/>
      <c r="L741" s="1284"/>
      <c r="M741" s="1284"/>
      <c r="N741" s="1284"/>
      <c r="O741" s="1284"/>
      <c r="P741" s="1198"/>
      <c r="AJ741" s="2"/>
      <c r="AK741" s="241"/>
      <c r="AL741" s="2"/>
      <c r="AM741" s="2"/>
      <c r="AN741" s="241"/>
      <c r="AP741" s="2"/>
      <c r="AQ741" s="2"/>
      <c r="AR741" s="241"/>
      <c r="AS741" s="2"/>
      <c r="AT741" s="2"/>
      <c r="AU741" s="2"/>
      <c r="AV741" s="2"/>
      <c r="AW741" s="2"/>
      <c r="AX741" s="2"/>
      <c r="AY741" s="2"/>
      <c r="AZ741" s="2"/>
      <c r="BA741" s="2"/>
      <c r="BB741" s="2"/>
      <c r="BC741" s="2"/>
      <c r="BD741" s="2"/>
      <c r="BE741" s="2"/>
      <c r="BF741" s="2"/>
      <c r="BG741" s="2"/>
      <c r="BH741" s="2"/>
      <c r="BI741" s="2"/>
      <c r="BJ741" s="2"/>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row>
    <row r="742" spans="1:243" ht="15.5">
      <c r="A742" s="97" t="s">
        <v>918</v>
      </c>
      <c r="B742" s="97" t="s">
        <v>918</v>
      </c>
      <c r="C742" s="97"/>
      <c r="D742" s="15" t="s">
        <v>705</v>
      </c>
      <c r="E742" s="15" t="s">
        <v>706</v>
      </c>
      <c r="F742" s="15" t="s">
        <v>707</v>
      </c>
      <c r="G742" s="15" t="s">
        <v>708</v>
      </c>
      <c r="H742" s="15" t="s">
        <v>709</v>
      </c>
      <c r="I742" s="15" t="s">
        <v>710</v>
      </c>
      <c r="J742" s="15" t="s">
        <v>711</v>
      </c>
      <c r="K742" s="15" t="s">
        <v>712</v>
      </c>
      <c r="L742" s="15" t="s">
        <v>713</v>
      </c>
      <c r="M742" s="15" t="s">
        <v>714</v>
      </c>
      <c r="N742" s="15" t="s">
        <v>715</v>
      </c>
      <c r="O742" s="15" t="s">
        <v>716</v>
      </c>
      <c r="P742" s="276"/>
      <c r="AJ742" s="2"/>
      <c r="AK742" s="241"/>
      <c r="AL742" s="2"/>
      <c r="AM742" s="2"/>
      <c r="AN742" s="241"/>
      <c r="AP742" s="2"/>
      <c r="AQ742" s="2"/>
      <c r="AR742" s="241"/>
      <c r="AS742" s="2"/>
      <c r="AT742" s="2"/>
      <c r="AU742" s="2"/>
      <c r="AV742" s="2"/>
      <c r="AW742" s="2"/>
      <c r="AX742" s="2"/>
      <c r="AY742" s="2"/>
      <c r="AZ742" s="2"/>
      <c r="BA742" s="2"/>
      <c r="BB742" s="2"/>
      <c r="BC742" s="2"/>
      <c r="BD742" s="2"/>
      <c r="BE742" s="2"/>
      <c r="BF742" s="2"/>
      <c r="BG742" s="2"/>
      <c r="BH742" s="2"/>
      <c r="BI742" s="2"/>
      <c r="BJ742" s="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row>
    <row r="743" spans="1:243" ht="15.5">
      <c r="A743" s="147">
        <f>A736+1</f>
        <v>121</v>
      </c>
      <c r="B743" s="227">
        <v>311</v>
      </c>
      <c r="C743" s="2"/>
      <c r="D743" s="577">
        <v>0</v>
      </c>
      <c r="E743" s="577">
        <v>0</v>
      </c>
      <c r="F743" s="577">
        <v>0</v>
      </c>
      <c r="G743" s="577">
        <v>0</v>
      </c>
      <c r="H743" s="577">
        <v>0</v>
      </c>
      <c r="I743" s="577">
        <v>0</v>
      </c>
      <c r="J743" s="577">
        <v>0</v>
      </c>
      <c r="K743" s="577">
        <v>0</v>
      </c>
      <c r="L743" s="577">
        <v>0</v>
      </c>
      <c r="M743" s="577">
        <v>0</v>
      </c>
      <c r="N743" s="577">
        <v>0</v>
      </c>
      <c r="O743" s="577">
        <v>0</v>
      </c>
      <c r="P743" s="266"/>
      <c r="AJ743" s="2"/>
      <c r="AK743" s="241"/>
      <c r="AL743" s="2"/>
      <c r="AM743" s="2"/>
      <c r="AN743" s="241"/>
      <c r="AP743" s="2"/>
      <c r="AQ743" s="2"/>
      <c r="AR743" s="241"/>
      <c r="AS743" s="2"/>
      <c r="AT743" s="2"/>
      <c r="AU743" s="2"/>
      <c r="AV743" s="2"/>
      <c r="AW743" s="2"/>
      <c r="AX743" s="2"/>
      <c r="AY743" s="2"/>
      <c r="AZ743" s="2"/>
      <c r="BA743" s="2"/>
      <c r="BB743" s="2"/>
      <c r="BC743" s="2"/>
      <c r="BD743" s="2"/>
      <c r="BE743" s="2"/>
      <c r="BF743" s="2"/>
      <c r="BG743" s="2"/>
      <c r="BH743" s="2"/>
      <c r="BI743" s="2"/>
      <c r="BJ743" s="2"/>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row>
    <row r="744" spans="1:243" ht="15.5">
      <c r="A744" s="147">
        <f>A743+1</f>
        <v>122</v>
      </c>
      <c r="B744" s="227">
        <v>312</v>
      </c>
      <c r="C744" s="2"/>
      <c r="D744" s="577">
        <v>0</v>
      </c>
      <c r="E744" s="577">
        <v>0</v>
      </c>
      <c r="F744" s="577">
        <v>0</v>
      </c>
      <c r="G744" s="577">
        <v>0</v>
      </c>
      <c r="H744" s="577">
        <v>0</v>
      </c>
      <c r="I744" s="577">
        <v>0</v>
      </c>
      <c r="J744" s="577">
        <v>0</v>
      </c>
      <c r="K744" s="577">
        <v>0</v>
      </c>
      <c r="L744" s="577">
        <v>0</v>
      </c>
      <c r="M744" s="577">
        <v>0</v>
      </c>
      <c r="N744" s="577">
        <v>0</v>
      </c>
      <c r="O744" s="577">
        <v>0</v>
      </c>
      <c r="P744" s="266"/>
      <c r="AJ744" s="2"/>
      <c r="AK744" s="241"/>
      <c r="AL744" s="2"/>
      <c r="AM744" s="2"/>
      <c r="AN744" s="241"/>
      <c r="AP744" s="2"/>
      <c r="AQ744" s="2"/>
      <c r="AR744" s="241"/>
      <c r="AS744" s="2"/>
      <c r="AT744" s="2"/>
      <c r="AU744" s="2"/>
      <c r="AV744" s="2"/>
      <c r="AW744" s="2"/>
      <c r="AX744" s="2"/>
      <c r="AY744" s="2"/>
      <c r="AZ744" s="2"/>
      <c r="BA744" s="2"/>
      <c r="BB744" s="2"/>
      <c r="BC744" s="2"/>
      <c r="BD744" s="2"/>
      <c r="BE744" s="2"/>
      <c r="BF744" s="2"/>
      <c r="BG744" s="2"/>
      <c r="BH744" s="2"/>
      <c r="BI744" s="2"/>
      <c r="BJ744" s="2"/>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row>
    <row r="745" spans="1:243" ht="15.5">
      <c r="A745" s="147">
        <f>A744+1</f>
        <v>123</v>
      </c>
      <c r="B745" s="227">
        <v>312.10000000000002</v>
      </c>
      <c r="C745" s="2"/>
      <c r="D745" s="577">
        <v>0</v>
      </c>
      <c r="E745" s="577">
        <v>0</v>
      </c>
      <c r="F745" s="577">
        <v>0</v>
      </c>
      <c r="G745" s="577">
        <v>0</v>
      </c>
      <c r="H745" s="577">
        <v>0</v>
      </c>
      <c r="I745" s="577">
        <v>0</v>
      </c>
      <c r="J745" s="577">
        <v>0</v>
      </c>
      <c r="K745" s="577">
        <v>0</v>
      </c>
      <c r="L745" s="577">
        <v>0</v>
      </c>
      <c r="M745" s="577">
        <v>0</v>
      </c>
      <c r="N745" s="577">
        <v>0</v>
      </c>
      <c r="O745" s="577">
        <v>0</v>
      </c>
      <c r="P745" s="266"/>
      <c r="AJ745" s="2"/>
      <c r="AK745" s="241"/>
      <c r="AL745" s="2"/>
      <c r="AM745" s="2"/>
      <c r="AN745" s="241"/>
      <c r="AP745" s="2"/>
      <c r="AQ745" s="2"/>
      <c r="AR745" s="241"/>
      <c r="AS745" s="2"/>
      <c r="AT745" s="2"/>
      <c r="AU745" s="2"/>
      <c r="AV745" s="2"/>
      <c r="AW745" s="2"/>
      <c r="AX745" s="2"/>
      <c r="AY745" s="2"/>
      <c r="AZ745" s="2"/>
      <c r="BA745" s="2"/>
      <c r="BB745" s="2"/>
      <c r="BC745" s="2"/>
      <c r="BD745" s="2"/>
      <c r="BE745" s="2"/>
      <c r="BF745" s="2"/>
      <c r="BG745" s="2"/>
      <c r="BH745" s="2"/>
      <c r="BI745" s="2"/>
      <c r="BJ745" s="2"/>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row>
    <row r="746" spans="1:243" ht="15.5">
      <c r="A746" s="147">
        <f>A745+1</f>
        <v>124</v>
      </c>
      <c r="B746" s="227">
        <v>314</v>
      </c>
      <c r="C746" s="2"/>
      <c r="D746" s="577">
        <v>0</v>
      </c>
      <c r="E746" s="577">
        <v>0</v>
      </c>
      <c r="F746" s="577">
        <v>0</v>
      </c>
      <c r="G746" s="577">
        <v>0</v>
      </c>
      <c r="H746" s="577">
        <v>0</v>
      </c>
      <c r="I746" s="577">
        <v>0</v>
      </c>
      <c r="J746" s="577">
        <v>0</v>
      </c>
      <c r="K746" s="577">
        <v>0</v>
      </c>
      <c r="L746" s="577">
        <v>0</v>
      </c>
      <c r="M746" s="577">
        <v>0</v>
      </c>
      <c r="N746" s="577">
        <v>0</v>
      </c>
      <c r="O746" s="577">
        <v>0</v>
      </c>
      <c r="P746" s="266"/>
      <c r="AJ746" s="2"/>
      <c r="AK746" s="241"/>
      <c r="AL746" s="2"/>
      <c r="AM746" s="2"/>
      <c r="AN746" s="241"/>
      <c r="AP746" s="2"/>
      <c r="AQ746" s="2"/>
      <c r="AR746" s="241"/>
      <c r="AS746" s="2"/>
      <c r="AT746" s="2"/>
      <c r="AU746" s="2"/>
      <c r="AV746" s="2"/>
      <c r="AW746" s="2"/>
      <c r="AX746" s="2"/>
      <c r="AY746" s="2"/>
      <c r="AZ746" s="2"/>
      <c r="BA746" s="2"/>
      <c r="BB746" s="2"/>
      <c r="BC746" s="2"/>
      <c r="BD746" s="2"/>
      <c r="BE746" s="2"/>
      <c r="BF746" s="2"/>
      <c r="BG746" s="2"/>
      <c r="BH746" s="2"/>
      <c r="BI746" s="2"/>
      <c r="BJ746" s="2"/>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row>
    <row r="747" spans="1:243" ht="15.5">
      <c r="A747" s="147">
        <f>A746+1</f>
        <v>125</v>
      </c>
      <c r="B747" s="227">
        <v>315</v>
      </c>
      <c r="C747" s="2"/>
      <c r="D747" s="577">
        <v>0</v>
      </c>
      <c r="E747" s="577">
        <v>0</v>
      </c>
      <c r="F747" s="577">
        <v>0</v>
      </c>
      <c r="G747" s="577">
        <v>0</v>
      </c>
      <c r="H747" s="577">
        <v>0</v>
      </c>
      <c r="I747" s="577">
        <v>0</v>
      </c>
      <c r="J747" s="577">
        <v>0</v>
      </c>
      <c r="K747" s="577">
        <v>0</v>
      </c>
      <c r="L747" s="577">
        <v>0</v>
      </c>
      <c r="M747" s="577">
        <v>0</v>
      </c>
      <c r="N747" s="577">
        <v>0</v>
      </c>
      <c r="O747" s="577">
        <v>0</v>
      </c>
      <c r="P747" s="266"/>
      <c r="AJ747" s="2"/>
      <c r="AK747" s="241"/>
      <c r="AL747" s="2"/>
      <c r="AM747" s="2"/>
      <c r="AN747" s="241"/>
      <c r="AP747" s="2"/>
      <c r="AQ747" s="2"/>
      <c r="AR747" s="241"/>
      <c r="AS747" s="2"/>
      <c r="AT747" s="2"/>
      <c r="AU747" s="2"/>
      <c r="AV747" s="2"/>
      <c r="AW747" s="2"/>
      <c r="AX747" s="2"/>
      <c r="AY747" s="2"/>
      <c r="AZ747" s="2"/>
      <c r="BA747" s="2"/>
      <c r="BB747" s="2"/>
      <c r="BC747" s="2"/>
      <c r="BD747" s="2"/>
      <c r="BE747" s="2"/>
      <c r="BF747" s="2"/>
      <c r="BG747" s="2"/>
      <c r="BH747" s="2"/>
      <c r="BI747" s="2"/>
      <c r="BJ747" s="2"/>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row>
    <row r="748" spans="1:243" ht="15.5">
      <c r="A748" s="147" t="s">
        <v>3938</v>
      </c>
      <c r="B748" s="227">
        <v>315.10000000000002</v>
      </c>
      <c r="C748" s="2"/>
      <c r="D748" s="577">
        <v>0</v>
      </c>
      <c r="E748" s="577">
        <v>0</v>
      </c>
      <c r="F748" s="577">
        <v>0</v>
      </c>
      <c r="G748" s="577">
        <v>0</v>
      </c>
      <c r="H748" s="577">
        <v>0</v>
      </c>
      <c r="I748" s="577">
        <v>0</v>
      </c>
      <c r="J748" s="577">
        <v>0</v>
      </c>
      <c r="K748" s="577">
        <v>0</v>
      </c>
      <c r="L748" s="577">
        <v>0</v>
      </c>
      <c r="M748" s="577">
        <v>0</v>
      </c>
      <c r="N748" s="577">
        <v>0</v>
      </c>
      <c r="O748" s="577">
        <v>0</v>
      </c>
      <c r="P748" s="266"/>
      <c r="AJ748" s="2"/>
      <c r="AK748" s="241"/>
      <c r="AL748" s="2"/>
      <c r="AM748" s="2"/>
      <c r="AN748" s="241"/>
      <c r="AP748" s="2"/>
      <c r="AQ748" s="2"/>
      <c r="AR748" s="241"/>
      <c r="AS748" s="2"/>
      <c r="AT748" s="2"/>
      <c r="AU748" s="2"/>
      <c r="AV748" s="2"/>
      <c r="AW748" s="2"/>
      <c r="AX748" s="2"/>
      <c r="AY748" s="2"/>
      <c r="AZ748" s="2"/>
      <c r="BA748" s="2"/>
      <c r="BB748" s="2"/>
      <c r="BC748" s="2"/>
      <c r="BD748" s="2"/>
      <c r="BE748" s="2"/>
      <c r="BF748" s="2"/>
      <c r="BG748" s="2"/>
      <c r="BH748" s="2"/>
      <c r="BI748" s="2"/>
      <c r="BJ748" s="2"/>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row>
    <row r="749" spans="1:243" ht="15.5">
      <c r="A749" s="147" t="s">
        <v>3939</v>
      </c>
      <c r="B749" s="227">
        <v>315.2</v>
      </c>
      <c r="C749" s="2"/>
      <c r="D749" s="577">
        <v>0</v>
      </c>
      <c r="E749" s="577">
        <v>0</v>
      </c>
      <c r="F749" s="577">
        <v>0</v>
      </c>
      <c r="G749" s="577">
        <v>0</v>
      </c>
      <c r="H749" s="577">
        <v>0</v>
      </c>
      <c r="I749" s="577">
        <v>0</v>
      </c>
      <c r="J749" s="577">
        <v>0</v>
      </c>
      <c r="K749" s="577">
        <v>0</v>
      </c>
      <c r="L749" s="577">
        <v>0</v>
      </c>
      <c r="M749" s="577">
        <v>0</v>
      </c>
      <c r="N749" s="577">
        <v>0</v>
      </c>
      <c r="O749" s="577">
        <v>0</v>
      </c>
      <c r="P749" s="266"/>
      <c r="AJ749" s="2"/>
      <c r="AK749" s="241"/>
      <c r="AL749" s="2"/>
      <c r="AM749" s="2"/>
      <c r="AN749" s="241"/>
      <c r="AP749" s="2"/>
      <c r="AQ749" s="2"/>
      <c r="AR749" s="241"/>
      <c r="AS749" s="2"/>
      <c r="AT749" s="2"/>
      <c r="AU749" s="2"/>
      <c r="AV749" s="2"/>
      <c r="AW749" s="2"/>
      <c r="AX749" s="2"/>
      <c r="AY749" s="2"/>
      <c r="AZ749" s="2"/>
      <c r="BA749" s="2"/>
      <c r="BB749" s="2"/>
      <c r="BC749" s="2"/>
      <c r="BD749" s="2"/>
      <c r="BE749" s="2"/>
      <c r="BF749" s="2"/>
      <c r="BG749" s="2"/>
      <c r="BH749" s="2"/>
      <c r="BI749" s="2"/>
      <c r="BJ749" s="2"/>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row>
    <row r="750" spans="1:243" ht="15.5">
      <c r="A750" s="147" t="s">
        <v>3940</v>
      </c>
      <c r="B750" s="227">
        <v>315.3</v>
      </c>
      <c r="C750" s="2"/>
      <c r="D750" s="577">
        <v>0</v>
      </c>
      <c r="E750" s="577">
        <v>0</v>
      </c>
      <c r="F750" s="577">
        <v>0</v>
      </c>
      <c r="G750" s="577">
        <v>0</v>
      </c>
      <c r="H750" s="577">
        <v>0</v>
      </c>
      <c r="I750" s="577">
        <v>0</v>
      </c>
      <c r="J750" s="577">
        <v>0</v>
      </c>
      <c r="K750" s="577">
        <v>0</v>
      </c>
      <c r="L750" s="577">
        <v>0</v>
      </c>
      <c r="M750" s="577">
        <v>0</v>
      </c>
      <c r="N750" s="577">
        <v>0</v>
      </c>
      <c r="O750" s="577">
        <v>0</v>
      </c>
      <c r="P750" s="266"/>
      <c r="AJ750" s="2"/>
      <c r="AK750" s="241"/>
      <c r="AL750" s="2"/>
      <c r="AM750" s="2"/>
      <c r="AN750" s="241"/>
      <c r="AP750" s="2"/>
      <c r="AQ750" s="2"/>
      <c r="AR750" s="241"/>
      <c r="AS750" s="2"/>
      <c r="AT750" s="2"/>
      <c r="AU750" s="2"/>
      <c r="AV750" s="2"/>
      <c r="AW750" s="2"/>
      <c r="AX750" s="2"/>
      <c r="AY750" s="2"/>
      <c r="AZ750" s="2"/>
      <c r="BA750" s="2"/>
      <c r="BB750" s="2"/>
      <c r="BC750" s="2"/>
      <c r="BD750" s="2"/>
      <c r="BE750" s="2"/>
      <c r="BF750" s="2"/>
      <c r="BG750" s="2"/>
      <c r="BH750" s="2"/>
      <c r="BI750" s="2"/>
      <c r="BJ750" s="2"/>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row>
    <row r="751" spans="1:243" ht="15.5">
      <c r="A751" s="147">
        <f>A747+1</f>
        <v>126</v>
      </c>
      <c r="B751" s="227">
        <v>316</v>
      </c>
      <c r="C751" s="2"/>
      <c r="D751" s="577">
        <v>0</v>
      </c>
      <c r="E751" s="577">
        <v>0</v>
      </c>
      <c r="F751" s="577">
        <v>0</v>
      </c>
      <c r="G751" s="577">
        <v>0</v>
      </c>
      <c r="H751" s="577">
        <v>0</v>
      </c>
      <c r="I751" s="577">
        <v>0</v>
      </c>
      <c r="J751" s="577">
        <v>0</v>
      </c>
      <c r="K751" s="577">
        <v>0</v>
      </c>
      <c r="L751" s="577">
        <v>0</v>
      </c>
      <c r="M751" s="577">
        <v>0</v>
      </c>
      <c r="N751" s="577">
        <v>0</v>
      </c>
      <c r="O751" s="577">
        <v>0</v>
      </c>
      <c r="P751" s="266"/>
      <c r="AJ751" s="2"/>
      <c r="AK751" s="241"/>
      <c r="AL751" s="2"/>
      <c r="AM751" s="2"/>
      <c r="AN751" s="241"/>
      <c r="AP751" s="2"/>
      <c r="AQ751" s="2"/>
      <c r="AR751" s="241"/>
      <c r="AS751" s="2"/>
      <c r="AT751" s="2"/>
      <c r="AU751" s="2"/>
      <c r="AV751" s="2"/>
      <c r="AW751" s="2"/>
      <c r="AX751" s="2"/>
      <c r="AY751" s="2"/>
      <c r="AZ751" s="2"/>
      <c r="BA751" s="2"/>
      <c r="BB751" s="2"/>
      <c r="BC751" s="2"/>
      <c r="BD751" s="2"/>
      <c r="BE751" s="2"/>
      <c r="BF751" s="2"/>
      <c r="BG751" s="2"/>
      <c r="BH751" s="2"/>
      <c r="BI751" s="2"/>
      <c r="BJ751" s="2"/>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row>
    <row r="752" spans="1:243" ht="15.5">
      <c r="A752" s="147"/>
      <c r="B752" s="264"/>
      <c r="C752" s="2"/>
      <c r="D752" s="2"/>
      <c r="E752" s="2"/>
      <c r="F752" s="2"/>
      <c r="G752" s="2"/>
      <c r="H752" s="2"/>
      <c r="I752" s="2"/>
      <c r="J752" s="2"/>
      <c r="K752" s="96"/>
      <c r="L752" s="2"/>
      <c r="M752" s="2"/>
      <c r="N752" s="2"/>
      <c r="O752" s="2"/>
      <c r="P752" s="266"/>
      <c r="AJ752" s="2"/>
      <c r="AK752" s="241"/>
      <c r="AL752" s="2"/>
      <c r="AM752" s="2"/>
      <c r="AN752" s="241"/>
      <c r="AP752" s="2"/>
      <c r="AQ752" s="2"/>
      <c r="AR752" s="241"/>
      <c r="AS752" s="2"/>
      <c r="AT752" s="2"/>
      <c r="AU752" s="2"/>
      <c r="AV752" s="2"/>
      <c r="AW752" s="2"/>
      <c r="AX752" s="2"/>
      <c r="AY752" s="2"/>
      <c r="AZ752" s="2"/>
      <c r="BA752" s="2"/>
      <c r="BB752" s="2"/>
      <c r="BC752" s="2"/>
      <c r="BD752" s="2"/>
      <c r="BE752" s="2"/>
      <c r="BF752" s="2"/>
      <c r="BG752" s="2"/>
      <c r="BH752" s="2"/>
      <c r="BI752" s="2"/>
      <c r="BJ752" s="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row>
    <row r="753" spans="1:243" ht="18.5">
      <c r="A753" s="96"/>
      <c r="B753" s="96" t="s">
        <v>1068</v>
      </c>
      <c r="C753" s="96" t="s">
        <v>717</v>
      </c>
      <c r="D753" s="1283" t="s">
        <v>718</v>
      </c>
      <c r="E753" s="1284"/>
      <c r="F753" s="1284"/>
      <c r="G753" s="1284"/>
      <c r="H753" s="1284"/>
      <c r="I753" s="1284"/>
      <c r="J753" s="1284"/>
      <c r="K753" s="1284"/>
      <c r="L753" s="1284"/>
      <c r="M753" s="1284"/>
      <c r="N753" s="1284"/>
      <c r="O753" s="1284"/>
      <c r="P753" s="1284"/>
      <c r="AJ753" s="2"/>
      <c r="AK753" s="241"/>
      <c r="AL753" s="2"/>
      <c r="AM753" s="2"/>
      <c r="AN753" s="241"/>
      <c r="AP753" s="2"/>
      <c r="AQ753" s="2"/>
      <c r="AR753" s="241"/>
      <c r="AS753" s="2"/>
      <c r="AT753" s="2"/>
      <c r="AU753" s="2"/>
      <c r="AV753" s="2"/>
      <c r="AW753" s="2"/>
      <c r="AX753" s="2"/>
      <c r="AY753" s="2"/>
      <c r="AZ753" s="2"/>
      <c r="BA753" s="2"/>
      <c r="BB753" s="2"/>
      <c r="BC753" s="2"/>
      <c r="BD753" s="2"/>
      <c r="BE753" s="2"/>
      <c r="BF753" s="2"/>
      <c r="BG753" s="2"/>
      <c r="BH753" s="2"/>
      <c r="BI753" s="2"/>
      <c r="BJ753" s="2"/>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row>
    <row r="754" spans="1:243" ht="18.5">
      <c r="A754" s="97"/>
      <c r="B754" s="97" t="s">
        <v>918</v>
      </c>
      <c r="C754" s="97" t="s">
        <v>719</v>
      </c>
      <c r="D754" s="15" t="s">
        <v>706</v>
      </c>
      <c r="E754" s="15" t="s">
        <v>707</v>
      </c>
      <c r="F754" s="15" t="s">
        <v>708</v>
      </c>
      <c r="G754" s="15" t="s">
        <v>709</v>
      </c>
      <c r="H754" s="15" t="s">
        <v>710</v>
      </c>
      <c r="I754" s="15" t="s">
        <v>711</v>
      </c>
      <c r="J754" s="15" t="s">
        <v>712</v>
      </c>
      <c r="K754" s="15" t="s">
        <v>713</v>
      </c>
      <c r="L754" s="15" t="s">
        <v>714</v>
      </c>
      <c r="M754" s="15" t="s">
        <v>715</v>
      </c>
      <c r="N754" s="15" t="s">
        <v>716</v>
      </c>
      <c r="O754" s="15" t="s">
        <v>705</v>
      </c>
      <c r="P754" s="277" t="s">
        <v>464</v>
      </c>
      <c r="AJ754" s="2"/>
      <c r="AK754" s="241"/>
      <c r="AL754" s="2"/>
      <c r="AM754" s="2"/>
      <c r="AN754" s="241"/>
      <c r="AP754" s="2"/>
      <c r="AQ754" s="2"/>
      <c r="AR754" s="241"/>
      <c r="AS754" s="2"/>
      <c r="AT754" s="2"/>
      <c r="AU754" s="2"/>
      <c r="AV754" s="2"/>
      <c r="AW754" s="2"/>
      <c r="AX754" s="2"/>
      <c r="AY754" s="2"/>
      <c r="AZ754" s="2"/>
      <c r="BA754" s="2"/>
      <c r="BB754" s="2"/>
      <c r="BC754" s="2"/>
      <c r="BD754" s="2"/>
      <c r="BE754" s="2"/>
      <c r="BF754" s="2"/>
      <c r="BG754" s="2"/>
      <c r="BH754" s="2"/>
      <c r="BI754" s="2"/>
      <c r="BJ754" s="2"/>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row>
    <row r="755" spans="1:243" ht="15.5">
      <c r="A755" s="147">
        <f>A751+1</f>
        <v>127</v>
      </c>
      <c r="B755" s="227">
        <f>B743</f>
        <v>311</v>
      </c>
      <c r="C755" s="580"/>
      <c r="D755" s="422">
        <f t="shared" ref="D755:O755" si="446">D743*$C755/100/12</f>
        <v>0</v>
      </c>
      <c r="E755" s="422">
        <f t="shared" si="446"/>
        <v>0</v>
      </c>
      <c r="F755" s="422">
        <f t="shared" si="446"/>
        <v>0</v>
      </c>
      <c r="G755" s="422">
        <f t="shared" si="446"/>
        <v>0</v>
      </c>
      <c r="H755" s="422">
        <f t="shared" si="446"/>
        <v>0</v>
      </c>
      <c r="I755" s="422">
        <f t="shared" si="446"/>
        <v>0</v>
      </c>
      <c r="J755" s="422">
        <f t="shared" si="446"/>
        <v>0</v>
      </c>
      <c r="K755" s="422">
        <f t="shared" si="446"/>
        <v>0</v>
      </c>
      <c r="L755" s="422">
        <f t="shared" si="446"/>
        <v>0</v>
      </c>
      <c r="M755" s="422">
        <f t="shared" si="446"/>
        <v>0</v>
      </c>
      <c r="N755" s="422">
        <f t="shared" si="446"/>
        <v>0</v>
      </c>
      <c r="O755" s="422">
        <f t="shared" si="446"/>
        <v>0</v>
      </c>
      <c r="P755" s="263">
        <f t="shared" ref="P755:P763" si="447">SUM(D755:O755)</f>
        <v>0</v>
      </c>
      <c r="AJ755" s="2"/>
      <c r="AK755" s="241"/>
      <c r="AL755" s="2"/>
      <c r="AM755" s="2"/>
      <c r="AN755" s="241"/>
      <c r="AP755" s="2"/>
      <c r="AQ755" s="2"/>
      <c r="AR755" s="241"/>
      <c r="AS755" s="2"/>
      <c r="AT755" s="2"/>
      <c r="AU755" s="2"/>
      <c r="AV755" s="2"/>
      <c r="AW755" s="2"/>
      <c r="AX755" s="2"/>
      <c r="AY755" s="2"/>
      <c r="AZ755" s="2"/>
      <c r="BA755" s="2"/>
      <c r="BB755" s="2"/>
      <c r="BC755" s="2"/>
      <c r="BD755" s="2"/>
      <c r="BE755" s="2"/>
      <c r="BF755" s="2"/>
      <c r="BG755" s="2"/>
      <c r="BH755" s="2"/>
      <c r="BI755" s="2"/>
      <c r="BJ755" s="2"/>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row>
    <row r="756" spans="1:243" ht="15.5">
      <c r="A756" s="147">
        <f>A755+1</f>
        <v>128</v>
      </c>
      <c r="B756" s="227">
        <f>B744</f>
        <v>312</v>
      </c>
      <c r="C756" s="580"/>
      <c r="D756" s="422">
        <f t="shared" ref="D756:O756" si="448">D744*$C756/100/12</f>
        <v>0</v>
      </c>
      <c r="E756" s="422">
        <f t="shared" si="448"/>
        <v>0</v>
      </c>
      <c r="F756" s="422">
        <f t="shared" si="448"/>
        <v>0</v>
      </c>
      <c r="G756" s="422">
        <f t="shared" si="448"/>
        <v>0</v>
      </c>
      <c r="H756" s="422">
        <f t="shared" si="448"/>
        <v>0</v>
      </c>
      <c r="I756" s="422">
        <f t="shared" si="448"/>
        <v>0</v>
      </c>
      <c r="J756" s="422">
        <f t="shared" si="448"/>
        <v>0</v>
      </c>
      <c r="K756" s="422">
        <f t="shared" si="448"/>
        <v>0</v>
      </c>
      <c r="L756" s="422">
        <f t="shared" si="448"/>
        <v>0</v>
      </c>
      <c r="M756" s="422">
        <f t="shared" si="448"/>
        <v>0</v>
      </c>
      <c r="N756" s="422">
        <f t="shared" si="448"/>
        <v>0</v>
      </c>
      <c r="O756" s="422">
        <f t="shared" si="448"/>
        <v>0</v>
      </c>
      <c r="P756" s="263">
        <f t="shared" si="447"/>
        <v>0</v>
      </c>
      <c r="AJ756" s="2"/>
      <c r="AK756" s="241"/>
      <c r="AL756" s="2"/>
      <c r="AM756" s="2"/>
      <c r="AN756" s="241"/>
      <c r="AP756" s="2"/>
      <c r="AQ756" s="2"/>
      <c r="AR756" s="241"/>
      <c r="AS756" s="2"/>
      <c r="AT756" s="2"/>
      <c r="AU756" s="2"/>
      <c r="AV756" s="2"/>
      <c r="AW756" s="2"/>
      <c r="AX756" s="2"/>
      <c r="AY756" s="2"/>
      <c r="AZ756" s="2"/>
      <c r="BA756" s="2"/>
      <c r="BB756" s="2"/>
      <c r="BC756" s="2"/>
      <c r="BD756" s="2"/>
      <c r="BE756" s="2"/>
      <c r="BF756" s="2"/>
      <c r="BG756" s="2"/>
      <c r="BH756" s="2"/>
      <c r="BI756" s="2"/>
      <c r="BJ756" s="2"/>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row>
    <row r="757" spans="1:243" ht="15.5">
      <c r="A757" s="147">
        <f>A756+1</f>
        <v>129</v>
      </c>
      <c r="B757" s="227">
        <f>B745</f>
        <v>312.10000000000002</v>
      </c>
      <c r="C757" s="580"/>
      <c r="D757" s="422">
        <f t="shared" ref="D757:O757" si="449">D745*$C757/100/12</f>
        <v>0</v>
      </c>
      <c r="E757" s="422">
        <f t="shared" si="449"/>
        <v>0</v>
      </c>
      <c r="F757" s="422">
        <f t="shared" si="449"/>
        <v>0</v>
      </c>
      <c r="G757" s="422">
        <f t="shared" si="449"/>
        <v>0</v>
      </c>
      <c r="H757" s="422">
        <f t="shared" si="449"/>
        <v>0</v>
      </c>
      <c r="I757" s="422">
        <f t="shared" si="449"/>
        <v>0</v>
      </c>
      <c r="J757" s="422">
        <f t="shared" si="449"/>
        <v>0</v>
      </c>
      <c r="K757" s="422">
        <f t="shared" si="449"/>
        <v>0</v>
      </c>
      <c r="L757" s="422">
        <f t="shared" si="449"/>
        <v>0</v>
      </c>
      <c r="M757" s="422">
        <f t="shared" si="449"/>
        <v>0</v>
      </c>
      <c r="N757" s="422">
        <f t="shared" si="449"/>
        <v>0</v>
      </c>
      <c r="O757" s="422">
        <f t="shared" si="449"/>
        <v>0</v>
      </c>
      <c r="P757" s="263">
        <f t="shared" si="447"/>
        <v>0</v>
      </c>
      <c r="AJ757" s="2"/>
      <c r="AK757" s="241"/>
      <c r="AL757" s="2"/>
      <c r="AM757" s="2"/>
      <c r="AN757" s="241"/>
      <c r="AP757" s="2"/>
      <c r="AQ757" s="2"/>
      <c r="AR757" s="241"/>
      <c r="AS757" s="2"/>
      <c r="AT757" s="2"/>
      <c r="AU757" s="2"/>
      <c r="AV757" s="2"/>
      <c r="AW757" s="2"/>
      <c r="AX757" s="2"/>
      <c r="AY757" s="2"/>
      <c r="AZ757" s="2"/>
      <c r="BA757" s="2"/>
      <c r="BB757" s="2"/>
      <c r="BC757" s="2"/>
      <c r="BD757" s="2"/>
      <c r="BE757" s="2"/>
      <c r="BF757" s="2"/>
      <c r="BG757" s="2"/>
      <c r="BH757" s="2"/>
      <c r="BI757" s="2"/>
      <c r="BJ757" s="2"/>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row>
    <row r="758" spans="1:243" ht="15.5">
      <c r="A758" s="147">
        <f>A757+1</f>
        <v>130</v>
      </c>
      <c r="B758" s="227">
        <f>B746</f>
        <v>314</v>
      </c>
      <c r="C758" s="580"/>
      <c r="D758" s="422">
        <f t="shared" ref="D758:O758" si="450">D746*$C758/100/12</f>
        <v>0</v>
      </c>
      <c r="E758" s="422">
        <f t="shared" si="450"/>
        <v>0</v>
      </c>
      <c r="F758" s="422">
        <f t="shared" si="450"/>
        <v>0</v>
      </c>
      <c r="G758" s="422">
        <f t="shared" si="450"/>
        <v>0</v>
      </c>
      <c r="H758" s="422">
        <f t="shared" si="450"/>
        <v>0</v>
      </c>
      <c r="I758" s="422">
        <f t="shared" si="450"/>
        <v>0</v>
      </c>
      <c r="J758" s="422">
        <f t="shared" si="450"/>
        <v>0</v>
      </c>
      <c r="K758" s="422">
        <f t="shared" si="450"/>
        <v>0</v>
      </c>
      <c r="L758" s="422">
        <f t="shared" si="450"/>
        <v>0</v>
      </c>
      <c r="M758" s="422">
        <f t="shared" si="450"/>
        <v>0</v>
      </c>
      <c r="N758" s="422">
        <f t="shared" si="450"/>
        <v>0</v>
      </c>
      <c r="O758" s="422">
        <f t="shared" si="450"/>
        <v>0</v>
      </c>
      <c r="P758" s="263">
        <f t="shared" si="447"/>
        <v>0</v>
      </c>
      <c r="AJ758" s="2"/>
      <c r="AK758" s="241"/>
      <c r="AL758" s="2"/>
      <c r="AM758" s="2"/>
      <c r="AN758" s="241"/>
      <c r="AP758" s="2"/>
      <c r="AQ758" s="2"/>
      <c r="AR758" s="241"/>
      <c r="AS758" s="2"/>
      <c r="AT758" s="2"/>
      <c r="AU758" s="2"/>
      <c r="AV758" s="2"/>
      <c r="AW758" s="2"/>
      <c r="AX758" s="2"/>
      <c r="AY758" s="2"/>
      <c r="AZ758" s="2"/>
      <c r="BA758" s="2"/>
      <c r="BB758" s="2"/>
      <c r="BC758" s="2"/>
      <c r="BD758" s="2"/>
      <c r="BE758" s="2"/>
      <c r="BF758" s="2"/>
      <c r="BG758" s="2"/>
      <c r="BH758" s="2"/>
      <c r="BI758" s="2"/>
      <c r="BJ758" s="2"/>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row>
    <row r="759" spans="1:243" ht="15.5">
      <c r="A759" s="147">
        <f>A758+1</f>
        <v>131</v>
      </c>
      <c r="B759" s="227">
        <f>B747</f>
        <v>315</v>
      </c>
      <c r="C759" s="580"/>
      <c r="D759" s="422">
        <f t="shared" ref="D759:O759" si="451">D747*$C759/100/12</f>
        <v>0</v>
      </c>
      <c r="E759" s="422">
        <f t="shared" si="451"/>
        <v>0</v>
      </c>
      <c r="F759" s="422">
        <f t="shared" si="451"/>
        <v>0</v>
      </c>
      <c r="G759" s="422">
        <f t="shared" si="451"/>
        <v>0</v>
      </c>
      <c r="H759" s="422">
        <f t="shared" si="451"/>
        <v>0</v>
      </c>
      <c r="I759" s="422">
        <f t="shared" si="451"/>
        <v>0</v>
      </c>
      <c r="J759" s="422">
        <f t="shared" si="451"/>
        <v>0</v>
      </c>
      <c r="K759" s="422">
        <f t="shared" si="451"/>
        <v>0</v>
      </c>
      <c r="L759" s="422">
        <f t="shared" si="451"/>
        <v>0</v>
      </c>
      <c r="M759" s="422">
        <f t="shared" si="451"/>
        <v>0</v>
      </c>
      <c r="N759" s="422">
        <f t="shared" si="451"/>
        <v>0</v>
      </c>
      <c r="O759" s="422">
        <f t="shared" si="451"/>
        <v>0</v>
      </c>
      <c r="P759" s="263">
        <f t="shared" si="447"/>
        <v>0</v>
      </c>
      <c r="AJ759" s="2"/>
      <c r="AK759" s="241"/>
      <c r="AL759" s="2"/>
      <c r="AM759" s="2"/>
      <c r="AN759" s="241"/>
      <c r="AP759" s="2"/>
      <c r="AQ759" s="2"/>
      <c r="AR759" s="241"/>
      <c r="AS759" s="2"/>
      <c r="AT759" s="2"/>
      <c r="AU759" s="2"/>
      <c r="AV759" s="2"/>
      <c r="AW759" s="2"/>
      <c r="AX759" s="2"/>
      <c r="AY759" s="2"/>
      <c r="AZ759" s="2"/>
      <c r="BA759" s="2"/>
      <c r="BB759" s="2"/>
      <c r="BC759" s="2"/>
      <c r="BD759" s="2"/>
      <c r="BE759" s="2"/>
      <c r="BF759" s="2"/>
      <c r="BG759" s="2"/>
      <c r="BH759" s="2"/>
      <c r="BI759" s="2"/>
      <c r="BJ759" s="2"/>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row>
    <row r="760" spans="1:243" ht="15.5">
      <c r="A760" s="147" t="s">
        <v>3941</v>
      </c>
      <c r="B760" s="227">
        <v>315.10000000000002</v>
      </c>
      <c r="C760" s="580"/>
      <c r="D760" s="422">
        <f t="shared" ref="D760:O760" si="452">D748*$C760/100/12</f>
        <v>0</v>
      </c>
      <c r="E760" s="422">
        <f t="shared" si="452"/>
        <v>0</v>
      </c>
      <c r="F760" s="422">
        <f t="shared" si="452"/>
        <v>0</v>
      </c>
      <c r="G760" s="422">
        <f t="shared" si="452"/>
        <v>0</v>
      </c>
      <c r="H760" s="422">
        <f t="shared" si="452"/>
        <v>0</v>
      </c>
      <c r="I760" s="422">
        <f t="shared" si="452"/>
        <v>0</v>
      </c>
      <c r="J760" s="422">
        <f t="shared" si="452"/>
        <v>0</v>
      </c>
      <c r="K760" s="422">
        <f t="shared" si="452"/>
        <v>0</v>
      </c>
      <c r="L760" s="422">
        <f t="shared" si="452"/>
        <v>0</v>
      </c>
      <c r="M760" s="422">
        <f t="shared" si="452"/>
        <v>0</v>
      </c>
      <c r="N760" s="422">
        <f t="shared" si="452"/>
        <v>0</v>
      </c>
      <c r="O760" s="422">
        <f t="shared" si="452"/>
        <v>0</v>
      </c>
      <c r="P760" s="263">
        <f t="shared" ref="P760:P762" si="453">SUM(D760:O760)</f>
        <v>0</v>
      </c>
      <c r="AJ760" s="2"/>
      <c r="AK760" s="241"/>
      <c r="AL760" s="2"/>
      <c r="AM760" s="2"/>
      <c r="AN760" s="241"/>
      <c r="AP760" s="2"/>
      <c r="AQ760" s="2"/>
      <c r="AR760" s="241"/>
      <c r="AS760" s="2"/>
      <c r="AT760" s="2"/>
      <c r="AU760" s="2"/>
      <c r="AV760" s="2"/>
      <c r="AW760" s="2"/>
      <c r="AX760" s="2"/>
      <c r="AY760" s="2"/>
      <c r="AZ760" s="2"/>
      <c r="BA760" s="2"/>
      <c r="BB760" s="2"/>
      <c r="BC760" s="2"/>
      <c r="BD760" s="2"/>
      <c r="BE760" s="2"/>
      <c r="BF760" s="2"/>
      <c r="BG760" s="2"/>
      <c r="BH760" s="2"/>
      <c r="BI760" s="2"/>
      <c r="BJ760" s="2"/>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row>
    <row r="761" spans="1:243" ht="15.5">
      <c r="A761" s="147" t="s">
        <v>3942</v>
      </c>
      <c r="B761" s="227">
        <v>315.2</v>
      </c>
      <c r="C761" s="580"/>
      <c r="D761" s="422">
        <f t="shared" ref="D761:O761" si="454">D749*$C761/100/12</f>
        <v>0</v>
      </c>
      <c r="E761" s="422">
        <f t="shared" si="454"/>
        <v>0</v>
      </c>
      <c r="F761" s="422">
        <f t="shared" si="454"/>
        <v>0</v>
      </c>
      <c r="G761" s="422">
        <f t="shared" si="454"/>
        <v>0</v>
      </c>
      <c r="H761" s="422">
        <f t="shared" si="454"/>
        <v>0</v>
      </c>
      <c r="I761" s="422">
        <f t="shared" si="454"/>
        <v>0</v>
      </c>
      <c r="J761" s="422">
        <f t="shared" si="454"/>
        <v>0</v>
      </c>
      <c r="K761" s="422">
        <f t="shared" si="454"/>
        <v>0</v>
      </c>
      <c r="L761" s="422">
        <f t="shared" si="454"/>
        <v>0</v>
      </c>
      <c r="M761" s="422">
        <f t="shared" si="454"/>
        <v>0</v>
      </c>
      <c r="N761" s="422">
        <f t="shared" si="454"/>
        <v>0</v>
      </c>
      <c r="O761" s="422">
        <f t="shared" si="454"/>
        <v>0</v>
      </c>
      <c r="P761" s="263">
        <f t="shared" si="453"/>
        <v>0</v>
      </c>
      <c r="AJ761" s="2"/>
      <c r="AK761" s="241"/>
      <c r="AL761" s="2"/>
      <c r="AM761" s="2"/>
      <c r="AN761" s="241"/>
      <c r="AP761" s="2"/>
      <c r="AQ761" s="2"/>
      <c r="AR761" s="241"/>
      <c r="AS761" s="2"/>
      <c r="AT761" s="2"/>
      <c r="AU761" s="2"/>
      <c r="AV761" s="2"/>
      <c r="AW761" s="2"/>
      <c r="AX761" s="2"/>
      <c r="AY761" s="2"/>
      <c r="AZ761" s="2"/>
      <c r="BA761" s="2"/>
      <c r="BB761" s="2"/>
      <c r="BC761" s="2"/>
      <c r="BD761" s="2"/>
      <c r="BE761" s="2"/>
      <c r="BF761" s="2"/>
      <c r="BG761" s="2"/>
      <c r="BH761" s="2"/>
      <c r="BI761" s="2"/>
      <c r="BJ761" s="2"/>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row>
    <row r="762" spans="1:243" ht="15.5">
      <c r="A762" s="147" t="s">
        <v>3943</v>
      </c>
      <c r="B762" s="227">
        <v>315.3</v>
      </c>
      <c r="C762" s="580"/>
      <c r="D762" s="422">
        <f t="shared" ref="D762:O762" si="455">D750*$C762/100/12</f>
        <v>0</v>
      </c>
      <c r="E762" s="422">
        <f t="shared" si="455"/>
        <v>0</v>
      </c>
      <c r="F762" s="422">
        <f t="shared" si="455"/>
        <v>0</v>
      </c>
      <c r="G762" s="422">
        <f t="shared" si="455"/>
        <v>0</v>
      </c>
      <c r="H762" s="422">
        <f t="shared" si="455"/>
        <v>0</v>
      </c>
      <c r="I762" s="422">
        <f t="shared" si="455"/>
        <v>0</v>
      </c>
      <c r="J762" s="422">
        <f t="shared" si="455"/>
        <v>0</v>
      </c>
      <c r="K762" s="422">
        <f t="shared" si="455"/>
        <v>0</v>
      </c>
      <c r="L762" s="422">
        <f t="shared" si="455"/>
        <v>0</v>
      </c>
      <c r="M762" s="422">
        <f t="shared" si="455"/>
        <v>0</v>
      </c>
      <c r="N762" s="422">
        <f t="shared" si="455"/>
        <v>0</v>
      </c>
      <c r="O762" s="422">
        <f t="shared" si="455"/>
        <v>0</v>
      </c>
      <c r="P762" s="263">
        <f t="shared" si="453"/>
        <v>0</v>
      </c>
      <c r="AJ762" s="2"/>
      <c r="AK762" s="241"/>
      <c r="AL762" s="2"/>
      <c r="AM762" s="2"/>
      <c r="AN762" s="241"/>
      <c r="AP762" s="2"/>
      <c r="AQ762" s="2"/>
      <c r="AR762" s="241"/>
      <c r="AS762" s="2"/>
      <c r="AT762" s="2"/>
      <c r="AU762" s="2"/>
      <c r="AV762" s="2"/>
      <c r="AW762" s="2"/>
      <c r="AX762" s="2"/>
      <c r="AY762" s="2"/>
      <c r="AZ762" s="2"/>
      <c r="BA762" s="2"/>
      <c r="BB762" s="2"/>
      <c r="BC762" s="2"/>
      <c r="BD762" s="2"/>
      <c r="BE762" s="2"/>
      <c r="BF762" s="2"/>
      <c r="BG762" s="2"/>
      <c r="BH762" s="2"/>
      <c r="BI762" s="2"/>
      <c r="BJ762" s="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row>
    <row r="763" spans="1:243" ht="15.5">
      <c r="A763" s="147">
        <f>A759+1</f>
        <v>132</v>
      </c>
      <c r="B763" s="227">
        <f t="shared" ref="B763" si="456">B751</f>
        <v>316</v>
      </c>
      <c r="C763" s="580"/>
      <c r="D763" s="422">
        <f t="shared" ref="D763:O763" si="457">D751*$C763/100/12</f>
        <v>0</v>
      </c>
      <c r="E763" s="422">
        <f t="shared" si="457"/>
        <v>0</v>
      </c>
      <c r="F763" s="422">
        <f t="shared" si="457"/>
        <v>0</v>
      </c>
      <c r="G763" s="422">
        <f t="shared" si="457"/>
        <v>0</v>
      </c>
      <c r="H763" s="422">
        <f t="shared" si="457"/>
        <v>0</v>
      </c>
      <c r="I763" s="422">
        <f t="shared" si="457"/>
        <v>0</v>
      </c>
      <c r="J763" s="422">
        <f t="shared" si="457"/>
        <v>0</v>
      </c>
      <c r="K763" s="422">
        <f t="shared" si="457"/>
        <v>0</v>
      </c>
      <c r="L763" s="422">
        <f t="shared" si="457"/>
        <v>0</v>
      </c>
      <c r="M763" s="422">
        <f t="shared" si="457"/>
        <v>0</v>
      </c>
      <c r="N763" s="422">
        <f t="shared" si="457"/>
        <v>0</v>
      </c>
      <c r="O763" s="422">
        <f t="shared" si="457"/>
        <v>0</v>
      </c>
      <c r="P763" s="263">
        <f t="shared" si="447"/>
        <v>0</v>
      </c>
      <c r="AJ763" s="2"/>
      <c r="AK763" s="241"/>
      <c r="AL763" s="2"/>
      <c r="AM763" s="2"/>
      <c r="AN763" s="241"/>
      <c r="AP763" s="2"/>
      <c r="AQ763" s="2"/>
      <c r="AR763" s="241"/>
      <c r="AS763" s="2"/>
      <c r="AT763" s="2"/>
      <c r="AU763" s="2"/>
      <c r="AV763" s="2"/>
      <c r="AW763" s="2"/>
      <c r="AX763" s="2"/>
      <c r="AY763" s="2"/>
      <c r="AZ763" s="2"/>
      <c r="BA763" s="2"/>
      <c r="BB763" s="2"/>
      <c r="BC763" s="2"/>
      <c r="BD763" s="2"/>
      <c r="BE763" s="2"/>
      <c r="BF763" s="2"/>
      <c r="BG763" s="2"/>
      <c r="BH763" s="2"/>
      <c r="BI763" s="2"/>
      <c r="BJ763" s="2"/>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row>
    <row r="764" spans="1:243" ht="15.5">
      <c r="A764" s="96"/>
      <c r="B764" s="2"/>
      <c r="C764" s="2"/>
      <c r="D764" s="2"/>
      <c r="E764" s="2"/>
      <c r="F764" s="2"/>
      <c r="G764" s="2"/>
      <c r="H764" s="2"/>
      <c r="I764" s="2"/>
      <c r="J764" s="2"/>
      <c r="K764" s="96"/>
      <c r="L764" s="2"/>
      <c r="M764" s="2"/>
      <c r="N764" s="2"/>
      <c r="O764" s="2"/>
      <c r="P764" s="266"/>
      <c r="AJ764" s="2"/>
      <c r="AK764" s="241"/>
      <c r="AL764" s="2"/>
      <c r="AM764" s="2"/>
      <c r="AN764" s="241"/>
      <c r="AP764" s="2"/>
      <c r="AQ764" s="2"/>
      <c r="AR764" s="241"/>
      <c r="AS764" s="2"/>
      <c r="AT764" s="2"/>
      <c r="AU764" s="2"/>
      <c r="AV764" s="2"/>
      <c r="AW764" s="2"/>
      <c r="AX764" s="2"/>
      <c r="AY764" s="2"/>
      <c r="AZ764" s="2"/>
      <c r="BA764" s="2"/>
      <c r="BB764" s="2"/>
      <c r="BC764" s="2"/>
      <c r="BD764" s="2"/>
      <c r="BE764" s="2"/>
      <c r="BF764" s="2"/>
      <c r="BG764" s="2"/>
      <c r="BH764" s="2"/>
      <c r="BI764" s="2"/>
      <c r="BJ764" s="2"/>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row>
    <row r="765" spans="1:243" ht="18.5">
      <c r="A765" s="96"/>
      <c r="B765" s="96" t="s">
        <v>1068</v>
      </c>
      <c r="C765" s="96" t="s">
        <v>720</v>
      </c>
      <c r="D765" s="1283" t="s">
        <v>721</v>
      </c>
      <c r="E765" s="1284"/>
      <c r="F765" s="1284"/>
      <c r="G765" s="1284"/>
      <c r="H765" s="1284"/>
      <c r="I765" s="1284"/>
      <c r="J765" s="1284"/>
      <c r="K765" s="1284"/>
      <c r="L765" s="1284"/>
      <c r="M765" s="1284"/>
      <c r="N765" s="1284"/>
      <c r="O765" s="1284"/>
      <c r="P765" s="1284"/>
      <c r="AJ765" s="2"/>
      <c r="AK765" s="241"/>
      <c r="AL765" s="2"/>
      <c r="AM765" s="2"/>
      <c r="AN765" s="241"/>
      <c r="AP765" s="2"/>
      <c r="AQ765" s="2"/>
      <c r="AR765" s="241"/>
      <c r="AS765" s="2"/>
      <c r="AT765" s="2"/>
      <c r="AU765" s="2"/>
      <c r="AV765" s="2"/>
      <c r="AW765" s="2"/>
      <c r="AX765" s="2"/>
      <c r="AY765" s="2"/>
      <c r="AZ765" s="2"/>
      <c r="BA765" s="2"/>
      <c r="BB765" s="2"/>
      <c r="BC765" s="2"/>
      <c r="BD765" s="2"/>
      <c r="BE765" s="2"/>
      <c r="BF765" s="2"/>
      <c r="BG765" s="2"/>
      <c r="BH765" s="2"/>
      <c r="BI765" s="2"/>
      <c r="BJ765" s="2"/>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row>
    <row r="766" spans="1:243" ht="18.5">
      <c r="A766" s="96"/>
      <c r="B766" s="97" t="s">
        <v>918</v>
      </c>
      <c r="C766" s="97" t="s">
        <v>722</v>
      </c>
      <c r="D766" s="15" t="s">
        <v>706</v>
      </c>
      <c r="E766" s="15" t="s">
        <v>707</v>
      </c>
      <c r="F766" s="15" t="s">
        <v>708</v>
      </c>
      <c r="G766" s="15" t="s">
        <v>709</v>
      </c>
      <c r="H766" s="15" t="s">
        <v>710</v>
      </c>
      <c r="I766" s="15" t="s">
        <v>711</v>
      </c>
      <c r="J766" s="15" t="s">
        <v>712</v>
      </c>
      <c r="K766" s="15" t="s">
        <v>713</v>
      </c>
      <c r="L766" s="15" t="s">
        <v>714</v>
      </c>
      <c r="M766" s="15" t="s">
        <v>715</v>
      </c>
      <c r="N766" s="15" t="s">
        <v>716</v>
      </c>
      <c r="O766" s="15" t="s">
        <v>705</v>
      </c>
      <c r="P766" s="277" t="s">
        <v>622</v>
      </c>
      <c r="AJ766" s="2"/>
      <c r="AK766" s="241"/>
      <c r="AL766" s="2"/>
      <c r="AM766" s="2"/>
      <c r="AN766" s="241"/>
      <c r="AP766" s="2"/>
      <c r="AQ766" s="2"/>
      <c r="AR766" s="241"/>
      <c r="AS766" s="2"/>
      <c r="AT766" s="2"/>
      <c r="AU766" s="2"/>
      <c r="AV766" s="2"/>
      <c r="AW766" s="2"/>
      <c r="AX766" s="2"/>
      <c r="AY766" s="2"/>
      <c r="AZ766" s="2"/>
      <c r="BA766" s="2"/>
      <c r="BB766" s="2"/>
      <c r="BC766" s="2"/>
      <c r="BD766" s="2"/>
      <c r="BE766" s="2"/>
      <c r="BF766" s="2"/>
      <c r="BG766" s="2"/>
      <c r="BH766" s="2"/>
      <c r="BI766" s="2"/>
      <c r="BJ766" s="2"/>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row>
    <row r="767" spans="1:243" ht="15.5">
      <c r="A767" s="147">
        <f>A763+1</f>
        <v>133</v>
      </c>
      <c r="B767" s="227">
        <f>B743</f>
        <v>311</v>
      </c>
      <c r="C767" s="577">
        <v>0</v>
      </c>
      <c r="D767" s="422">
        <f t="shared" ref="D767:O767" si="458">C767+D755</f>
        <v>0</v>
      </c>
      <c r="E767" s="422">
        <f t="shared" si="458"/>
        <v>0</v>
      </c>
      <c r="F767" s="422">
        <f t="shared" si="458"/>
        <v>0</v>
      </c>
      <c r="G767" s="422">
        <f t="shared" si="458"/>
        <v>0</v>
      </c>
      <c r="H767" s="422">
        <f t="shared" si="458"/>
        <v>0</v>
      </c>
      <c r="I767" s="422">
        <f t="shared" si="458"/>
        <v>0</v>
      </c>
      <c r="J767" s="422">
        <f t="shared" si="458"/>
        <v>0</v>
      </c>
      <c r="K767" s="422">
        <f t="shared" si="458"/>
        <v>0</v>
      </c>
      <c r="L767" s="422">
        <f t="shared" si="458"/>
        <v>0</v>
      </c>
      <c r="M767" s="422">
        <f t="shared" si="458"/>
        <v>0</v>
      </c>
      <c r="N767" s="422">
        <f t="shared" si="458"/>
        <v>0</v>
      </c>
      <c r="O767" s="422">
        <f t="shared" si="458"/>
        <v>0</v>
      </c>
      <c r="P767" s="263">
        <f t="shared" ref="P767:P775" si="459">O767</f>
        <v>0</v>
      </c>
      <c r="AJ767" s="2"/>
      <c r="AK767" s="241"/>
      <c r="AL767" s="2"/>
      <c r="AM767" s="2"/>
      <c r="AN767" s="241"/>
      <c r="AP767" s="2"/>
      <c r="AQ767" s="2"/>
      <c r="AR767" s="241"/>
      <c r="AS767" s="2"/>
      <c r="AT767" s="2"/>
      <c r="AU767" s="2"/>
      <c r="AV767" s="2"/>
      <c r="AW767" s="2"/>
      <c r="AX767" s="2"/>
      <c r="AY767" s="2"/>
      <c r="AZ767" s="2"/>
      <c r="BA767" s="2"/>
      <c r="BB767" s="2"/>
      <c r="BC767" s="2"/>
      <c r="BD767" s="2"/>
      <c r="BE767" s="2"/>
      <c r="BF767" s="2"/>
      <c r="BG767" s="2"/>
      <c r="BH767" s="2"/>
      <c r="BI767" s="2"/>
      <c r="BJ767" s="2"/>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row>
    <row r="768" spans="1:243" ht="15.5">
      <c r="A768" s="147">
        <f>A767+1</f>
        <v>134</v>
      </c>
      <c r="B768" s="227">
        <f>B744</f>
        <v>312</v>
      </c>
      <c r="C768" s="577">
        <v>0</v>
      </c>
      <c r="D768" s="422">
        <f t="shared" ref="D768:O768" si="460">C768+D756</f>
        <v>0</v>
      </c>
      <c r="E768" s="422">
        <f t="shared" si="460"/>
        <v>0</v>
      </c>
      <c r="F768" s="422">
        <f t="shared" si="460"/>
        <v>0</v>
      </c>
      <c r="G768" s="422">
        <f t="shared" si="460"/>
        <v>0</v>
      </c>
      <c r="H768" s="422">
        <f t="shared" si="460"/>
        <v>0</v>
      </c>
      <c r="I768" s="422">
        <f t="shared" si="460"/>
        <v>0</v>
      </c>
      <c r="J768" s="422">
        <f t="shared" si="460"/>
        <v>0</v>
      </c>
      <c r="K768" s="422">
        <f t="shared" si="460"/>
        <v>0</v>
      </c>
      <c r="L768" s="422">
        <f t="shared" si="460"/>
        <v>0</v>
      </c>
      <c r="M768" s="422">
        <f t="shared" si="460"/>
        <v>0</v>
      </c>
      <c r="N768" s="422">
        <f t="shared" si="460"/>
        <v>0</v>
      </c>
      <c r="O768" s="422">
        <f t="shared" si="460"/>
        <v>0</v>
      </c>
      <c r="P768" s="263">
        <f t="shared" si="459"/>
        <v>0</v>
      </c>
      <c r="AJ768" s="2"/>
      <c r="AK768" s="241"/>
      <c r="AL768" s="2"/>
      <c r="AM768" s="2"/>
      <c r="AN768" s="241"/>
      <c r="AP768" s="2"/>
      <c r="AQ768" s="2"/>
      <c r="AR768" s="241"/>
      <c r="AS768" s="2"/>
      <c r="AT768" s="2"/>
      <c r="AU768" s="2"/>
      <c r="AV768" s="2"/>
      <c r="AW768" s="2"/>
      <c r="AX768" s="2"/>
      <c r="AY768" s="2"/>
      <c r="AZ768" s="2"/>
      <c r="BA768" s="2"/>
      <c r="BB768" s="2"/>
      <c r="BC768" s="2"/>
      <c r="BD768" s="2"/>
      <c r="BE768" s="2"/>
      <c r="BF768" s="2"/>
      <c r="BG768" s="2"/>
      <c r="BH768" s="2"/>
      <c r="BI768" s="2"/>
      <c r="BJ768" s="2"/>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row>
    <row r="769" spans="1:243" ht="15.5">
      <c r="A769" s="147">
        <f>A768+1</f>
        <v>135</v>
      </c>
      <c r="B769" s="227">
        <f>B745</f>
        <v>312.10000000000002</v>
      </c>
      <c r="C769" s="577">
        <v>0</v>
      </c>
      <c r="D769" s="422">
        <f t="shared" ref="D769:O769" si="461">C769+D757</f>
        <v>0</v>
      </c>
      <c r="E769" s="422">
        <f t="shared" si="461"/>
        <v>0</v>
      </c>
      <c r="F769" s="422">
        <f t="shared" si="461"/>
        <v>0</v>
      </c>
      <c r="G769" s="422">
        <f t="shared" si="461"/>
        <v>0</v>
      </c>
      <c r="H769" s="422">
        <f t="shared" si="461"/>
        <v>0</v>
      </c>
      <c r="I769" s="422">
        <f t="shared" si="461"/>
        <v>0</v>
      </c>
      <c r="J769" s="422">
        <f t="shared" si="461"/>
        <v>0</v>
      </c>
      <c r="K769" s="422">
        <f t="shared" si="461"/>
        <v>0</v>
      </c>
      <c r="L769" s="422">
        <f t="shared" si="461"/>
        <v>0</v>
      </c>
      <c r="M769" s="422">
        <f t="shared" si="461"/>
        <v>0</v>
      </c>
      <c r="N769" s="422">
        <f t="shared" si="461"/>
        <v>0</v>
      </c>
      <c r="O769" s="422">
        <f t="shared" si="461"/>
        <v>0</v>
      </c>
      <c r="P769" s="263">
        <f t="shared" si="459"/>
        <v>0</v>
      </c>
      <c r="AJ769" s="2"/>
      <c r="AK769" s="241"/>
      <c r="AL769" s="2"/>
      <c r="AM769" s="2"/>
      <c r="AN769" s="241"/>
      <c r="AP769" s="2"/>
      <c r="AQ769" s="2"/>
      <c r="AR769" s="241"/>
      <c r="AS769" s="2"/>
      <c r="AT769" s="2"/>
      <c r="AU769" s="2"/>
      <c r="AV769" s="2"/>
      <c r="AW769" s="2"/>
      <c r="AX769" s="2"/>
      <c r="AY769" s="2"/>
      <c r="AZ769" s="2"/>
      <c r="BA769" s="2"/>
      <c r="BB769" s="2"/>
      <c r="BC769" s="2"/>
      <c r="BD769" s="2"/>
      <c r="BE769" s="2"/>
      <c r="BF769" s="2"/>
      <c r="BG769" s="2"/>
      <c r="BH769" s="2"/>
      <c r="BI769" s="2"/>
      <c r="BJ769" s="2"/>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row>
    <row r="770" spans="1:243" ht="15.5">
      <c r="A770" s="147">
        <f>A769+1</f>
        <v>136</v>
      </c>
      <c r="B770" s="227">
        <f>B746</f>
        <v>314</v>
      </c>
      <c r="C770" s="577">
        <v>0</v>
      </c>
      <c r="D770" s="422">
        <f t="shared" ref="D770:O770" si="462">C770+D758</f>
        <v>0</v>
      </c>
      <c r="E770" s="422">
        <f t="shared" si="462"/>
        <v>0</v>
      </c>
      <c r="F770" s="422">
        <f t="shared" si="462"/>
        <v>0</v>
      </c>
      <c r="G770" s="422">
        <f t="shared" si="462"/>
        <v>0</v>
      </c>
      <c r="H770" s="422">
        <f t="shared" si="462"/>
        <v>0</v>
      </c>
      <c r="I770" s="422">
        <f t="shared" si="462"/>
        <v>0</v>
      </c>
      <c r="J770" s="422">
        <f t="shared" si="462"/>
        <v>0</v>
      </c>
      <c r="K770" s="422">
        <f t="shared" si="462"/>
        <v>0</v>
      </c>
      <c r="L770" s="422">
        <f t="shared" si="462"/>
        <v>0</v>
      </c>
      <c r="M770" s="422">
        <f t="shared" si="462"/>
        <v>0</v>
      </c>
      <c r="N770" s="422">
        <f t="shared" si="462"/>
        <v>0</v>
      </c>
      <c r="O770" s="422">
        <f t="shared" si="462"/>
        <v>0</v>
      </c>
      <c r="P770" s="263">
        <f t="shared" si="459"/>
        <v>0</v>
      </c>
      <c r="AJ770" s="2"/>
      <c r="AK770" s="241"/>
      <c r="AL770" s="2"/>
      <c r="AM770" s="2"/>
      <c r="AN770" s="241"/>
      <c r="AP770" s="2"/>
      <c r="AQ770" s="2"/>
      <c r="AR770" s="241"/>
      <c r="AS770" s="2"/>
      <c r="AT770" s="2"/>
      <c r="AU770" s="2"/>
      <c r="AV770" s="2"/>
      <c r="AW770" s="2"/>
      <c r="AX770" s="2"/>
      <c r="AY770" s="2"/>
      <c r="AZ770" s="2"/>
      <c r="BA770" s="2"/>
      <c r="BB770" s="2"/>
      <c r="BC770" s="2"/>
      <c r="BD770" s="2"/>
      <c r="BE770" s="2"/>
      <c r="BF770" s="2"/>
      <c r="BG770" s="2"/>
      <c r="BH770" s="2"/>
      <c r="BI770" s="2"/>
      <c r="BJ770" s="2"/>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row>
    <row r="771" spans="1:243" ht="15.5">
      <c r="A771" s="147">
        <f>A770+1</f>
        <v>137</v>
      </c>
      <c r="B771" s="227">
        <f>B747</f>
        <v>315</v>
      </c>
      <c r="C771" s="577">
        <v>0</v>
      </c>
      <c r="D771" s="422">
        <f t="shared" ref="D771:O771" si="463">C771+D759</f>
        <v>0</v>
      </c>
      <c r="E771" s="422">
        <f t="shared" si="463"/>
        <v>0</v>
      </c>
      <c r="F771" s="422">
        <f t="shared" si="463"/>
        <v>0</v>
      </c>
      <c r="G771" s="422">
        <f t="shared" si="463"/>
        <v>0</v>
      </c>
      <c r="H771" s="422">
        <f t="shared" si="463"/>
        <v>0</v>
      </c>
      <c r="I771" s="422">
        <f t="shared" si="463"/>
        <v>0</v>
      </c>
      <c r="J771" s="422">
        <f t="shared" si="463"/>
        <v>0</v>
      </c>
      <c r="K771" s="422">
        <f t="shared" si="463"/>
        <v>0</v>
      </c>
      <c r="L771" s="422">
        <f t="shared" si="463"/>
        <v>0</v>
      </c>
      <c r="M771" s="422">
        <f t="shared" si="463"/>
        <v>0</v>
      </c>
      <c r="N771" s="422">
        <f t="shared" si="463"/>
        <v>0</v>
      </c>
      <c r="O771" s="422">
        <f t="shared" si="463"/>
        <v>0</v>
      </c>
      <c r="P771" s="263">
        <f t="shared" si="459"/>
        <v>0</v>
      </c>
      <c r="AJ771" s="2"/>
      <c r="AK771" s="241"/>
      <c r="AL771" s="2"/>
      <c r="AM771" s="2"/>
      <c r="AN771" s="241"/>
      <c r="AP771" s="2"/>
      <c r="AQ771" s="2"/>
      <c r="AR771" s="241"/>
      <c r="AS771" s="2"/>
      <c r="AT771" s="2"/>
      <c r="AU771" s="2"/>
      <c r="AV771" s="2"/>
      <c r="AW771" s="2"/>
      <c r="AX771" s="2"/>
      <c r="AY771" s="2"/>
      <c r="AZ771" s="2"/>
      <c r="BA771" s="2"/>
      <c r="BB771" s="2"/>
      <c r="BC771" s="2"/>
      <c r="BD771" s="2"/>
      <c r="BE771" s="2"/>
      <c r="BF771" s="2"/>
      <c r="BG771" s="2"/>
      <c r="BH771" s="2"/>
      <c r="BI771" s="2"/>
      <c r="BJ771" s="2"/>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row>
    <row r="772" spans="1:243" ht="15.5">
      <c r="A772" s="147" t="s">
        <v>3944</v>
      </c>
      <c r="B772" s="227">
        <v>315.10000000000002</v>
      </c>
      <c r="C772" s="577">
        <v>0</v>
      </c>
      <c r="D772" s="422">
        <f t="shared" ref="D772:O772" si="464">C772+D760</f>
        <v>0</v>
      </c>
      <c r="E772" s="422">
        <f t="shared" si="464"/>
        <v>0</v>
      </c>
      <c r="F772" s="422">
        <f t="shared" si="464"/>
        <v>0</v>
      </c>
      <c r="G772" s="422">
        <f t="shared" si="464"/>
        <v>0</v>
      </c>
      <c r="H772" s="422">
        <f t="shared" si="464"/>
        <v>0</v>
      </c>
      <c r="I772" s="422">
        <f t="shared" si="464"/>
        <v>0</v>
      </c>
      <c r="J772" s="422">
        <f t="shared" si="464"/>
        <v>0</v>
      </c>
      <c r="K772" s="422">
        <f t="shared" si="464"/>
        <v>0</v>
      </c>
      <c r="L772" s="422">
        <f t="shared" si="464"/>
        <v>0</v>
      </c>
      <c r="M772" s="422">
        <f t="shared" si="464"/>
        <v>0</v>
      </c>
      <c r="N772" s="422">
        <f t="shared" si="464"/>
        <v>0</v>
      </c>
      <c r="O772" s="422">
        <f t="shared" si="464"/>
        <v>0</v>
      </c>
      <c r="P772" s="263">
        <f t="shared" ref="P772:P774" si="465">O772</f>
        <v>0</v>
      </c>
      <c r="AJ772" s="2"/>
      <c r="AK772" s="241"/>
      <c r="AL772" s="2"/>
      <c r="AM772" s="2"/>
      <c r="AN772" s="241"/>
      <c r="AP772" s="2"/>
      <c r="AQ772" s="2"/>
      <c r="AR772" s="241"/>
      <c r="AS772" s="2"/>
      <c r="AT772" s="2"/>
      <c r="AU772" s="2"/>
      <c r="AV772" s="2"/>
      <c r="AW772" s="2"/>
      <c r="AX772" s="2"/>
      <c r="AY772" s="2"/>
      <c r="AZ772" s="2"/>
      <c r="BA772" s="2"/>
      <c r="BB772" s="2"/>
      <c r="BC772" s="2"/>
      <c r="BD772" s="2"/>
      <c r="BE772" s="2"/>
      <c r="BF772" s="2"/>
      <c r="BG772" s="2"/>
      <c r="BH772" s="2"/>
      <c r="BI772" s="2"/>
      <c r="BJ772" s="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row>
    <row r="773" spans="1:243" ht="15.5">
      <c r="A773" s="147" t="s">
        <v>3945</v>
      </c>
      <c r="B773" s="227">
        <v>315.2</v>
      </c>
      <c r="C773" s="577">
        <v>0</v>
      </c>
      <c r="D773" s="422">
        <f t="shared" ref="D773:O773" si="466">C773+D761</f>
        <v>0</v>
      </c>
      <c r="E773" s="422">
        <f t="shared" si="466"/>
        <v>0</v>
      </c>
      <c r="F773" s="422">
        <f t="shared" si="466"/>
        <v>0</v>
      </c>
      <c r="G773" s="422">
        <f t="shared" si="466"/>
        <v>0</v>
      </c>
      <c r="H773" s="422">
        <f t="shared" si="466"/>
        <v>0</v>
      </c>
      <c r="I773" s="422">
        <f t="shared" si="466"/>
        <v>0</v>
      </c>
      <c r="J773" s="422">
        <f t="shared" si="466"/>
        <v>0</v>
      </c>
      <c r="K773" s="422">
        <f t="shared" si="466"/>
        <v>0</v>
      </c>
      <c r="L773" s="422">
        <f t="shared" si="466"/>
        <v>0</v>
      </c>
      <c r="M773" s="422">
        <f t="shared" si="466"/>
        <v>0</v>
      </c>
      <c r="N773" s="422">
        <f t="shared" si="466"/>
        <v>0</v>
      </c>
      <c r="O773" s="422">
        <f t="shared" si="466"/>
        <v>0</v>
      </c>
      <c r="P773" s="263">
        <f t="shared" si="465"/>
        <v>0</v>
      </c>
      <c r="AJ773" s="2"/>
      <c r="AK773" s="241"/>
      <c r="AL773" s="2"/>
      <c r="AM773" s="2"/>
      <c r="AN773" s="241"/>
      <c r="AP773" s="2"/>
      <c r="AQ773" s="2"/>
      <c r="AR773" s="241"/>
      <c r="AS773" s="2"/>
      <c r="AT773" s="2"/>
      <c r="AU773" s="2"/>
      <c r="AV773" s="2"/>
      <c r="AW773" s="2"/>
      <c r="AX773" s="2"/>
      <c r="AY773" s="2"/>
      <c r="AZ773" s="2"/>
      <c r="BA773" s="2"/>
      <c r="BB773" s="2"/>
      <c r="BC773" s="2"/>
      <c r="BD773" s="2"/>
      <c r="BE773" s="2"/>
      <c r="BF773" s="2"/>
      <c r="BG773" s="2"/>
      <c r="BH773" s="2"/>
      <c r="BI773" s="2"/>
      <c r="BJ773" s="2"/>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row>
    <row r="774" spans="1:243" ht="15.5">
      <c r="A774" s="147" t="s">
        <v>3946</v>
      </c>
      <c r="B774" s="227">
        <v>315.3</v>
      </c>
      <c r="C774" s="577">
        <v>0</v>
      </c>
      <c r="D774" s="422">
        <f t="shared" ref="D774:O774" si="467">C774+D762</f>
        <v>0</v>
      </c>
      <c r="E774" s="422">
        <f t="shared" si="467"/>
        <v>0</v>
      </c>
      <c r="F774" s="422">
        <f t="shared" si="467"/>
        <v>0</v>
      </c>
      <c r="G774" s="422">
        <f t="shared" si="467"/>
        <v>0</v>
      </c>
      <c r="H774" s="422">
        <f t="shared" si="467"/>
        <v>0</v>
      </c>
      <c r="I774" s="422">
        <f t="shared" si="467"/>
        <v>0</v>
      </c>
      <c r="J774" s="422">
        <f t="shared" si="467"/>
        <v>0</v>
      </c>
      <c r="K774" s="422">
        <f t="shared" si="467"/>
        <v>0</v>
      </c>
      <c r="L774" s="422">
        <f t="shared" si="467"/>
        <v>0</v>
      </c>
      <c r="M774" s="422">
        <f t="shared" si="467"/>
        <v>0</v>
      </c>
      <c r="N774" s="422">
        <f t="shared" si="467"/>
        <v>0</v>
      </c>
      <c r="O774" s="422">
        <f t="shared" si="467"/>
        <v>0</v>
      </c>
      <c r="P774" s="263">
        <f t="shared" si="465"/>
        <v>0</v>
      </c>
      <c r="AJ774" s="2"/>
      <c r="AK774" s="241"/>
      <c r="AL774" s="2"/>
      <c r="AM774" s="2"/>
      <c r="AN774" s="241"/>
      <c r="AP774" s="2"/>
      <c r="AQ774" s="2"/>
      <c r="AR774" s="241"/>
      <c r="AS774" s="2"/>
      <c r="AT774" s="2"/>
      <c r="AU774" s="2"/>
      <c r="AV774" s="2"/>
      <c r="AW774" s="2"/>
      <c r="AX774" s="2"/>
      <c r="AY774" s="2"/>
      <c r="AZ774" s="2"/>
      <c r="BA774" s="2"/>
      <c r="BB774" s="2"/>
      <c r="BC774" s="2"/>
      <c r="BD774" s="2"/>
      <c r="BE774" s="2"/>
      <c r="BF774" s="2"/>
      <c r="BG774" s="2"/>
      <c r="BH774" s="2"/>
      <c r="BI774" s="2"/>
      <c r="BJ774" s="2"/>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row>
    <row r="775" spans="1:243" ht="15.5">
      <c r="A775" s="147">
        <f>A771+1</f>
        <v>138</v>
      </c>
      <c r="B775" s="227">
        <f t="shared" ref="B775" si="468">B751</f>
        <v>316</v>
      </c>
      <c r="C775" s="577">
        <v>0</v>
      </c>
      <c r="D775" s="422">
        <f t="shared" ref="D775:O775" si="469">C775+D763</f>
        <v>0</v>
      </c>
      <c r="E775" s="422">
        <f t="shared" si="469"/>
        <v>0</v>
      </c>
      <c r="F775" s="422">
        <f t="shared" si="469"/>
        <v>0</v>
      </c>
      <c r="G775" s="422">
        <f t="shared" si="469"/>
        <v>0</v>
      </c>
      <c r="H775" s="422">
        <f t="shared" si="469"/>
        <v>0</v>
      </c>
      <c r="I775" s="422">
        <f t="shared" si="469"/>
        <v>0</v>
      </c>
      <c r="J775" s="422">
        <f t="shared" si="469"/>
        <v>0</v>
      </c>
      <c r="K775" s="422">
        <f t="shared" si="469"/>
        <v>0</v>
      </c>
      <c r="L775" s="422">
        <f t="shared" si="469"/>
        <v>0</v>
      </c>
      <c r="M775" s="422">
        <f t="shared" si="469"/>
        <v>0</v>
      </c>
      <c r="N775" s="422">
        <f t="shared" si="469"/>
        <v>0</v>
      </c>
      <c r="O775" s="422">
        <f t="shared" si="469"/>
        <v>0</v>
      </c>
      <c r="P775" s="263">
        <f t="shared" si="459"/>
        <v>0</v>
      </c>
      <c r="AJ775" s="2"/>
      <c r="AK775" s="241"/>
      <c r="AL775" s="2"/>
      <c r="AM775" s="2"/>
      <c r="AN775" s="241"/>
      <c r="AP775" s="2"/>
      <c r="AQ775" s="2"/>
      <c r="AR775" s="241"/>
      <c r="AS775" s="2"/>
      <c r="AT775" s="2"/>
      <c r="AU775" s="2"/>
      <c r="AV775" s="2"/>
      <c r="AW775" s="2"/>
      <c r="AX775" s="2"/>
      <c r="AY775" s="2"/>
      <c r="AZ775" s="2"/>
      <c r="BA775" s="2"/>
      <c r="BB775" s="2"/>
      <c r="BC775" s="2"/>
      <c r="BD775" s="2"/>
      <c r="BE775" s="2"/>
      <c r="BF775" s="2"/>
      <c r="BG775" s="2"/>
      <c r="BH775" s="2"/>
      <c r="BI775" s="2"/>
      <c r="BJ775" s="2"/>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row>
    <row r="776" spans="1:243" ht="15.5">
      <c r="A776" s="147"/>
      <c r="B776" s="227"/>
      <c r="C776" s="226"/>
      <c r="D776" s="226"/>
      <c r="E776" s="226"/>
      <c r="F776" s="226"/>
      <c r="G776" s="226"/>
      <c r="H776" s="226"/>
      <c r="I776" s="226"/>
      <c r="J776" s="226"/>
      <c r="K776" s="226"/>
      <c r="L776" s="226"/>
      <c r="M776" s="226"/>
      <c r="N776" s="226"/>
      <c r="O776" s="226"/>
      <c r="P776" s="263"/>
      <c r="AJ776" s="2"/>
      <c r="AK776" s="241"/>
      <c r="AL776" s="2"/>
      <c r="AM776" s="2"/>
      <c r="AN776" s="241"/>
      <c r="AP776" s="2"/>
      <c r="AQ776" s="2"/>
      <c r="AR776" s="241"/>
      <c r="AS776" s="2"/>
      <c r="AT776" s="2"/>
      <c r="AU776" s="2"/>
      <c r="AV776" s="2"/>
      <c r="AW776" s="2"/>
      <c r="AX776" s="2"/>
      <c r="AY776" s="2"/>
      <c r="AZ776" s="2"/>
      <c r="BA776" s="2"/>
      <c r="BB776" s="2"/>
      <c r="BC776" s="2"/>
      <c r="BD776" s="2"/>
      <c r="BE776" s="2"/>
      <c r="BF776" s="2"/>
      <c r="BG776" s="2"/>
      <c r="BH776" s="2"/>
      <c r="BI776" s="2"/>
      <c r="BJ776" s="2"/>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row>
    <row r="777" spans="1:243" ht="15.5">
      <c r="A777" s="264" t="s">
        <v>703</v>
      </c>
      <c r="B777" s="264"/>
      <c r="C777" s="268" t="s">
        <v>472</v>
      </c>
      <c r="D777" s="2"/>
      <c r="E777" s="2"/>
      <c r="F777" s="2"/>
      <c r="G777" s="2"/>
      <c r="H777" s="2"/>
      <c r="I777" s="2"/>
      <c r="J777" s="2"/>
      <c r="K777" s="96"/>
      <c r="L777" s="2"/>
      <c r="M777" s="2"/>
      <c r="N777" s="2"/>
      <c r="O777" s="2"/>
      <c r="P777" s="266"/>
      <c r="AJ777" s="2"/>
      <c r="AK777" s="241"/>
      <c r="AL777" s="2"/>
      <c r="AM777" s="2"/>
      <c r="AN777" s="241"/>
      <c r="AP777" s="2"/>
      <c r="AQ777" s="2"/>
      <c r="AR777" s="241"/>
      <c r="AS777" s="2"/>
      <c r="AT777" s="2"/>
      <c r="AU777" s="2"/>
      <c r="AV777" s="2"/>
      <c r="AW777" s="2"/>
      <c r="AX777" s="2"/>
      <c r="AY777" s="2"/>
      <c r="AZ777" s="2"/>
      <c r="BA777" s="2"/>
      <c r="BB777" s="2"/>
      <c r="BC777" s="2"/>
      <c r="BD777" s="2"/>
      <c r="BE777" s="2"/>
      <c r="BF777" s="2"/>
      <c r="BG777" s="2"/>
      <c r="BH777" s="2"/>
      <c r="BI777" s="2"/>
      <c r="BJ777" s="2"/>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row>
    <row r="778" spans="1:243" ht="15.5">
      <c r="A778" s="96"/>
      <c r="B778" s="264"/>
      <c r="C778" s="2"/>
      <c r="D778" s="2"/>
      <c r="E778" s="2"/>
      <c r="F778" s="2"/>
      <c r="G778" s="2"/>
      <c r="H778" s="2"/>
      <c r="I778" s="2"/>
      <c r="J778" s="2"/>
      <c r="K778" s="96"/>
      <c r="L778" s="2"/>
      <c r="M778" s="2"/>
      <c r="N778" s="2"/>
      <c r="O778" s="2"/>
      <c r="P778" s="266"/>
      <c r="AJ778" s="2"/>
      <c r="AK778" s="241"/>
      <c r="AL778" s="2"/>
      <c r="AM778" s="2"/>
      <c r="AN778" s="241"/>
      <c r="AP778" s="2"/>
      <c r="AQ778" s="2"/>
      <c r="AR778" s="241"/>
      <c r="AS778" s="2"/>
      <c r="AT778" s="2"/>
      <c r="AU778" s="2"/>
      <c r="AV778" s="2"/>
      <c r="AW778" s="2"/>
      <c r="AX778" s="2"/>
      <c r="AY778" s="2"/>
      <c r="AZ778" s="2"/>
      <c r="BA778" s="2"/>
      <c r="BB778" s="2"/>
      <c r="BC778" s="2"/>
      <c r="BD778" s="2"/>
      <c r="BE778" s="2"/>
      <c r="BF778" s="2"/>
      <c r="BG778" s="2"/>
      <c r="BH778" s="2"/>
      <c r="BI778" s="2"/>
      <c r="BJ778" s="2"/>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row>
    <row r="779" spans="1:243" ht="18.5">
      <c r="A779" s="96" t="s">
        <v>490</v>
      </c>
      <c r="B779" s="96" t="s">
        <v>1068</v>
      </c>
      <c r="C779" s="96"/>
      <c r="D779" s="1283" t="s">
        <v>704</v>
      </c>
      <c r="E779" s="1284"/>
      <c r="F779" s="1284"/>
      <c r="G779" s="1284"/>
      <c r="H779" s="1284"/>
      <c r="I779" s="1284"/>
      <c r="J779" s="1284"/>
      <c r="K779" s="1284"/>
      <c r="L779" s="1284"/>
      <c r="M779" s="1284"/>
      <c r="N779" s="1284"/>
      <c r="O779" s="1284"/>
      <c r="P779" s="1198"/>
      <c r="AJ779" s="2"/>
      <c r="AK779" s="241"/>
      <c r="AL779" s="2"/>
      <c r="AM779" s="2"/>
      <c r="AN779" s="241"/>
      <c r="AP779" s="2"/>
      <c r="AQ779" s="2"/>
      <c r="AR779" s="241"/>
      <c r="AS779" s="2"/>
      <c r="AT779" s="2"/>
      <c r="AU779" s="2"/>
      <c r="AV779" s="2"/>
      <c r="AW779" s="2"/>
      <c r="AX779" s="2"/>
      <c r="AY779" s="2"/>
      <c r="AZ779" s="2"/>
      <c r="BA779" s="2"/>
      <c r="BB779" s="2"/>
      <c r="BC779" s="2"/>
      <c r="BD779" s="2"/>
      <c r="BE779" s="2"/>
      <c r="BF779" s="2"/>
      <c r="BG779" s="2"/>
      <c r="BH779" s="2"/>
      <c r="BI779" s="2"/>
      <c r="BJ779" s="2"/>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row>
    <row r="780" spans="1:243" ht="15.5">
      <c r="A780" s="97" t="s">
        <v>918</v>
      </c>
      <c r="B780" s="97" t="s">
        <v>918</v>
      </c>
      <c r="C780" s="97"/>
      <c r="D780" s="15" t="s">
        <v>705</v>
      </c>
      <c r="E780" s="15" t="s">
        <v>706</v>
      </c>
      <c r="F780" s="15" t="s">
        <v>707</v>
      </c>
      <c r="G780" s="15" t="s">
        <v>708</v>
      </c>
      <c r="H780" s="15" t="s">
        <v>709</v>
      </c>
      <c r="I780" s="15" t="s">
        <v>710</v>
      </c>
      <c r="J780" s="15" t="s">
        <v>711</v>
      </c>
      <c r="K780" s="15" t="s">
        <v>712</v>
      </c>
      <c r="L780" s="15" t="s">
        <v>713</v>
      </c>
      <c r="M780" s="15" t="s">
        <v>714</v>
      </c>
      <c r="N780" s="15" t="s">
        <v>715</v>
      </c>
      <c r="O780" s="15" t="s">
        <v>716</v>
      </c>
      <c r="P780" s="276"/>
      <c r="AJ780" s="2"/>
      <c r="AK780" s="241"/>
      <c r="AL780" s="2"/>
      <c r="AM780" s="2"/>
      <c r="AN780" s="241"/>
      <c r="AP780" s="2"/>
      <c r="AQ780" s="2"/>
      <c r="AR780" s="241"/>
      <c r="AS780" s="2"/>
      <c r="AT780" s="2"/>
      <c r="AU780" s="2"/>
      <c r="AV780" s="2"/>
      <c r="AW780" s="2"/>
      <c r="AX780" s="2"/>
      <c r="AY780" s="2"/>
      <c r="AZ780" s="2"/>
      <c r="BA780" s="2"/>
      <c r="BB780" s="2"/>
      <c r="BC780" s="2"/>
      <c r="BD780" s="2"/>
      <c r="BE780" s="2"/>
      <c r="BF780" s="2"/>
      <c r="BG780" s="2"/>
      <c r="BH780" s="2"/>
      <c r="BI780" s="2"/>
      <c r="BJ780" s="2"/>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row>
    <row r="781" spans="1:243" ht="15.5">
      <c r="A781" s="147">
        <f>A775+1</f>
        <v>139</v>
      </c>
      <c r="B781" s="227">
        <v>321</v>
      </c>
      <c r="C781" s="2"/>
      <c r="D781" s="577">
        <v>0</v>
      </c>
      <c r="E781" s="577">
        <v>0</v>
      </c>
      <c r="F781" s="577">
        <v>0</v>
      </c>
      <c r="G781" s="577">
        <v>0</v>
      </c>
      <c r="H781" s="577">
        <v>0</v>
      </c>
      <c r="I781" s="577">
        <v>0</v>
      </c>
      <c r="J781" s="577">
        <v>0</v>
      </c>
      <c r="K781" s="577">
        <v>0</v>
      </c>
      <c r="L781" s="577">
        <v>0</v>
      </c>
      <c r="M781" s="577">
        <v>0</v>
      </c>
      <c r="N781" s="577">
        <v>0</v>
      </c>
      <c r="O781" s="577">
        <v>0</v>
      </c>
      <c r="P781" s="266"/>
      <c r="AJ781" s="2"/>
      <c r="AK781" s="241"/>
      <c r="AL781" s="2"/>
      <c r="AM781" s="2"/>
      <c r="AN781" s="241"/>
      <c r="AP781" s="2"/>
      <c r="AQ781" s="2"/>
      <c r="AR781" s="241"/>
      <c r="AS781" s="2"/>
      <c r="AT781" s="2"/>
      <c r="AU781" s="2"/>
      <c r="AV781" s="2"/>
      <c r="AW781" s="2"/>
      <c r="AX781" s="2"/>
      <c r="AY781" s="2"/>
      <c r="AZ781" s="2"/>
      <c r="BA781" s="2"/>
      <c r="BB781" s="2"/>
      <c r="BC781" s="2"/>
      <c r="BD781" s="2"/>
      <c r="BE781" s="2"/>
      <c r="BF781" s="2"/>
      <c r="BG781" s="2"/>
      <c r="BH781" s="2"/>
      <c r="BI781" s="2"/>
      <c r="BJ781" s="2"/>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row>
    <row r="782" spans="1:243" ht="15.5">
      <c r="A782" s="147">
        <f>A781+1</f>
        <v>140</v>
      </c>
      <c r="B782" s="227">
        <v>322</v>
      </c>
      <c r="C782" s="2"/>
      <c r="D782" s="577">
        <v>0</v>
      </c>
      <c r="E782" s="577">
        <v>0</v>
      </c>
      <c r="F782" s="577">
        <v>0</v>
      </c>
      <c r="G782" s="577">
        <v>0</v>
      </c>
      <c r="H782" s="577">
        <v>0</v>
      </c>
      <c r="I782" s="577">
        <v>0</v>
      </c>
      <c r="J782" s="577">
        <v>0</v>
      </c>
      <c r="K782" s="577">
        <v>0</v>
      </c>
      <c r="L782" s="577">
        <v>0</v>
      </c>
      <c r="M782" s="577">
        <v>0</v>
      </c>
      <c r="N782" s="577">
        <v>0</v>
      </c>
      <c r="O782" s="577">
        <v>0</v>
      </c>
      <c r="P782" s="266"/>
      <c r="AJ782" s="2"/>
      <c r="AK782" s="241"/>
      <c r="AL782" s="2"/>
      <c r="AM782" s="2"/>
      <c r="AN782" s="241"/>
      <c r="AP782" s="2"/>
      <c r="AQ782" s="2"/>
      <c r="AR782" s="241"/>
      <c r="AS782" s="2"/>
      <c r="AT782" s="2"/>
      <c r="AU782" s="2"/>
      <c r="AV782" s="2"/>
      <c r="AW782" s="2"/>
      <c r="AX782" s="2"/>
      <c r="AY782" s="2"/>
      <c r="AZ782" s="2"/>
      <c r="BA782" s="2"/>
      <c r="BB782" s="2"/>
      <c r="BC782" s="2"/>
      <c r="BD782" s="2"/>
      <c r="BE782" s="2"/>
      <c r="BF782" s="2"/>
      <c r="BG782" s="2"/>
      <c r="BH782" s="2"/>
      <c r="BI782" s="2"/>
      <c r="BJ782" s="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row>
    <row r="783" spans="1:243" ht="15.5">
      <c r="A783" s="147">
        <f>A782+1</f>
        <v>141</v>
      </c>
      <c r="B783" s="227">
        <v>323</v>
      </c>
      <c r="C783" s="2"/>
      <c r="D783" s="577">
        <v>0</v>
      </c>
      <c r="E783" s="577">
        <v>0</v>
      </c>
      <c r="F783" s="577">
        <v>0</v>
      </c>
      <c r="G783" s="577">
        <v>0</v>
      </c>
      <c r="H783" s="577">
        <v>0</v>
      </c>
      <c r="I783" s="577">
        <v>0</v>
      </c>
      <c r="J783" s="577">
        <v>0</v>
      </c>
      <c r="K783" s="577">
        <v>0</v>
      </c>
      <c r="L783" s="577">
        <v>0</v>
      </c>
      <c r="M783" s="577">
        <v>0</v>
      </c>
      <c r="N783" s="577">
        <v>0</v>
      </c>
      <c r="O783" s="577">
        <v>0</v>
      </c>
      <c r="P783" s="266"/>
      <c r="AJ783" s="2"/>
      <c r="AK783" s="241"/>
      <c r="AL783" s="2"/>
      <c r="AM783" s="2"/>
      <c r="AN783" s="241"/>
      <c r="AP783" s="2"/>
      <c r="AQ783" s="2"/>
      <c r="AR783" s="241"/>
      <c r="AS783" s="2"/>
      <c r="AT783" s="2"/>
      <c r="AU783" s="2"/>
      <c r="AV783" s="2"/>
      <c r="AW783" s="2"/>
      <c r="AX783" s="2"/>
      <c r="AY783" s="2"/>
      <c r="AZ783" s="2"/>
      <c r="BA783" s="2"/>
      <c r="BB783" s="2"/>
      <c r="BC783" s="2"/>
      <c r="BD783" s="2"/>
      <c r="BE783" s="2"/>
      <c r="BF783" s="2"/>
      <c r="BG783" s="2"/>
      <c r="BH783" s="2"/>
      <c r="BI783" s="2"/>
      <c r="BJ783" s="2"/>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row>
    <row r="784" spans="1:243" ht="15.5">
      <c r="A784" s="147">
        <f>A783+1</f>
        <v>142</v>
      </c>
      <c r="B784" s="227">
        <v>324</v>
      </c>
      <c r="C784" s="2"/>
      <c r="D784" s="577">
        <v>0</v>
      </c>
      <c r="E784" s="577">
        <v>0</v>
      </c>
      <c r="F784" s="577">
        <v>0</v>
      </c>
      <c r="G784" s="577">
        <v>0</v>
      </c>
      <c r="H784" s="577">
        <v>0</v>
      </c>
      <c r="I784" s="577">
        <v>0</v>
      </c>
      <c r="J784" s="577">
        <v>0</v>
      </c>
      <c r="K784" s="577">
        <v>0</v>
      </c>
      <c r="L784" s="577">
        <v>0</v>
      </c>
      <c r="M784" s="577">
        <v>0</v>
      </c>
      <c r="N784" s="577">
        <v>0</v>
      </c>
      <c r="O784" s="577">
        <v>0</v>
      </c>
      <c r="P784" s="266"/>
      <c r="AJ784" s="2"/>
      <c r="AK784" s="241"/>
      <c r="AL784" s="2"/>
      <c r="AM784" s="2"/>
      <c r="AN784" s="241"/>
      <c r="AP784" s="2"/>
      <c r="AQ784" s="2"/>
      <c r="AR784" s="241"/>
      <c r="AS784" s="2"/>
      <c r="AT784" s="2"/>
      <c r="AU784" s="2"/>
      <c r="AV784" s="2"/>
      <c r="AW784" s="2"/>
      <c r="AX784" s="2"/>
      <c r="AY784" s="2"/>
      <c r="AZ784" s="2"/>
      <c r="BA784" s="2"/>
      <c r="BB784" s="2"/>
      <c r="BC784" s="2"/>
      <c r="BD784" s="2"/>
      <c r="BE784" s="2"/>
      <c r="BF784" s="2"/>
      <c r="BG784" s="2"/>
      <c r="BH784" s="2"/>
      <c r="BI784" s="2"/>
      <c r="BJ784" s="2"/>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row>
    <row r="785" spans="1:243" ht="15.5">
      <c r="A785" s="147" t="s">
        <v>3947</v>
      </c>
      <c r="B785" s="227">
        <v>324.10000000000002</v>
      </c>
      <c r="C785" s="2"/>
      <c r="D785" s="577">
        <v>0</v>
      </c>
      <c r="E785" s="577">
        <v>0</v>
      </c>
      <c r="F785" s="577">
        <v>0</v>
      </c>
      <c r="G785" s="577">
        <v>0</v>
      </c>
      <c r="H785" s="577">
        <v>0</v>
      </c>
      <c r="I785" s="577">
        <v>0</v>
      </c>
      <c r="J785" s="577">
        <v>0</v>
      </c>
      <c r="K785" s="577">
        <v>0</v>
      </c>
      <c r="L785" s="577">
        <v>0</v>
      </c>
      <c r="M785" s="577">
        <v>0</v>
      </c>
      <c r="N785" s="577">
        <v>0</v>
      </c>
      <c r="O785" s="577">
        <v>0</v>
      </c>
      <c r="P785" s="266"/>
      <c r="AJ785" s="2"/>
      <c r="AK785" s="241"/>
      <c r="AL785" s="2"/>
      <c r="AM785" s="2"/>
      <c r="AN785" s="241"/>
      <c r="AP785" s="2"/>
      <c r="AQ785" s="2"/>
      <c r="AR785" s="241"/>
      <c r="AS785" s="2"/>
      <c r="AT785" s="2"/>
      <c r="AU785" s="2"/>
      <c r="AV785" s="2"/>
      <c r="AW785" s="2"/>
      <c r="AX785" s="2"/>
      <c r="AY785" s="2"/>
      <c r="AZ785" s="2"/>
      <c r="BA785" s="2"/>
      <c r="BB785" s="2"/>
      <c r="BC785" s="2"/>
      <c r="BD785" s="2"/>
      <c r="BE785" s="2"/>
      <c r="BF785" s="2"/>
      <c r="BG785" s="2"/>
      <c r="BH785" s="2"/>
      <c r="BI785" s="2"/>
      <c r="BJ785" s="2"/>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row>
    <row r="786" spans="1:243" ht="15.5">
      <c r="A786" s="147" t="s">
        <v>3948</v>
      </c>
      <c r="B786" s="227">
        <v>324.2</v>
      </c>
      <c r="C786" s="2"/>
      <c r="D786" s="577">
        <v>0</v>
      </c>
      <c r="E786" s="577">
        <v>0</v>
      </c>
      <c r="F786" s="577">
        <v>0</v>
      </c>
      <c r="G786" s="577">
        <v>0</v>
      </c>
      <c r="H786" s="577">
        <v>0</v>
      </c>
      <c r="I786" s="577">
        <v>0</v>
      </c>
      <c r="J786" s="577">
        <v>0</v>
      </c>
      <c r="K786" s="577">
        <v>0</v>
      </c>
      <c r="L786" s="577">
        <v>0</v>
      </c>
      <c r="M786" s="577">
        <v>0</v>
      </c>
      <c r="N786" s="577">
        <v>0</v>
      </c>
      <c r="O786" s="577">
        <v>0</v>
      </c>
      <c r="P786" s="266"/>
      <c r="AJ786" s="2"/>
      <c r="AK786" s="241"/>
      <c r="AL786" s="2"/>
      <c r="AM786" s="2"/>
      <c r="AN786" s="241"/>
      <c r="AP786" s="2"/>
      <c r="AQ786" s="2"/>
      <c r="AR786" s="241"/>
      <c r="AS786" s="2"/>
      <c r="AT786" s="2"/>
      <c r="AU786" s="2"/>
      <c r="AV786" s="2"/>
      <c r="AW786" s="2"/>
      <c r="AX786" s="2"/>
      <c r="AY786" s="2"/>
      <c r="AZ786" s="2"/>
      <c r="BA786" s="2"/>
      <c r="BB786" s="2"/>
      <c r="BC786" s="2"/>
      <c r="BD786" s="2"/>
      <c r="BE786" s="2"/>
      <c r="BF786" s="2"/>
      <c r="BG786" s="2"/>
      <c r="BH786" s="2"/>
      <c r="BI786" s="2"/>
      <c r="BJ786" s="2"/>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row>
    <row r="787" spans="1:243" ht="15.5">
      <c r="A787" s="147" t="s">
        <v>3949</v>
      </c>
      <c r="B787" s="227">
        <v>324.3</v>
      </c>
      <c r="C787" s="2"/>
      <c r="D787" s="577">
        <v>0</v>
      </c>
      <c r="E787" s="577">
        <v>0</v>
      </c>
      <c r="F787" s="577">
        <v>0</v>
      </c>
      <c r="G787" s="577">
        <v>0</v>
      </c>
      <c r="H787" s="577">
        <v>0</v>
      </c>
      <c r="I787" s="577">
        <v>0</v>
      </c>
      <c r="J787" s="577">
        <v>0</v>
      </c>
      <c r="K787" s="577">
        <v>0</v>
      </c>
      <c r="L787" s="577">
        <v>0</v>
      </c>
      <c r="M787" s="577">
        <v>0</v>
      </c>
      <c r="N787" s="577">
        <v>0</v>
      </c>
      <c r="O787" s="577">
        <v>0</v>
      </c>
      <c r="P787" s="266"/>
      <c r="AJ787" s="2"/>
      <c r="AK787" s="241"/>
      <c r="AL787" s="2"/>
      <c r="AM787" s="2"/>
      <c r="AN787" s="241"/>
      <c r="AP787" s="2"/>
      <c r="AQ787" s="2"/>
      <c r="AR787" s="241"/>
      <c r="AS787" s="2"/>
      <c r="AT787" s="2"/>
      <c r="AU787" s="2"/>
      <c r="AV787" s="2"/>
      <c r="AW787" s="2"/>
      <c r="AX787" s="2"/>
      <c r="AY787" s="2"/>
      <c r="AZ787" s="2"/>
      <c r="BA787" s="2"/>
      <c r="BB787" s="2"/>
      <c r="BC787" s="2"/>
      <c r="BD787" s="2"/>
      <c r="BE787" s="2"/>
      <c r="BF787" s="2"/>
      <c r="BG787" s="2"/>
      <c r="BH787" s="2"/>
      <c r="BI787" s="2"/>
      <c r="BJ787" s="2"/>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row>
    <row r="788" spans="1:243" ht="15.5">
      <c r="A788" s="147">
        <f>A784+1</f>
        <v>143</v>
      </c>
      <c r="B788" s="227">
        <v>325</v>
      </c>
      <c r="C788" s="2"/>
      <c r="D788" s="577">
        <v>0</v>
      </c>
      <c r="E788" s="577">
        <v>0</v>
      </c>
      <c r="F788" s="577">
        <v>0</v>
      </c>
      <c r="G788" s="577">
        <v>0</v>
      </c>
      <c r="H788" s="577">
        <v>0</v>
      </c>
      <c r="I788" s="577">
        <v>0</v>
      </c>
      <c r="J788" s="577">
        <v>0</v>
      </c>
      <c r="K788" s="577">
        <v>0</v>
      </c>
      <c r="L788" s="577">
        <v>0</v>
      </c>
      <c r="M788" s="577">
        <v>0</v>
      </c>
      <c r="N788" s="577">
        <v>0</v>
      </c>
      <c r="O788" s="577">
        <v>0</v>
      </c>
      <c r="P788" s="266"/>
      <c r="AJ788" s="2"/>
      <c r="AK788" s="241"/>
      <c r="AL788" s="2"/>
      <c r="AM788" s="2"/>
      <c r="AN788" s="241"/>
      <c r="AP788" s="2"/>
      <c r="AQ788" s="2"/>
      <c r="AR788" s="241"/>
      <c r="AS788" s="2"/>
      <c r="AT788" s="2"/>
      <c r="AU788" s="2"/>
      <c r="AV788" s="2"/>
      <c r="AW788" s="2"/>
      <c r="AX788" s="2"/>
      <c r="AY788" s="2"/>
      <c r="AZ788" s="2"/>
      <c r="BA788" s="2"/>
      <c r="BB788" s="2"/>
      <c r="BC788" s="2"/>
      <c r="BD788" s="2"/>
      <c r="BE788" s="2"/>
      <c r="BF788" s="2"/>
      <c r="BG788" s="2"/>
      <c r="BH788" s="2"/>
      <c r="BI788" s="2"/>
      <c r="BJ788" s="2"/>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row>
    <row r="789" spans="1:243" ht="15.5">
      <c r="A789" s="147"/>
      <c r="B789" s="227"/>
      <c r="C789" s="2"/>
      <c r="D789" s="226"/>
      <c r="E789" s="226"/>
      <c r="F789" s="226"/>
      <c r="G789" s="226"/>
      <c r="H789" s="226"/>
      <c r="I789" s="226"/>
      <c r="J789" s="226"/>
      <c r="K789" s="226"/>
      <c r="L789" s="226"/>
      <c r="M789" s="226"/>
      <c r="N789" s="226"/>
      <c r="O789" s="226"/>
      <c r="P789" s="266"/>
      <c r="AJ789" s="2"/>
      <c r="AK789" s="241"/>
      <c r="AL789" s="2"/>
      <c r="AM789" s="2"/>
      <c r="AN789" s="241"/>
      <c r="AP789" s="2"/>
      <c r="AQ789" s="2"/>
      <c r="AR789" s="241"/>
      <c r="AS789" s="2"/>
      <c r="AT789" s="2"/>
      <c r="AU789" s="2"/>
      <c r="AV789" s="2"/>
      <c r="AW789" s="2"/>
      <c r="AX789" s="2"/>
      <c r="AY789" s="2"/>
      <c r="AZ789" s="2"/>
      <c r="BA789" s="2"/>
      <c r="BB789" s="2"/>
      <c r="BC789" s="2"/>
      <c r="BD789" s="2"/>
      <c r="BE789" s="2"/>
      <c r="BF789" s="2"/>
      <c r="BG789" s="2"/>
      <c r="BH789" s="2"/>
      <c r="BI789" s="2"/>
      <c r="BJ789" s="2"/>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row>
    <row r="790" spans="1:243" ht="18.5">
      <c r="A790" s="147"/>
      <c r="B790" s="227"/>
      <c r="C790" s="96" t="s">
        <v>717</v>
      </c>
      <c r="D790" s="1283" t="s">
        <v>718</v>
      </c>
      <c r="E790" s="1284"/>
      <c r="F790" s="1284"/>
      <c r="G790" s="1284"/>
      <c r="H790" s="1284"/>
      <c r="I790" s="1284"/>
      <c r="J790" s="1284"/>
      <c r="K790" s="1284"/>
      <c r="L790" s="1284"/>
      <c r="M790" s="1284"/>
      <c r="N790" s="1284"/>
      <c r="O790" s="1284"/>
      <c r="P790" s="1284"/>
      <c r="AJ790" s="2"/>
      <c r="AK790" s="241"/>
      <c r="AL790" s="2"/>
      <c r="AM790" s="2"/>
      <c r="AN790" s="241"/>
      <c r="AP790" s="2"/>
      <c r="AQ790" s="2"/>
      <c r="AR790" s="241"/>
      <c r="AS790" s="2"/>
      <c r="AT790" s="2"/>
      <c r="AU790" s="2"/>
      <c r="AV790" s="2"/>
      <c r="AW790" s="2"/>
      <c r="AX790" s="2"/>
      <c r="AY790" s="2"/>
      <c r="AZ790" s="2"/>
      <c r="BA790" s="2"/>
      <c r="BB790" s="2"/>
      <c r="BC790" s="2"/>
      <c r="BD790" s="2"/>
      <c r="BE790" s="2"/>
      <c r="BF790" s="2"/>
      <c r="BG790" s="2"/>
      <c r="BH790" s="2"/>
      <c r="BI790" s="2"/>
      <c r="BJ790" s="2"/>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row>
    <row r="791" spans="1:243" ht="18.5">
      <c r="A791" s="97"/>
      <c r="B791" s="97" t="s">
        <v>918</v>
      </c>
      <c r="C791" s="97" t="s">
        <v>719</v>
      </c>
      <c r="D791" s="15" t="s">
        <v>706</v>
      </c>
      <c r="E791" s="15" t="s">
        <v>707</v>
      </c>
      <c r="F791" s="15" t="s">
        <v>708</v>
      </c>
      <c r="G791" s="15" t="s">
        <v>709</v>
      </c>
      <c r="H791" s="15" t="s">
        <v>710</v>
      </c>
      <c r="I791" s="15" t="s">
        <v>711</v>
      </c>
      <c r="J791" s="15" t="s">
        <v>712</v>
      </c>
      <c r="K791" s="15" t="s">
        <v>713</v>
      </c>
      <c r="L791" s="15" t="s">
        <v>714</v>
      </c>
      <c r="M791" s="15" t="s">
        <v>715</v>
      </c>
      <c r="N791" s="15" t="s">
        <v>716</v>
      </c>
      <c r="O791" s="15" t="s">
        <v>705</v>
      </c>
      <c r="P791" s="277" t="s">
        <v>464</v>
      </c>
      <c r="AJ791" s="2"/>
      <c r="AK791" s="241"/>
      <c r="AL791" s="2"/>
      <c r="AM791" s="2"/>
      <c r="AN791" s="241"/>
      <c r="AP791" s="2"/>
      <c r="AQ791" s="2"/>
      <c r="AR791" s="241"/>
      <c r="AS791" s="2"/>
      <c r="AT791" s="2"/>
      <c r="AU791" s="2"/>
      <c r="AV791" s="2"/>
      <c r="AW791" s="2"/>
      <c r="AX791" s="2"/>
      <c r="AY791" s="2"/>
      <c r="AZ791" s="2"/>
      <c r="BA791" s="2"/>
      <c r="BB791" s="2"/>
      <c r="BC791" s="2"/>
      <c r="BD791" s="2"/>
      <c r="BE791" s="2"/>
      <c r="BF791" s="2"/>
      <c r="BG791" s="2"/>
      <c r="BH791" s="2"/>
      <c r="BI791" s="2"/>
      <c r="BJ791" s="2"/>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row>
    <row r="792" spans="1:243" ht="15.5">
      <c r="A792" s="147">
        <f>A788+1</f>
        <v>144</v>
      </c>
      <c r="B792" s="227">
        <f>B781</f>
        <v>321</v>
      </c>
      <c r="C792" s="580"/>
      <c r="D792" s="422">
        <f t="shared" ref="D792:O792" si="470">D781*$C792/100/12</f>
        <v>0</v>
      </c>
      <c r="E792" s="422">
        <f t="shared" si="470"/>
        <v>0</v>
      </c>
      <c r="F792" s="422">
        <f t="shared" si="470"/>
        <v>0</v>
      </c>
      <c r="G792" s="422">
        <f t="shared" si="470"/>
        <v>0</v>
      </c>
      <c r="H792" s="422">
        <f t="shared" si="470"/>
        <v>0</v>
      </c>
      <c r="I792" s="422">
        <f t="shared" si="470"/>
        <v>0</v>
      </c>
      <c r="J792" s="422">
        <f t="shared" si="470"/>
        <v>0</v>
      </c>
      <c r="K792" s="422">
        <f t="shared" si="470"/>
        <v>0</v>
      </c>
      <c r="L792" s="422">
        <f t="shared" si="470"/>
        <v>0</v>
      </c>
      <c r="M792" s="422">
        <f t="shared" si="470"/>
        <v>0</v>
      </c>
      <c r="N792" s="422">
        <f t="shared" si="470"/>
        <v>0</v>
      </c>
      <c r="O792" s="422">
        <f t="shared" si="470"/>
        <v>0</v>
      </c>
      <c r="P792" s="263">
        <f>SUM(D792:O792)</f>
        <v>0</v>
      </c>
      <c r="AJ792" s="2"/>
      <c r="AK792" s="241"/>
      <c r="AL792" s="2"/>
      <c r="AM792" s="2"/>
      <c r="AN792" s="241"/>
      <c r="AP792" s="2"/>
      <c r="AQ792" s="2"/>
      <c r="AR792" s="241"/>
      <c r="AS792" s="2"/>
      <c r="AT792" s="2"/>
      <c r="AU792" s="2"/>
      <c r="AV792" s="2"/>
      <c r="AW792" s="2"/>
      <c r="AX792" s="2"/>
      <c r="AY792" s="2"/>
      <c r="AZ792" s="2"/>
      <c r="BA792" s="2"/>
      <c r="BB792" s="2"/>
      <c r="BC792" s="2"/>
      <c r="BD792" s="2"/>
      <c r="BE792" s="2"/>
      <c r="BF792" s="2"/>
      <c r="BG792" s="2"/>
      <c r="BH792" s="2"/>
      <c r="BI792" s="2"/>
      <c r="BJ792" s="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row>
    <row r="793" spans="1:243" ht="15.5">
      <c r="A793" s="147">
        <f>A792+1</f>
        <v>145</v>
      </c>
      <c r="B793" s="227">
        <f>B782</f>
        <v>322</v>
      </c>
      <c r="C793" s="580"/>
      <c r="D793" s="422">
        <f t="shared" ref="D793:O793" si="471">D782*$C793/100/12</f>
        <v>0</v>
      </c>
      <c r="E793" s="422">
        <f t="shared" si="471"/>
        <v>0</v>
      </c>
      <c r="F793" s="422">
        <f t="shared" si="471"/>
        <v>0</v>
      </c>
      <c r="G793" s="422">
        <f t="shared" si="471"/>
        <v>0</v>
      </c>
      <c r="H793" s="422">
        <f t="shared" si="471"/>
        <v>0</v>
      </c>
      <c r="I793" s="422">
        <f t="shared" si="471"/>
        <v>0</v>
      </c>
      <c r="J793" s="422">
        <f t="shared" si="471"/>
        <v>0</v>
      </c>
      <c r="K793" s="422">
        <f t="shared" si="471"/>
        <v>0</v>
      </c>
      <c r="L793" s="422">
        <f t="shared" si="471"/>
        <v>0</v>
      </c>
      <c r="M793" s="422">
        <f t="shared" si="471"/>
        <v>0</v>
      </c>
      <c r="N793" s="422">
        <f t="shared" si="471"/>
        <v>0</v>
      </c>
      <c r="O793" s="422">
        <f t="shared" si="471"/>
        <v>0</v>
      </c>
      <c r="P793" s="263">
        <f>SUM(D793:O793)</f>
        <v>0</v>
      </c>
      <c r="AJ793" s="2"/>
      <c r="AK793" s="241"/>
      <c r="AL793" s="2"/>
      <c r="AM793" s="2"/>
      <c r="AN793" s="241"/>
      <c r="AP793" s="2"/>
      <c r="AQ793" s="2"/>
      <c r="AR793" s="241"/>
      <c r="AS793" s="2"/>
      <c r="AT793" s="2"/>
      <c r="AU793" s="2"/>
      <c r="AV793" s="2"/>
      <c r="AW793" s="2"/>
      <c r="AX793" s="2"/>
      <c r="AY793" s="2"/>
      <c r="AZ793" s="2"/>
      <c r="BA793" s="2"/>
      <c r="BB793" s="2"/>
      <c r="BC793" s="2"/>
      <c r="BD793" s="2"/>
      <c r="BE793" s="2"/>
      <c r="BF793" s="2"/>
      <c r="BG793" s="2"/>
      <c r="BH793" s="2"/>
      <c r="BI793" s="2"/>
      <c r="BJ793" s="2"/>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row>
    <row r="794" spans="1:243" ht="15.5">
      <c r="A794" s="147">
        <f>A793+1</f>
        <v>146</v>
      </c>
      <c r="B794" s="227">
        <f>B783</f>
        <v>323</v>
      </c>
      <c r="C794" s="580"/>
      <c r="D794" s="422">
        <f t="shared" ref="D794:O794" si="472">D783*$C794/100/12</f>
        <v>0</v>
      </c>
      <c r="E794" s="422">
        <f t="shared" si="472"/>
        <v>0</v>
      </c>
      <c r="F794" s="422">
        <f t="shared" si="472"/>
        <v>0</v>
      </c>
      <c r="G794" s="422">
        <f t="shared" si="472"/>
        <v>0</v>
      </c>
      <c r="H794" s="422">
        <f t="shared" si="472"/>
        <v>0</v>
      </c>
      <c r="I794" s="422">
        <f t="shared" si="472"/>
        <v>0</v>
      </c>
      <c r="J794" s="422">
        <f t="shared" si="472"/>
        <v>0</v>
      </c>
      <c r="K794" s="422">
        <f t="shared" si="472"/>
        <v>0</v>
      </c>
      <c r="L794" s="422">
        <f t="shared" si="472"/>
        <v>0</v>
      </c>
      <c r="M794" s="422">
        <f t="shared" si="472"/>
        <v>0</v>
      </c>
      <c r="N794" s="422">
        <f t="shared" si="472"/>
        <v>0</v>
      </c>
      <c r="O794" s="422">
        <f t="shared" si="472"/>
        <v>0</v>
      </c>
      <c r="P794" s="263">
        <f>SUM(D794:O794)</f>
        <v>0</v>
      </c>
      <c r="AJ794" s="2"/>
      <c r="AK794" s="241"/>
      <c r="AL794" s="2"/>
      <c r="AM794" s="2"/>
      <c r="AN794" s="241"/>
      <c r="AP794" s="2"/>
      <c r="AQ794" s="2"/>
      <c r="AR794" s="241"/>
      <c r="AS794" s="2"/>
      <c r="AT794" s="2"/>
      <c r="AU794" s="2"/>
      <c r="AV794" s="2"/>
      <c r="AW794" s="2"/>
      <c r="AX794" s="2"/>
      <c r="AY794" s="2"/>
      <c r="AZ794" s="2"/>
      <c r="BA794" s="2"/>
      <c r="BB794" s="2"/>
      <c r="BC794" s="2"/>
      <c r="BD794" s="2"/>
      <c r="BE794" s="2"/>
      <c r="BF794" s="2"/>
      <c r="BG794" s="2"/>
      <c r="BH794" s="2"/>
      <c r="BI794" s="2"/>
      <c r="BJ794" s="2"/>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row>
    <row r="795" spans="1:243" ht="15.5">
      <c r="A795" s="147">
        <f>A794+1</f>
        <v>147</v>
      </c>
      <c r="B795" s="227">
        <f>B784</f>
        <v>324</v>
      </c>
      <c r="C795" s="580"/>
      <c r="D795" s="422">
        <f t="shared" ref="D795:O795" si="473">D784*$C795/100/12</f>
        <v>0</v>
      </c>
      <c r="E795" s="422">
        <f t="shared" si="473"/>
        <v>0</v>
      </c>
      <c r="F795" s="422">
        <f t="shared" si="473"/>
        <v>0</v>
      </c>
      <c r="G795" s="422">
        <f t="shared" si="473"/>
        <v>0</v>
      </c>
      <c r="H795" s="422">
        <f t="shared" si="473"/>
        <v>0</v>
      </c>
      <c r="I795" s="422">
        <f t="shared" si="473"/>
        <v>0</v>
      </c>
      <c r="J795" s="422">
        <f t="shared" si="473"/>
        <v>0</v>
      </c>
      <c r="K795" s="422">
        <f t="shared" si="473"/>
        <v>0</v>
      </c>
      <c r="L795" s="422">
        <f t="shared" si="473"/>
        <v>0</v>
      </c>
      <c r="M795" s="422">
        <f t="shared" si="473"/>
        <v>0</v>
      </c>
      <c r="N795" s="422">
        <f t="shared" si="473"/>
        <v>0</v>
      </c>
      <c r="O795" s="422">
        <f t="shared" si="473"/>
        <v>0</v>
      </c>
      <c r="P795" s="263">
        <f>SUM(D795:O795)</f>
        <v>0</v>
      </c>
      <c r="AJ795" s="2"/>
      <c r="AK795" s="241"/>
      <c r="AL795" s="2"/>
      <c r="AM795" s="2"/>
      <c r="AN795" s="241"/>
      <c r="AP795" s="2"/>
      <c r="AQ795" s="2"/>
      <c r="AR795" s="241"/>
      <c r="AS795" s="2"/>
      <c r="AT795" s="2"/>
      <c r="AU795" s="2"/>
      <c r="AV795" s="2"/>
      <c r="AW795" s="2"/>
      <c r="AX795" s="2"/>
      <c r="AY795" s="2"/>
      <c r="AZ795" s="2"/>
      <c r="BA795" s="2"/>
      <c r="BB795" s="2"/>
      <c r="BC795" s="2"/>
      <c r="BD795" s="2"/>
      <c r="BE795" s="2"/>
      <c r="BF795" s="2"/>
      <c r="BG795" s="2"/>
      <c r="BH795" s="2"/>
      <c r="BI795" s="2"/>
      <c r="BJ795" s="2"/>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row>
    <row r="796" spans="1:243" ht="15.5">
      <c r="A796" s="147" t="s">
        <v>3950</v>
      </c>
      <c r="B796" s="227">
        <v>324.10000000000002</v>
      </c>
      <c r="C796" s="580"/>
      <c r="D796" s="422">
        <f t="shared" ref="D796:O796" si="474">D785*$C796/100/12</f>
        <v>0</v>
      </c>
      <c r="E796" s="422">
        <f t="shared" si="474"/>
        <v>0</v>
      </c>
      <c r="F796" s="422">
        <f t="shared" si="474"/>
        <v>0</v>
      </c>
      <c r="G796" s="422">
        <f t="shared" si="474"/>
        <v>0</v>
      </c>
      <c r="H796" s="422">
        <f t="shared" si="474"/>
        <v>0</v>
      </c>
      <c r="I796" s="422">
        <f t="shared" si="474"/>
        <v>0</v>
      </c>
      <c r="J796" s="422">
        <f t="shared" si="474"/>
        <v>0</v>
      </c>
      <c r="K796" s="422">
        <f t="shared" si="474"/>
        <v>0</v>
      </c>
      <c r="L796" s="422">
        <f t="shared" si="474"/>
        <v>0</v>
      </c>
      <c r="M796" s="422">
        <f t="shared" si="474"/>
        <v>0</v>
      </c>
      <c r="N796" s="422">
        <f t="shared" si="474"/>
        <v>0</v>
      </c>
      <c r="O796" s="422">
        <f t="shared" si="474"/>
        <v>0</v>
      </c>
      <c r="P796" s="263">
        <f t="shared" ref="P796:P798" si="475">SUM(D796:O796)</f>
        <v>0</v>
      </c>
      <c r="AJ796" s="2"/>
      <c r="AK796" s="241"/>
      <c r="AL796" s="2"/>
      <c r="AM796" s="2"/>
      <c r="AN796" s="241"/>
      <c r="AP796" s="2"/>
      <c r="AQ796" s="2"/>
      <c r="AR796" s="241"/>
      <c r="AS796" s="2"/>
      <c r="AT796" s="2"/>
      <c r="AU796" s="2"/>
      <c r="AV796" s="2"/>
      <c r="AW796" s="2"/>
      <c r="AX796" s="2"/>
      <c r="AY796" s="2"/>
      <c r="AZ796" s="2"/>
      <c r="BA796" s="2"/>
      <c r="BB796" s="2"/>
      <c r="BC796" s="2"/>
      <c r="BD796" s="2"/>
      <c r="BE796" s="2"/>
      <c r="BF796" s="2"/>
      <c r="BG796" s="2"/>
      <c r="BH796" s="2"/>
      <c r="BI796" s="2"/>
      <c r="BJ796" s="2"/>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row>
    <row r="797" spans="1:243" ht="15.5">
      <c r="A797" s="147" t="s">
        <v>3951</v>
      </c>
      <c r="B797" s="227">
        <v>324.2</v>
      </c>
      <c r="C797" s="580"/>
      <c r="D797" s="422">
        <f t="shared" ref="D797:O797" si="476">D786*$C797/100/12</f>
        <v>0</v>
      </c>
      <c r="E797" s="422">
        <f t="shared" si="476"/>
        <v>0</v>
      </c>
      <c r="F797" s="422">
        <f t="shared" si="476"/>
        <v>0</v>
      </c>
      <c r="G797" s="422">
        <f t="shared" si="476"/>
        <v>0</v>
      </c>
      <c r="H797" s="422">
        <f t="shared" si="476"/>
        <v>0</v>
      </c>
      <c r="I797" s="422">
        <f t="shared" si="476"/>
        <v>0</v>
      </c>
      <c r="J797" s="422">
        <f t="shared" si="476"/>
        <v>0</v>
      </c>
      <c r="K797" s="422">
        <f t="shared" si="476"/>
        <v>0</v>
      </c>
      <c r="L797" s="422">
        <f t="shared" si="476"/>
        <v>0</v>
      </c>
      <c r="M797" s="422">
        <f t="shared" si="476"/>
        <v>0</v>
      </c>
      <c r="N797" s="422">
        <f t="shared" si="476"/>
        <v>0</v>
      </c>
      <c r="O797" s="422">
        <f t="shared" si="476"/>
        <v>0</v>
      </c>
      <c r="P797" s="263">
        <f t="shared" si="475"/>
        <v>0</v>
      </c>
      <c r="AJ797" s="2"/>
      <c r="AK797" s="241"/>
      <c r="AL797" s="2"/>
      <c r="AM797" s="2"/>
      <c r="AN797" s="241"/>
      <c r="AP797" s="2"/>
      <c r="AQ797" s="2"/>
      <c r="AR797" s="241"/>
      <c r="AS797" s="2"/>
      <c r="AT797" s="2"/>
      <c r="AU797" s="2"/>
      <c r="AV797" s="2"/>
      <c r="AW797" s="2"/>
      <c r="AX797" s="2"/>
      <c r="AY797" s="2"/>
      <c r="AZ797" s="2"/>
      <c r="BA797" s="2"/>
      <c r="BB797" s="2"/>
      <c r="BC797" s="2"/>
      <c r="BD797" s="2"/>
      <c r="BE797" s="2"/>
      <c r="BF797" s="2"/>
      <c r="BG797" s="2"/>
      <c r="BH797" s="2"/>
      <c r="BI797" s="2"/>
      <c r="BJ797" s="2"/>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row>
    <row r="798" spans="1:243" ht="15.5">
      <c r="A798" s="147" t="s">
        <v>3952</v>
      </c>
      <c r="B798" s="227">
        <v>324.3</v>
      </c>
      <c r="C798" s="580"/>
      <c r="D798" s="422">
        <f t="shared" ref="D798:O798" si="477">D787*$C798/100/12</f>
        <v>0</v>
      </c>
      <c r="E798" s="422">
        <f t="shared" si="477"/>
        <v>0</v>
      </c>
      <c r="F798" s="422">
        <f t="shared" si="477"/>
        <v>0</v>
      </c>
      <c r="G798" s="422">
        <f t="shared" si="477"/>
        <v>0</v>
      </c>
      <c r="H798" s="422">
        <f t="shared" si="477"/>
        <v>0</v>
      </c>
      <c r="I798" s="422">
        <f t="shared" si="477"/>
        <v>0</v>
      </c>
      <c r="J798" s="422">
        <f t="shared" si="477"/>
        <v>0</v>
      </c>
      <c r="K798" s="422">
        <f t="shared" si="477"/>
        <v>0</v>
      </c>
      <c r="L798" s="422">
        <f t="shared" si="477"/>
        <v>0</v>
      </c>
      <c r="M798" s="422">
        <f t="shared" si="477"/>
        <v>0</v>
      </c>
      <c r="N798" s="422">
        <f t="shared" si="477"/>
        <v>0</v>
      </c>
      <c r="O798" s="422">
        <f t="shared" si="477"/>
        <v>0</v>
      </c>
      <c r="P798" s="263">
        <f t="shared" si="475"/>
        <v>0</v>
      </c>
      <c r="AJ798" s="2"/>
      <c r="AK798" s="241"/>
      <c r="AL798" s="2"/>
      <c r="AM798" s="2"/>
      <c r="AN798" s="241"/>
      <c r="AP798" s="2"/>
      <c r="AQ798" s="2"/>
      <c r="AR798" s="241"/>
      <c r="AS798" s="2"/>
      <c r="AT798" s="2"/>
      <c r="AU798" s="2"/>
      <c r="AV798" s="2"/>
      <c r="AW798" s="2"/>
      <c r="AX798" s="2"/>
      <c r="AY798" s="2"/>
      <c r="AZ798" s="2"/>
      <c r="BA798" s="2"/>
      <c r="BB798" s="2"/>
      <c r="BC798" s="2"/>
      <c r="BD798" s="2"/>
      <c r="BE798" s="2"/>
      <c r="BF798" s="2"/>
      <c r="BG798" s="2"/>
      <c r="BH798" s="2"/>
      <c r="BI798" s="2"/>
      <c r="BJ798" s="2"/>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row>
    <row r="799" spans="1:243" ht="15.5">
      <c r="A799" s="147">
        <f>A795+1</f>
        <v>148</v>
      </c>
      <c r="B799" s="227">
        <f>B788</f>
        <v>325</v>
      </c>
      <c r="C799" s="580"/>
      <c r="D799" s="422">
        <f t="shared" ref="D799:O799" si="478">D788*$C799/100/12</f>
        <v>0</v>
      </c>
      <c r="E799" s="422">
        <f t="shared" si="478"/>
        <v>0</v>
      </c>
      <c r="F799" s="422">
        <f t="shared" si="478"/>
        <v>0</v>
      </c>
      <c r="G799" s="422">
        <f t="shared" si="478"/>
        <v>0</v>
      </c>
      <c r="H799" s="422">
        <f t="shared" si="478"/>
        <v>0</v>
      </c>
      <c r="I799" s="422">
        <f t="shared" si="478"/>
        <v>0</v>
      </c>
      <c r="J799" s="422">
        <f t="shared" si="478"/>
        <v>0</v>
      </c>
      <c r="K799" s="422">
        <f t="shared" si="478"/>
        <v>0</v>
      </c>
      <c r="L799" s="422">
        <f t="shared" si="478"/>
        <v>0</v>
      </c>
      <c r="M799" s="422">
        <f t="shared" si="478"/>
        <v>0</v>
      </c>
      <c r="N799" s="422">
        <f t="shared" si="478"/>
        <v>0</v>
      </c>
      <c r="O799" s="422">
        <f t="shared" si="478"/>
        <v>0</v>
      </c>
      <c r="P799" s="263">
        <f>SUM(D799:O799)</f>
        <v>0</v>
      </c>
      <c r="AJ799" s="2"/>
      <c r="AK799" s="241"/>
      <c r="AL799" s="2"/>
      <c r="AM799" s="2"/>
      <c r="AN799" s="241"/>
      <c r="AP799" s="2"/>
      <c r="AQ799" s="2"/>
      <c r="AR799" s="241"/>
      <c r="AS799" s="2"/>
      <c r="AT799" s="2"/>
      <c r="AU799" s="2"/>
      <c r="AV799" s="2"/>
      <c r="AW799" s="2"/>
      <c r="AX799" s="2"/>
      <c r="AY799" s="2"/>
      <c r="AZ799" s="2"/>
      <c r="BA799" s="2"/>
      <c r="BB799" s="2"/>
      <c r="BC799" s="2"/>
      <c r="BD799" s="2"/>
      <c r="BE799" s="2"/>
      <c r="BF799" s="2"/>
      <c r="BG799" s="2"/>
      <c r="BH799" s="2"/>
      <c r="BI799" s="2"/>
      <c r="BJ799" s="2"/>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row>
    <row r="800" spans="1:243" ht="15.5">
      <c r="A800" s="96"/>
      <c r="B800" s="2"/>
      <c r="C800" s="2"/>
      <c r="D800" s="2"/>
      <c r="E800" s="2"/>
      <c r="F800" s="2"/>
      <c r="G800" s="2"/>
      <c r="H800" s="2"/>
      <c r="I800" s="2"/>
      <c r="J800" s="2"/>
      <c r="K800" s="96"/>
      <c r="L800" s="2"/>
      <c r="M800" s="2"/>
      <c r="N800" s="2"/>
      <c r="O800" s="2"/>
      <c r="P800" s="266"/>
      <c r="AJ800" s="2"/>
      <c r="AK800" s="241"/>
      <c r="AL800" s="2"/>
      <c r="AM800" s="2"/>
      <c r="AN800" s="241"/>
      <c r="AP800" s="2"/>
      <c r="AQ800" s="2"/>
      <c r="AR800" s="241"/>
      <c r="AS800" s="2"/>
      <c r="AT800" s="2"/>
      <c r="AU800" s="2"/>
      <c r="AV800" s="2"/>
      <c r="AW800" s="2"/>
      <c r="AX800" s="2"/>
      <c r="AY800" s="2"/>
      <c r="AZ800" s="2"/>
      <c r="BA800" s="2"/>
      <c r="BB800" s="2"/>
      <c r="BC800" s="2"/>
      <c r="BD800" s="2"/>
      <c r="BE800" s="2"/>
      <c r="BF800" s="2"/>
      <c r="BG800" s="2"/>
      <c r="BH800" s="2"/>
      <c r="BI800" s="2"/>
      <c r="BJ800" s="2"/>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row>
    <row r="801" spans="1:243" ht="18.5">
      <c r="A801" s="96"/>
      <c r="B801" s="96" t="s">
        <v>1068</v>
      </c>
      <c r="C801" s="96" t="s">
        <v>720</v>
      </c>
      <c r="D801" s="1283" t="s">
        <v>721</v>
      </c>
      <c r="E801" s="1284"/>
      <c r="F801" s="1284"/>
      <c r="G801" s="1284"/>
      <c r="H801" s="1284"/>
      <c r="I801" s="1284"/>
      <c r="J801" s="1284"/>
      <c r="K801" s="1284"/>
      <c r="L801" s="1284"/>
      <c r="M801" s="1284"/>
      <c r="N801" s="1284"/>
      <c r="O801" s="1284"/>
      <c r="P801" s="1284"/>
      <c r="AJ801" s="2"/>
      <c r="AK801" s="241"/>
      <c r="AL801" s="2"/>
      <c r="AM801" s="2"/>
      <c r="AN801" s="241"/>
      <c r="AP801" s="2"/>
      <c r="AQ801" s="2"/>
      <c r="AR801" s="241"/>
      <c r="AS801" s="2"/>
      <c r="AT801" s="2"/>
      <c r="AU801" s="2"/>
      <c r="AV801" s="2"/>
      <c r="AW801" s="2"/>
      <c r="AX801" s="2"/>
      <c r="AY801" s="2"/>
      <c r="AZ801" s="2"/>
      <c r="BA801" s="2"/>
      <c r="BB801" s="2"/>
      <c r="BC801" s="2"/>
      <c r="BD801" s="2"/>
      <c r="BE801" s="2"/>
      <c r="BF801" s="2"/>
      <c r="BG801" s="2"/>
      <c r="BH801" s="2"/>
      <c r="BI801" s="2"/>
      <c r="BJ801" s="2"/>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row>
    <row r="802" spans="1:243" ht="18.5">
      <c r="A802" s="96"/>
      <c r="B802" s="97" t="s">
        <v>918</v>
      </c>
      <c r="C802" s="97" t="s">
        <v>722</v>
      </c>
      <c r="D802" s="15" t="s">
        <v>706</v>
      </c>
      <c r="E802" s="15" t="s">
        <v>707</v>
      </c>
      <c r="F802" s="15" t="s">
        <v>708</v>
      </c>
      <c r="G802" s="15" t="s">
        <v>709</v>
      </c>
      <c r="H802" s="15" t="s">
        <v>710</v>
      </c>
      <c r="I802" s="15" t="s">
        <v>711</v>
      </c>
      <c r="J802" s="15" t="s">
        <v>712</v>
      </c>
      <c r="K802" s="15" t="s">
        <v>713</v>
      </c>
      <c r="L802" s="15" t="s">
        <v>714</v>
      </c>
      <c r="M802" s="15" t="s">
        <v>715</v>
      </c>
      <c r="N802" s="15" t="s">
        <v>716</v>
      </c>
      <c r="O802" s="15" t="s">
        <v>705</v>
      </c>
      <c r="P802" s="277" t="s">
        <v>622</v>
      </c>
      <c r="AJ802" s="2"/>
      <c r="AK802" s="241"/>
      <c r="AL802" s="2"/>
      <c r="AM802" s="2"/>
      <c r="AN802" s="241"/>
      <c r="AP802" s="2"/>
      <c r="AQ802" s="2"/>
      <c r="AR802" s="241"/>
      <c r="AS802" s="2"/>
      <c r="AT802" s="2"/>
      <c r="AU802" s="2"/>
      <c r="AV802" s="2"/>
      <c r="AW802" s="2"/>
      <c r="AX802" s="2"/>
      <c r="AY802" s="2"/>
      <c r="AZ802" s="2"/>
      <c r="BA802" s="2"/>
      <c r="BB802" s="2"/>
      <c r="BC802" s="2"/>
      <c r="BD802" s="2"/>
      <c r="BE802" s="2"/>
      <c r="BF802" s="2"/>
      <c r="BG802" s="2"/>
      <c r="BH802" s="2"/>
      <c r="BI802" s="2"/>
      <c r="BJ802" s="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row>
    <row r="803" spans="1:243" ht="15.5">
      <c r="A803" s="147">
        <f>A799+1</f>
        <v>149</v>
      </c>
      <c r="B803" s="227">
        <f>B781</f>
        <v>321</v>
      </c>
      <c r="C803" s="577">
        <v>0</v>
      </c>
      <c r="D803" s="422">
        <f t="shared" ref="D803:O803" si="479">C803+D792</f>
        <v>0</v>
      </c>
      <c r="E803" s="422">
        <f t="shared" si="479"/>
        <v>0</v>
      </c>
      <c r="F803" s="422">
        <f t="shared" si="479"/>
        <v>0</v>
      </c>
      <c r="G803" s="422">
        <f t="shared" si="479"/>
        <v>0</v>
      </c>
      <c r="H803" s="422">
        <f t="shared" si="479"/>
        <v>0</v>
      </c>
      <c r="I803" s="422">
        <f t="shared" si="479"/>
        <v>0</v>
      </c>
      <c r="J803" s="422">
        <f t="shared" si="479"/>
        <v>0</v>
      </c>
      <c r="K803" s="422">
        <f t="shared" si="479"/>
        <v>0</v>
      </c>
      <c r="L803" s="422">
        <f t="shared" si="479"/>
        <v>0</v>
      </c>
      <c r="M803" s="422">
        <f t="shared" si="479"/>
        <v>0</v>
      </c>
      <c r="N803" s="422">
        <f t="shared" si="479"/>
        <v>0</v>
      </c>
      <c r="O803" s="422">
        <f t="shared" si="479"/>
        <v>0</v>
      </c>
      <c r="P803" s="263">
        <f>O803</f>
        <v>0</v>
      </c>
      <c r="AJ803" s="2"/>
      <c r="AK803" s="241"/>
      <c r="AL803" s="2"/>
      <c r="AM803" s="2"/>
      <c r="AN803" s="241"/>
      <c r="AP803" s="2"/>
      <c r="AQ803" s="2"/>
      <c r="AR803" s="241"/>
      <c r="AS803" s="2"/>
      <c r="AT803" s="2"/>
      <c r="AU803" s="2"/>
      <c r="AV803" s="2"/>
      <c r="AW803" s="2"/>
      <c r="AX803" s="2"/>
      <c r="AY803" s="2"/>
      <c r="AZ803" s="2"/>
      <c r="BA803" s="2"/>
      <c r="BB803" s="2"/>
      <c r="BC803" s="2"/>
      <c r="BD803" s="2"/>
      <c r="BE803" s="2"/>
      <c r="BF803" s="2"/>
      <c r="BG803" s="2"/>
      <c r="BH803" s="2"/>
      <c r="BI803" s="2"/>
      <c r="BJ803" s="2"/>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row>
    <row r="804" spans="1:243" ht="15.5">
      <c r="A804" s="147">
        <f>A803+1</f>
        <v>150</v>
      </c>
      <c r="B804" s="227">
        <f>B782</f>
        <v>322</v>
      </c>
      <c r="C804" s="577">
        <v>0</v>
      </c>
      <c r="D804" s="422">
        <f t="shared" ref="D804:O804" si="480">C804+D793</f>
        <v>0</v>
      </c>
      <c r="E804" s="422">
        <f t="shared" si="480"/>
        <v>0</v>
      </c>
      <c r="F804" s="422">
        <f t="shared" si="480"/>
        <v>0</v>
      </c>
      <c r="G804" s="422">
        <f t="shared" si="480"/>
        <v>0</v>
      </c>
      <c r="H804" s="422">
        <f t="shared" si="480"/>
        <v>0</v>
      </c>
      <c r="I804" s="422">
        <f t="shared" si="480"/>
        <v>0</v>
      </c>
      <c r="J804" s="422">
        <f t="shared" si="480"/>
        <v>0</v>
      </c>
      <c r="K804" s="422">
        <f t="shared" si="480"/>
        <v>0</v>
      </c>
      <c r="L804" s="422">
        <f t="shared" si="480"/>
        <v>0</v>
      </c>
      <c r="M804" s="422">
        <f t="shared" si="480"/>
        <v>0</v>
      </c>
      <c r="N804" s="422">
        <f t="shared" si="480"/>
        <v>0</v>
      </c>
      <c r="O804" s="422">
        <f t="shared" si="480"/>
        <v>0</v>
      </c>
      <c r="P804" s="263">
        <f>O804</f>
        <v>0</v>
      </c>
      <c r="AJ804" s="2"/>
      <c r="AK804" s="241"/>
      <c r="AL804" s="2"/>
      <c r="AM804" s="2"/>
      <c r="AN804" s="241"/>
      <c r="AP804" s="2"/>
      <c r="AQ804" s="2"/>
      <c r="AR804" s="241"/>
      <c r="AS804" s="2"/>
      <c r="AT804" s="2"/>
      <c r="AU804" s="2"/>
      <c r="AV804" s="2"/>
      <c r="AW804" s="2"/>
      <c r="AX804" s="2"/>
      <c r="AY804" s="2"/>
      <c r="AZ804" s="2"/>
      <c r="BA804" s="2"/>
      <c r="BB804" s="2"/>
      <c r="BC804" s="2"/>
      <c r="BD804" s="2"/>
      <c r="BE804" s="2"/>
      <c r="BF804" s="2"/>
      <c r="BG804" s="2"/>
      <c r="BH804" s="2"/>
      <c r="BI804" s="2"/>
      <c r="BJ804" s="2"/>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row>
    <row r="805" spans="1:243" ht="15.5">
      <c r="A805" s="147">
        <f>A804+1</f>
        <v>151</v>
      </c>
      <c r="B805" s="227">
        <f>B783</f>
        <v>323</v>
      </c>
      <c r="C805" s="577">
        <v>0</v>
      </c>
      <c r="D805" s="422">
        <f t="shared" ref="D805:O805" si="481">C805+D794</f>
        <v>0</v>
      </c>
      <c r="E805" s="422">
        <f t="shared" si="481"/>
        <v>0</v>
      </c>
      <c r="F805" s="422">
        <f t="shared" si="481"/>
        <v>0</v>
      </c>
      <c r="G805" s="422">
        <f t="shared" si="481"/>
        <v>0</v>
      </c>
      <c r="H805" s="422">
        <f t="shared" si="481"/>
        <v>0</v>
      </c>
      <c r="I805" s="422">
        <f t="shared" si="481"/>
        <v>0</v>
      </c>
      <c r="J805" s="422">
        <f t="shared" si="481"/>
        <v>0</v>
      </c>
      <c r="K805" s="422">
        <f t="shared" si="481"/>
        <v>0</v>
      </c>
      <c r="L805" s="422">
        <f t="shared" si="481"/>
        <v>0</v>
      </c>
      <c r="M805" s="422">
        <f t="shared" si="481"/>
        <v>0</v>
      </c>
      <c r="N805" s="422">
        <f t="shared" si="481"/>
        <v>0</v>
      </c>
      <c r="O805" s="422">
        <f t="shared" si="481"/>
        <v>0</v>
      </c>
      <c r="P805" s="263">
        <f>O805</f>
        <v>0</v>
      </c>
      <c r="AJ805" s="2"/>
      <c r="AK805" s="241"/>
      <c r="AL805" s="2"/>
      <c r="AM805" s="2"/>
      <c r="AN805" s="241"/>
      <c r="AP805" s="2"/>
      <c r="AQ805" s="2"/>
      <c r="AR805" s="241"/>
      <c r="AS805" s="2"/>
      <c r="AT805" s="2"/>
      <c r="AU805" s="2"/>
      <c r="AV805" s="2"/>
      <c r="AW805" s="2"/>
      <c r="AX805" s="2"/>
      <c r="AY805" s="2"/>
      <c r="AZ805" s="2"/>
      <c r="BA805" s="2"/>
      <c r="BB805" s="2"/>
      <c r="BC805" s="2"/>
      <c r="BD805" s="2"/>
      <c r="BE805" s="2"/>
      <c r="BF805" s="2"/>
      <c r="BG805" s="2"/>
      <c r="BH805" s="2"/>
      <c r="BI805" s="2"/>
      <c r="BJ805" s="2"/>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row>
    <row r="806" spans="1:243" ht="15.5">
      <c r="A806" s="147">
        <f>A805+1</f>
        <v>152</v>
      </c>
      <c r="B806" s="227">
        <f>B784</f>
        <v>324</v>
      </c>
      <c r="C806" s="577">
        <v>0</v>
      </c>
      <c r="D806" s="422">
        <f t="shared" ref="D806:O806" si="482">C806+D795</f>
        <v>0</v>
      </c>
      <c r="E806" s="422">
        <f t="shared" si="482"/>
        <v>0</v>
      </c>
      <c r="F806" s="422">
        <f t="shared" si="482"/>
        <v>0</v>
      </c>
      <c r="G806" s="422">
        <f t="shared" si="482"/>
        <v>0</v>
      </c>
      <c r="H806" s="422">
        <f t="shared" si="482"/>
        <v>0</v>
      </c>
      <c r="I806" s="422">
        <f t="shared" si="482"/>
        <v>0</v>
      </c>
      <c r="J806" s="422">
        <f t="shared" si="482"/>
        <v>0</v>
      </c>
      <c r="K806" s="422">
        <f t="shared" si="482"/>
        <v>0</v>
      </c>
      <c r="L806" s="422">
        <f t="shared" si="482"/>
        <v>0</v>
      </c>
      <c r="M806" s="422">
        <f t="shared" si="482"/>
        <v>0</v>
      </c>
      <c r="N806" s="422">
        <f t="shared" si="482"/>
        <v>0</v>
      </c>
      <c r="O806" s="422">
        <f t="shared" si="482"/>
        <v>0</v>
      </c>
      <c r="P806" s="263">
        <f>O806</f>
        <v>0</v>
      </c>
      <c r="AJ806" s="2"/>
      <c r="AK806" s="241"/>
      <c r="AL806" s="2"/>
      <c r="AM806" s="2"/>
      <c r="AN806" s="241"/>
      <c r="AP806" s="2"/>
      <c r="AQ806" s="2"/>
      <c r="AR806" s="241"/>
      <c r="AS806" s="2"/>
      <c r="AT806" s="2"/>
      <c r="AU806" s="2"/>
      <c r="AV806" s="2"/>
      <c r="AW806" s="2"/>
      <c r="AX806" s="2"/>
      <c r="AY806" s="2"/>
      <c r="AZ806" s="2"/>
      <c r="BA806" s="2"/>
      <c r="BB806" s="2"/>
      <c r="BC806" s="2"/>
      <c r="BD806" s="2"/>
      <c r="BE806" s="2"/>
      <c r="BF806" s="2"/>
      <c r="BG806" s="2"/>
      <c r="BH806" s="2"/>
      <c r="BI806" s="2"/>
      <c r="BJ806" s="2"/>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row>
    <row r="807" spans="1:243" ht="15.5">
      <c r="A807" s="147" t="s">
        <v>3953</v>
      </c>
      <c r="B807" s="227">
        <v>324.10000000000002</v>
      </c>
      <c r="C807" s="577">
        <v>0</v>
      </c>
      <c r="D807" s="422">
        <f t="shared" ref="D807:O807" si="483">C807+D796</f>
        <v>0</v>
      </c>
      <c r="E807" s="422">
        <f t="shared" si="483"/>
        <v>0</v>
      </c>
      <c r="F807" s="422">
        <f t="shared" si="483"/>
        <v>0</v>
      </c>
      <c r="G807" s="422">
        <f t="shared" si="483"/>
        <v>0</v>
      </c>
      <c r="H807" s="422">
        <f t="shared" si="483"/>
        <v>0</v>
      </c>
      <c r="I807" s="422">
        <f t="shared" si="483"/>
        <v>0</v>
      </c>
      <c r="J807" s="422">
        <f t="shared" si="483"/>
        <v>0</v>
      </c>
      <c r="K807" s="422">
        <f t="shared" si="483"/>
        <v>0</v>
      </c>
      <c r="L807" s="422">
        <f t="shared" si="483"/>
        <v>0</v>
      </c>
      <c r="M807" s="422">
        <f t="shared" si="483"/>
        <v>0</v>
      </c>
      <c r="N807" s="422">
        <f t="shared" si="483"/>
        <v>0</v>
      </c>
      <c r="O807" s="422">
        <f t="shared" si="483"/>
        <v>0</v>
      </c>
      <c r="P807" s="263">
        <f t="shared" ref="P807:P809" si="484">O807</f>
        <v>0</v>
      </c>
      <c r="AJ807" s="2"/>
      <c r="AK807" s="241"/>
      <c r="AL807" s="2"/>
      <c r="AM807" s="2"/>
      <c r="AN807" s="241"/>
      <c r="AP807" s="2"/>
      <c r="AQ807" s="2"/>
      <c r="AR807" s="241"/>
      <c r="AS807" s="2"/>
      <c r="AT807" s="2"/>
      <c r="AU807" s="2"/>
      <c r="AV807" s="2"/>
      <c r="AW807" s="2"/>
      <c r="AX807" s="2"/>
      <c r="AY807" s="2"/>
      <c r="AZ807" s="2"/>
      <c r="BA807" s="2"/>
      <c r="BB807" s="2"/>
      <c r="BC807" s="2"/>
      <c r="BD807" s="2"/>
      <c r="BE807" s="2"/>
      <c r="BF807" s="2"/>
      <c r="BG807" s="2"/>
      <c r="BH807" s="2"/>
      <c r="BI807" s="2"/>
      <c r="BJ807" s="2"/>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row>
    <row r="808" spans="1:243" ht="15.5">
      <c r="A808" s="147" t="s">
        <v>3954</v>
      </c>
      <c r="B808" s="227">
        <v>324.2</v>
      </c>
      <c r="C808" s="577">
        <v>0</v>
      </c>
      <c r="D808" s="422">
        <f t="shared" ref="D808:O808" si="485">C808+D797</f>
        <v>0</v>
      </c>
      <c r="E808" s="422">
        <f t="shared" si="485"/>
        <v>0</v>
      </c>
      <c r="F808" s="422">
        <f t="shared" si="485"/>
        <v>0</v>
      </c>
      <c r="G808" s="422">
        <f t="shared" si="485"/>
        <v>0</v>
      </c>
      <c r="H808" s="422">
        <f t="shared" si="485"/>
        <v>0</v>
      </c>
      <c r="I808" s="422">
        <f t="shared" si="485"/>
        <v>0</v>
      </c>
      <c r="J808" s="422">
        <f t="shared" si="485"/>
        <v>0</v>
      </c>
      <c r="K808" s="422">
        <f t="shared" si="485"/>
        <v>0</v>
      </c>
      <c r="L808" s="422">
        <f t="shared" si="485"/>
        <v>0</v>
      </c>
      <c r="M808" s="422">
        <f t="shared" si="485"/>
        <v>0</v>
      </c>
      <c r="N808" s="422">
        <f t="shared" si="485"/>
        <v>0</v>
      </c>
      <c r="O808" s="422">
        <f t="shared" si="485"/>
        <v>0</v>
      </c>
      <c r="P808" s="263">
        <f t="shared" si="484"/>
        <v>0</v>
      </c>
      <c r="AJ808" s="2"/>
      <c r="AK808" s="241"/>
      <c r="AL808" s="2"/>
      <c r="AM808" s="2"/>
      <c r="AN808" s="241"/>
      <c r="AP808" s="2"/>
      <c r="AQ808" s="2"/>
      <c r="AR808" s="241"/>
      <c r="AS808" s="2"/>
      <c r="AT808" s="2"/>
      <c r="AU808" s="2"/>
      <c r="AV808" s="2"/>
      <c r="AW808" s="2"/>
      <c r="AX808" s="2"/>
      <c r="AY808" s="2"/>
      <c r="AZ808" s="2"/>
      <c r="BA808" s="2"/>
      <c r="BB808" s="2"/>
      <c r="BC808" s="2"/>
      <c r="BD808" s="2"/>
      <c r="BE808" s="2"/>
      <c r="BF808" s="2"/>
      <c r="BG808" s="2"/>
      <c r="BH808" s="2"/>
      <c r="BI808" s="2"/>
      <c r="BJ808" s="2"/>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row>
    <row r="809" spans="1:243" ht="15.5">
      <c r="A809" s="147" t="s">
        <v>3955</v>
      </c>
      <c r="B809" s="227">
        <v>324.3</v>
      </c>
      <c r="C809" s="577">
        <v>0</v>
      </c>
      <c r="D809" s="422">
        <f t="shared" ref="D809:O809" si="486">C809+D798</f>
        <v>0</v>
      </c>
      <c r="E809" s="422">
        <f t="shared" si="486"/>
        <v>0</v>
      </c>
      <c r="F809" s="422">
        <f t="shared" si="486"/>
        <v>0</v>
      </c>
      <c r="G809" s="422">
        <f t="shared" si="486"/>
        <v>0</v>
      </c>
      <c r="H809" s="422">
        <f t="shared" si="486"/>
        <v>0</v>
      </c>
      <c r="I809" s="422">
        <f t="shared" si="486"/>
        <v>0</v>
      </c>
      <c r="J809" s="422">
        <f t="shared" si="486"/>
        <v>0</v>
      </c>
      <c r="K809" s="422">
        <f t="shared" si="486"/>
        <v>0</v>
      </c>
      <c r="L809" s="422">
        <f t="shared" si="486"/>
        <v>0</v>
      </c>
      <c r="M809" s="422">
        <f t="shared" si="486"/>
        <v>0</v>
      </c>
      <c r="N809" s="422">
        <f t="shared" si="486"/>
        <v>0</v>
      </c>
      <c r="O809" s="422">
        <f t="shared" si="486"/>
        <v>0</v>
      </c>
      <c r="P809" s="263">
        <f t="shared" si="484"/>
        <v>0</v>
      </c>
      <c r="AJ809" s="2"/>
      <c r="AK809" s="241"/>
      <c r="AL809" s="2"/>
      <c r="AM809" s="2"/>
      <c r="AN809" s="241"/>
      <c r="AP809" s="2"/>
      <c r="AQ809" s="2"/>
      <c r="AR809" s="241"/>
      <c r="AS809" s="2"/>
      <c r="AT809" s="2"/>
      <c r="AU809" s="2"/>
      <c r="AV809" s="2"/>
      <c r="AW809" s="2"/>
      <c r="AX809" s="2"/>
      <c r="AY809" s="2"/>
      <c r="AZ809" s="2"/>
      <c r="BA809" s="2"/>
      <c r="BB809" s="2"/>
      <c r="BC809" s="2"/>
      <c r="BD809" s="2"/>
      <c r="BE809" s="2"/>
      <c r="BF809" s="2"/>
      <c r="BG809" s="2"/>
      <c r="BH809" s="2"/>
      <c r="BI809" s="2"/>
      <c r="BJ809" s="2"/>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row>
    <row r="810" spans="1:243" ht="15.5">
      <c r="A810" s="147">
        <f>A806+1</f>
        <v>153</v>
      </c>
      <c r="B810" s="227">
        <f>B788</f>
        <v>325</v>
      </c>
      <c r="C810" s="577">
        <v>0</v>
      </c>
      <c r="D810" s="422">
        <f>C810+D799</f>
        <v>0</v>
      </c>
      <c r="E810" s="422">
        <f t="shared" ref="E810:O810" si="487">D810+E799</f>
        <v>0</v>
      </c>
      <c r="F810" s="422">
        <f t="shared" si="487"/>
        <v>0</v>
      </c>
      <c r="G810" s="422">
        <f t="shared" si="487"/>
        <v>0</v>
      </c>
      <c r="H810" s="422">
        <f t="shared" si="487"/>
        <v>0</v>
      </c>
      <c r="I810" s="422">
        <f t="shared" si="487"/>
        <v>0</v>
      </c>
      <c r="J810" s="422">
        <f t="shared" si="487"/>
        <v>0</v>
      </c>
      <c r="K810" s="422">
        <f t="shared" si="487"/>
        <v>0</v>
      </c>
      <c r="L810" s="422">
        <f t="shared" si="487"/>
        <v>0</v>
      </c>
      <c r="M810" s="422">
        <f t="shared" si="487"/>
        <v>0</v>
      </c>
      <c r="N810" s="422">
        <f t="shared" si="487"/>
        <v>0</v>
      </c>
      <c r="O810" s="422">
        <f t="shared" si="487"/>
        <v>0</v>
      </c>
      <c r="P810" s="263">
        <f>O810</f>
        <v>0</v>
      </c>
      <c r="AJ810" s="2"/>
      <c r="AK810" s="241"/>
      <c r="AL810" s="2"/>
      <c r="AM810" s="2"/>
      <c r="AN810" s="241"/>
      <c r="AP810" s="2"/>
      <c r="AQ810" s="2"/>
      <c r="AR810" s="241"/>
      <c r="AS810" s="2"/>
      <c r="AT810" s="2"/>
      <c r="AU810" s="2"/>
      <c r="AV810" s="2"/>
      <c r="AW810" s="2"/>
      <c r="AX810" s="2"/>
      <c r="AY810" s="2"/>
      <c r="AZ810" s="2"/>
      <c r="BA810" s="2"/>
      <c r="BB810" s="2"/>
      <c r="BC810" s="2"/>
      <c r="BD810" s="2"/>
      <c r="BE810" s="2"/>
      <c r="BF810" s="2"/>
      <c r="BG810" s="2"/>
      <c r="BH810" s="2"/>
      <c r="BI810" s="2"/>
      <c r="BJ810" s="2"/>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row>
    <row r="811" spans="1:243" ht="15.5">
      <c r="A811" s="147"/>
      <c r="B811" s="227"/>
      <c r="C811" s="226"/>
      <c r="D811" s="226"/>
      <c r="E811" s="226"/>
      <c r="F811" s="226"/>
      <c r="G811" s="226"/>
      <c r="H811" s="226"/>
      <c r="I811" s="226"/>
      <c r="J811" s="226"/>
      <c r="K811" s="226"/>
      <c r="L811" s="226"/>
      <c r="M811" s="226"/>
      <c r="N811" s="226"/>
      <c r="O811" s="226"/>
      <c r="P811" s="263"/>
      <c r="AJ811" s="2"/>
      <c r="AK811" s="241"/>
      <c r="AL811" s="2"/>
      <c r="AM811" s="2"/>
      <c r="AN811" s="241"/>
      <c r="AP811" s="2"/>
      <c r="AQ811" s="2"/>
      <c r="AR811" s="241"/>
      <c r="AS811" s="2"/>
      <c r="AT811" s="2"/>
      <c r="AU811" s="2"/>
      <c r="AV811" s="2"/>
      <c r="AW811" s="2"/>
      <c r="AX811" s="2"/>
      <c r="AY811" s="2"/>
      <c r="AZ811" s="2"/>
      <c r="BA811" s="2"/>
      <c r="BB811" s="2"/>
      <c r="BC811" s="2"/>
      <c r="BD811" s="2"/>
      <c r="BE811" s="2"/>
      <c r="BF811" s="2"/>
      <c r="BG811" s="2"/>
      <c r="BH811" s="2"/>
      <c r="BI811" s="2"/>
      <c r="BJ811" s="2"/>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row>
    <row r="812" spans="1:243" ht="15.5">
      <c r="A812" s="264" t="s">
        <v>703</v>
      </c>
      <c r="B812" s="264"/>
      <c r="C812" s="268" t="s">
        <v>472</v>
      </c>
      <c r="D812" s="2"/>
      <c r="E812" s="2"/>
      <c r="F812" s="2"/>
      <c r="G812" s="2"/>
      <c r="H812" s="2"/>
      <c r="I812" s="2"/>
      <c r="J812" s="2"/>
      <c r="K812" s="96"/>
      <c r="L812" s="2"/>
      <c r="M812" s="2"/>
      <c r="N812" s="2"/>
      <c r="O812" s="2"/>
      <c r="P812" s="266"/>
      <c r="AJ812" s="2"/>
      <c r="AK812" s="241"/>
      <c r="AL812" s="2"/>
      <c r="AM812" s="2"/>
      <c r="AN812" s="241"/>
      <c r="AP812" s="2"/>
      <c r="AQ812" s="2"/>
      <c r="AR812" s="241"/>
      <c r="AS812" s="2"/>
      <c r="AT812" s="2"/>
      <c r="AU812" s="2"/>
      <c r="AV812" s="2"/>
      <c r="AW812" s="2"/>
      <c r="AX812" s="2"/>
      <c r="AY812" s="2"/>
      <c r="AZ812" s="2"/>
      <c r="BA812" s="2"/>
      <c r="BB812" s="2"/>
      <c r="BC812" s="2"/>
      <c r="BD812" s="2"/>
      <c r="BE812" s="2"/>
      <c r="BF812" s="2"/>
      <c r="BG812" s="2"/>
      <c r="BH812" s="2"/>
      <c r="BI812" s="2"/>
      <c r="BJ812" s="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row>
    <row r="813" spans="1:243" ht="15.5">
      <c r="A813" s="96"/>
      <c r="B813" s="264"/>
      <c r="C813" s="2"/>
      <c r="D813" s="2"/>
      <c r="E813" s="2"/>
      <c r="F813" s="2"/>
      <c r="G813" s="2"/>
      <c r="H813" s="2"/>
      <c r="I813" s="2"/>
      <c r="J813" s="2"/>
      <c r="K813" s="96"/>
      <c r="L813" s="2"/>
      <c r="M813" s="2"/>
      <c r="N813" s="2"/>
      <c r="O813" s="2"/>
      <c r="P813" s="266"/>
      <c r="AJ813" s="2"/>
      <c r="AK813" s="241"/>
      <c r="AL813" s="2"/>
      <c r="AM813" s="2"/>
      <c r="AN813" s="241"/>
      <c r="AP813" s="2"/>
      <c r="AQ813" s="2"/>
      <c r="AR813" s="241"/>
      <c r="AS813" s="2"/>
      <c r="AT813" s="2"/>
      <c r="AU813" s="2"/>
      <c r="AV813" s="2"/>
      <c r="AW813" s="2"/>
      <c r="AX813" s="2"/>
      <c r="AY813" s="2"/>
      <c r="AZ813" s="2"/>
      <c r="BA813" s="2"/>
      <c r="BB813" s="2"/>
      <c r="BC813" s="2"/>
      <c r="BD813" s="2"/>
      <c r="BE813" s="2"/>
      <c r="BF813" s="2"/>
      <c r="BG813" s="2"/>
      <c r="BH813" s="2"/>
      <c r="BI813" s="2"/>
      <c r="BJ813" s="2"/>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row>
    <row r="814" spans="1:243" ht="18.5">
      <c r="A814" s="96" t="s">
        <v>490</v>
      </c>
      <c r="B814" s="96" t="s">
        <v>1068</v>
      </c>
      <c r="C814" s="96"/>
      <c r="D814" s="1283" t="s">
        <v>704</v>
      </c>
      <c r="E814" s="1284"/>
      <c r="F814" s="1284"/>
      <c r="G814" s="1284"/>
      <c r="H814" s="1284"/>
      <c r="I814" s="1284"/>
      <c r="J814" s="1284"/>
      <c r="K814" s="1284"/>
      <c r="L814" s="1284"/>
      <c r="M814" s="1284"/>
      <c r="N814" s="1284"/>
      <c r="O814" s="1284"/>
      <c r="P814" s="1198"/>
      <c r="AJ814" s="2"/>
      <c r="AK814" s="241"/>
      <c r="AL814" s="2"/>
      <c r="AM814" s="2"/>
      <c r="AN814" s="241"/>
      <c r="AP814" s="2"/>
      <c r="AQ814" s="2"/>
      <c r="AR814" s="241"/>
      <c r="AS814" s="2"/>
      <c r="AT814" s="2"/>
      <c r="AU814" s="2"/>
      <c r="AV814" s="2"/>
      <c r="AW814" s="2"/>
      <c r="AX814" s="2"/>
      <c r="AY814" s="2"/>
      <c r="AZ814" s="2"/>
      <c r="BA814" s="2"/>
      <c r="BB814" s="2"/>
      <c r="BC814" s="2"/>
      <c r="BD814" s="2"/>
      <c r="BE814" s="2"/>
      <c r="BF814" s="2"/>
      <c r="BG814" s="2"/>
      <c r="BH814" s="2"/>
      <c r="BI814" s="2"/>
      <c r="BJ814" s="2"/>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row>
    <row r="815" spans="1:243" ht="15.5">
      <c r="A815" s="97" t="s">
        <v>918</v>
      </c>
      <c r="B815" s="97" t="s">
        <v>918</v>
      </c>
      <c r="C815" s="97"/>
      <c r="D815" s="15" t="s">
        <v>705</v>
      </c>
      <c r="E815" s="15" t="s">
        <v>706</v>
      </c>
      <c r="F815" s="15" t="s">
        <v>707</v>
      </c>
      <c r="G815" s="15" t="s">
        <v>708</v>
      </c>
      <c r="H815" s="15" t="s">
        <v>709</v>
      </c>
      <c r="I815" s="15" t="s">
        <v>710</v>
      </c>
      <c r="J815" s="15" t="s">
        <v>711</v>
      </c>
      <c r="K815" s="15" t="s">
        <v>712</v>
      </c>
      <c r="L815" s="15" t="s">
        <v>713</v>
      </c>
      <c r="M815" s="15" t="s">
        <v>714</v>
      </c>
      <c r="N815" s="15" t="s">
        <v>715</v>
      </c>
      <c r="O815" s="15" t="s">
        <v>716</v>
      </c>
      <c r="P815" s="276"/>
      <c r="AJ815" s="2"/>
      <c r="AK815" s="241"/>
      <c r="AL815" s="2"/>
      <c r="AM815" s="2"/>
      <c r="AN815" s="241"/>
      <c r="AP815" s="2"/>
      <c r="AQ815" s="2"/>
      <c r="AR815" s="241"/>
      <c r="AS815" s="2"/>
      <c r="AT815" s="2"/>
      <c r="AU815" s="2"/>
      <c r="AV815" s="2"/>
      <c r="AW815" s="2"/>
      <c r="AX815" s="2"/>
      <c r="AY815" s="2"/>
      <c r="AZ815" s="2"/>
      <c r="BA815" s="2"/>
      <c r="BB815" s="2"/>
      <c r="BC815" s="2"/>
      <c r="BD815" s="2"/>
      <c r="BE815" s="2"/>
      <c r="BF815" s="2"/>
      <c r="BG815" s="2"/>
      <c r="BH815" s="2"/>
      <c r="BI815" s="2"/>
      <c r="BJ815" s="2"/>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row>
    <row r="816" spans="1:243" ht="15.5">
      <c r="A816" s="147">
        <f>A810+1</f>
        <v>154</v>
      </c>
      <c r="B816" s="227">
        <v>344</v>
      </c>
      <c r="C816" s="2"/>
      <c r="D816" s="439"/>
      <c r="E816" s="439"/>
      <c r="F816" s="439"/>
      <c r="G816" s="439"/>
      <c r="H816" s="439"/>
      <c r="I816" s="439"/>
      <c r="J816" s="439"/>
      <c r="K816" s="439"/>
      <c r="L816" s="439"/>
      <c r="M816" s="439"/>
      <c r="N816" s="439"/>
      <c r="O816" s="439"/>
      <c r="P816" s="266"/>
      <c r="AJ816" s="2"/>
      <c r="AK816" s="241"/>
      <c r="AL816" s="2"/>
      <c r="AM816" s="2"/>
      <c r="AN816" s="241"/>
      <c r="AP816" s="2"/>
      <c r="AQ816" s="2"/>
      <c r="AR816" s="241"/>
      <c r="AS816" s="2"/>
      <c r="AT816" s="2"/>
      <c r="AU816" s="2"/>
      <c r="AV816" s="2"/>
      <c r="AW816" s="2"/>
      <c r="AX816" s="2"/>
      <c r="AY816" s="2"/>
      <c r="AZ816" s="2"/>
      <c r="BA816" s="2"/>
      <c r="BB816" s="2"/>
      <c r="BC816" s="2"/>
      <c r="BD816" s="2"/>
      <c r="BE816" s="2"/>
      <c r="BF816" s="2"/>
      <c r="BG816" s="2"/>
      <c r="BH816" s="2"/>
      <c r="BI816" s="2"/>
      <c r="BJ816" s="2"/>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row>
    <row r="817" spans="1:243" ht="15.5">
      <c r="A817" s="147"/>
      <c r="B817" s="264"/>
      <c r="C817" s="2"/>
      <c r="D817" s="2"/>
      <c r="E817" s="2"/>
      <c r="F817" s="2"/>
      <c r="G817" s="2"/>
      <c r="H817" s="2"/>
      <c r="I817" s="2"/>
      <c r="J817" s="2"/>
      <c r="K817" s="96"/>
      <c r="L817" s="2"/>
      <c r="M817" s="2"/>
      <c r="N817" s="2"/>
      <c r="O817" s="2"/>
      <c r="P817" s="266"/>
      <c r="AJ817" s="2"/>
      <c r="AK817" s="241"/>
      <c r="AL817" s="2"/>
      <c r="AM817" s="2"/>
      <c r="AN817" s="241"/>
      <c r="AP817" s="2"/>
      <c r="AQ817" s="2"/>
      <c r="AR817" s="241"/>
      <c r="AS817" s="2"/>
      <c r="AT817" s="2"/>
      <c r="AU817" s="2"/>
      <c r="AV817" s="2"/>
      <c r="AW817" s="2"/>
      <c r="AX817" s="2"/>
      <c r="AY817" s="2"/>
      <c r="AZ817" s="2"/>
      <c r="BA817" s="2"/>
      <c r="BB817" s="2"/>
      <c r="BC817" s="2"/>
      <c r="BD817" s="2"/>
      <c r="BE817" s="2"/>
      <c r="BF817" s="2"/>
      <c r="BG817" s="2"/>
      <c r="BH817" s="2"/>
      <c r="BI817" s="2"/>
      <c r="BJ817" s="2"/>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row>
    <row r="818" spans="1:243" ht="18.5">
      <c r="A818" s="147"/>
      <c r="B818" s="96" t="s">
        <v>1068</v>
      </c>
      <c r="C818" s="96" t="s">
        <v>717</v>
      </c>
      <c r="D818" s="1283" t="s">
        <v>718</v>
      </c>
      <c r="E818" s="1284"/>
      <c r="F818" s="1284"/>
      <c r="G818" s="1284"/>
      <c r="H818" s="1284"/>
      <c r="I818" s="1284"/>
      <c r="J818" s="1284"/>
      <c r="K818" s="1284"/>
      <c r="L818" s="1284"/>
      <c r="M818" s="1284"/>
      <c r="N818" s="1284"/>
      <c r="O818" s="1284"/>
      <c r="P818" s="1284"/>
      <c r="AJ818" s="2"/>
      <c r="AK818" s="241"/>
      <c r="AL818" s="2"/>
      <c r="AM818" s="2"/>
      <c r="AN818" s="241"/>
      <c r="AP818" s="2"/>
      <c r="AQ818" s="2"/>
      <c r="AR818" s="241"/>
      <c r="AS818" s="2"/>
      <c r="AT818" s="2"/>
      <c r="AU818" s="2"/>
      <c r="AV818" s="2"/>
      <c r="AW818" s="2"/>
      <c r="AX818" s="2"/>
      <c r="AY818" s="2"/>
      <c r="AZ818" s="2"/>
      <c r="BA818" s="2"/>
      <c r="BB818" s="2"/>
      <c r="BC818" s="2"/>
      <c r="BD818" s="2"/>
      <c r="BE818" s="2"/>
      <c r="BF818" s="2"/>
      <c r="BG818" s="2"/>
      <c r="BH818" s="2"/>
      <c r="BI818" s="2"/>
      <c r="BJ818" s="2"/>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row>
    <row r="819" spans="1:243" ht="18.5">
      <c r="A819" s="147"/>
      <c r="B819" s="97" t="s">
        <v>918</v>
      </c>
      <c r="C819" s="97" t="s">
        <v>719</v>
      </c>
      <c r="D819" s="15" t="s">
        <v>706</v>
      </c>
      <c r="E819" s="15" t="s">
        <v>707</v>
      </c>
      <c r="F819" s="15" t="s">
        <v>708</v>
      </c>
      <c r="G819" s="15" t="s">
        <v>709</v>
      </c>
      <c r="H819" s="15" t="s">
        <v>710</v>
      </c>
      <c r="I819" s="15" t="s">
        <v>711</v>
      </c>
      <c r="J819" s="15" t="s">
        <v>712</v>
      </c>
      <c r="K819" s="15" t="s">
        <v>713</v>
      </c>
      <c r="L819" s="15" t="s">
        <v>714</v>
      </c>
      <c r="M819" s="15" t="s">
        <v>715</v>
      </c>
      <c r="N819" s="15" t="s">
        <v>716</v>
      </c>
      <c r="O819" s="15" t="s">
        <v>705</v>
      </c>
      <c r="P819" s="277" t="s">
        <v>464</v>
      </c>
      <c r="AJ819" s="2"/>
      <c r="AK819" s="241"/>
      <c r="AL819" s="2"/>
      <c r="AM819" s="2"/>
      <c r="AN819" s="241"/>
      <c r="AP819" s="2"/>
      <c r="AQ819" s="2"/>
      <c r="AR819" s="241"/>
      <c r="AS819" s="2"/>
      <c r="AT819" s="2"/>
      <c r="AU819" s="2"/>
      <c r="AV819" s="2"/>
      <c r="AW819" s="2"/>
      <c r="AX819" s="2"/>
      <c r="AY819" s="2"/>
      <c r="AZ819" s="2"/>
      <c r="BA819" s="2"/>
      <c r="BB819" s="2"/>
      <c r="BC819" s="2"/>
      <c r="BD819" s="2"/>
      <c r="BE819" s="2"/>
      <c r="BF819" s="2"/>
      <c r="BG819" s="2"/>
      <c r="BH819" s="2"/>
      <c r="BI819" s="2"/>
      <c r="BJ819" s="2"/>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row>
    <row r="820" spans="1:243" ht="15.5">
      <c r="A820" s="147">
        <f>A816+1</f>
        <v>155</v>
      </c>
      <c r="B820" s="227">
        <f>B816</f>
        <v>344</v>
      </c>
      <c r="C820" s="580"/>
      <c r="D820" s="422">
        <f t="shared" ref="D820:O820" si="488">D816*$C820/100/12</f>
        <v>0</v>
      </c>
      <c r="E820" s="422">
        <f t="shared" si="488"/>
        <v>0</v>
      </c>
      <c r="F820" s="422">
        <f t="shared" si="488"/>
        <v>0</v>
      </c>
      <c r="G820" s="422">
        <f t="shared" si="488"/>
        <v>0</v>
      </c>
      <c r="H820" s="422">
        <f t="shared" si="488"/>
        <v>0</v>
      </c>
      <c r="I820" s="422">
        <f t="shared" si="488"/>
        <v>0</v>
      </c>
      <c r="J820" s="422">
        <f t="shared" si="488"/>
        <v>0</v>
      </c>
      <c r="K820" s="422">
        <f t="shared" si="488"/>
        <v>0</v>
      </c>
      <c r="L820" s="422">
        <f t="shared" si="488"/>
        <v>0</v>
      </c>
      <c r="M820" s="422">
        <f t="shared" si="488"/>
        <v>0</v>
      </c>
      <c r="N820" s="422">
        <f t="shared" si="488"/>
        <v>0</v>
      </c>
      <c r="O820" s="422">
        <f t="shared" si="488"/>
        <v>0</v>
      </c>
      <c r="P820" s="263">
        <f>SUM(D820:O820)</f>
        <v>0</v>
      </c>
      <c r="AJ820" s="2"/>
      <c r="AK820" s="241"/>
      <c r="AL820" s="2"/>
      <c r="AM820" s="2"/>
      <c r="AN820" s="241"/>
      <c r="AP820" s="2"/>
      <c r="AQ820" s="2"/>
      <c r="AR820" s="241"/>
      <c r="AS820" s="2"/>
      <c r="AT820" s="2"/>
      <c r="AU820" s="2"/>
      <c r="AV820" s="2"/>
      <c r="AW820" s="2"/>
      <c r="AX820" s="2"/>
      <c r="AY820" s="2"/>
      <c r="AZ820" s="2"/>
      <c r="BA820" s="2"/>
      <c r="BB820" s="2"/>
      <c r="BC820" s="2"/>
      <c r="BD820" s="2"/>
      <c r="BE820" s="2"/>
      <c r="BF820" s="2"/>
      <c r="BG820" s="2"/>
      <c r="BH820" s="2"/>
      <c r="BI820" s="2"/>
      <c r="BJ820" s="2"/>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row>
    <row r="821" spans="1:243" ht="15.5">
      <c r="A821" s="147"/>
      <c r="B821" s="2"/>
      <c r="C821" s="2"/>
      <c r="D821" s="2"/>
      <c r="E821" s="2"/>
      <c r="F821" s="2"/>
      <c r="G821" s="2"/>
      <c r="H821" s="2"/>
      <c r="I821" s="2"/>
      <c r="J821" s="2"/>
      <c r="K821" s="96"/>
      <c r="L821" s="2"/>
      <c r="M821" s="2"/>
      <c r="N821" s="2"/>
      <c r="O821" s="2"/>
      <c r="P821" s="266"/>
      <c r="AJ821" s="2"/>
      <c r="AK821" s="241"/>
      <c r="AL821" s="2"/>
      <c r="AM821" s="2"/>
      <c r="AN821" s="241"/>
      <c r="AP821" s="2"/>
      <c r="AQ821" s="2"/>
      <c r="AR821" s="241"/>
      <c r="AS821" s="2"/>
      <c r="AT821" s="2"/>
      <c r="AU821" s="2"/>
      <c r="AV821" s="2"/>
      <c r="AW821" s="2"/>
      <c r="AX821" s="2"/>
      <c r="AY821" s="2"/>
      <c r="AZ821" s="2"/>
      <c r="BA821" s="2"/>
      <c r="BB821" s="2"/>
      <c r="BC821" s="2"/>
      <c r="BD821" s="2"/>
      <c r="BE821" s="2"/>
      <c r="BF821" s="2"/>
      <c r="BG821" s="2"/>
      <c r="BH821" s="2"/>
      <c r="BI821" s="2"/>
      <c r="BJ821" s="2"/>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row>
    <row r="822" spans="1:243" ht="18.5">
      <c r="A822" s="96"/>
      <c r="B822" s="96" t="s">
        <v>1068</v>
      </c>
      <c r="C822" s="96" t="s">
        <v>720</v>
      </c>
      <c r="D822" s="1283" t="s">
        <v>721</v>
      </c>
      <c r="E822" s="1284"/>
      <c r="F822" s="1284"/>
      <c r="G822" s="1284"/>
      <c r="H822" s="1284"/>
      <c r="I822" s="1284"/>
      <c r="J822" s="1284"/>
      <c r="K822" s="1284"/>
      <c r="L822" s="1284"/>
      <c r="M822" s="1284"/>
      <c r="N822" s="1284"/>
      <c r="O822" s="1284"/>
      <c r="P822" s="1284"/>
      <c r="AJ822" s="2"/>
      <c r="AK822" s="241"/>
      <c r="AL822" s="2"/>
      <c r="AM822" s="2"/>
      <c r="AN822" s="241"/>
      <c r="AP822" s="2"/>
      <c r="AQ822" s="2"/>
      <c r="AR822" s="241"/>
      <c r="AS822" s="2"/>
      <c r="AT822" s="2"/>
      <c r="AU822" s="2"/>
      <c r="AV822" s="2"/>
      <c r="AW822" s="2"/>
      <c r="AX822" s="2"/>
      <c r="AY822" s="2"/>
      <c r="AZ822" s="2"/>
      <c r="BA822" s="2"/>
      <c r="BB822" s="2"/>
      <c r="BC822" s="2"/>
      <c r="BD822" s="2"/>
      <c r="BE822" s="2"/>
      <c r="BF822" s="2"/>
      <c r="BG822" s="2"/>
      <c r="BH822" s="2"/>
      <c r="BI822" s="2"/>
      <c r="BJ822" s="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row>
    <row r="823" spans="1:243" ht="18.5">
      <c r="A823" s="96"/>
      <c r="B823" s="97" t="s">
        <v>918</v>
      </c>
      <c r="C823" s="97" t="s">
        <v>722</v>
      </c>
      <c r="D823" s="15" t="s">
        <v>706</v>
      </c>
      <c r="E823" s="15" t="s">
        <v>707</v>
      </c>
      <c r="F823" s="15" t="s">
        <v>708</v>
      </c>
      <c r="G823" s="15" t="s">
        <v>709</v>
      </c>
      <c r="H823" s="15" t="s">
        <v>710</v>
      </c>
      <c r="I823" s="15" t="s">
        <v>711</v>
      </c>
      <c r="J823" s="15" t="s">
        <v>712</v>
      </c>
      <c r="K823" s="15" t="s">
        <v>713</v>
      </c>
      <c r="L823" s="15" t="s">
        <v>714</v>
      </c>
      <c r="M823" s="15" t="s">
        <v>715</v>
      </c>
      <c r="N823" s="15" t="s">
        <v>716</v>
      </c>
      <c r="O823" s="15" t="s">
        <v>705</v>
      </c>
      <c r="P823" s="277" t="s">
        <v>622</v>
      </c>
      <c r="AJ823" s="2"/>
      <c r="AK823" s="241"/>
      <c r="AL823" s="2"/>
      <c r="AM823" s="2"/>
      <c r="AN823" s="241"/>
      <c r="AP823" s="2"/>
      <c r="AQ823" s="2"/>
      <c r="AR823" s="241"/>
      <c r="AS823" s="2"/>
      <c r="AT823" s="2"/>
      <c r="AU823" s="2"/>
      <c r="AV823" s="2"/>
      <c r="AW823" s="2"/>
      <c r="AX823" s="2"/>
      <c r="AY823" s="2"/>
      <c r="AZ823" s="2"/>
      <c r="BA823" s="2"/>
      <c r="BB823" s="2"/>
      <c r="BC823" s="2"/>
      <c r="BD823" s="2"/>
      <c r="BE823" s="2"/>
      <c r="BF823" s="2"/>
      <c r="BG823" s="2"/>
      <c r="BH823" s="2"/>
      <c r="BI823" s="2"/>
      <c r="BJ823" s="2"/>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row>
    <row r="824" spans="1:243" ht="15.5">
      <c r="A824" s="147">
        <f>A820+1</f>
        <v>156</v>
      </c>
      <c r="B824" s="227">
        <f>B816</f>
        <v>344</v>
      </c>
      <c r="C824" s="577">
        <v>0</v>
      </c>
      <c r="D824" s="422">
        <f>C824+D820</f>
        <v>0</v>
      </c>
      <c r="E824" s="422">
        <f t="shared" ref="E824:O824" si="489">D824+E820</f>
        <v>0</v>
      </c>
      <c r="F824" s="422">
        <f t="shared" si="489"/>
        <v>0</v>
      </c>
      <c r="G824" s="422">
        <f t="shared" si="489"/>
        <v>0</v>
      </c>
      <c r="H824" s="422">
        <f t="shared" si="489"/>
        <v>0</v>
      </c>
      <c r="I824" s="422">
        <f t="shared" si="489"/>
        <v>0</v>
      </c>
      <c r="J824" s="422">
        <f t="shared" si="489"/>
        <v>0</v>
      </c>
      <c r="K824" s="422">
        <f t="shared" si="489"/>
        <v>0</v>
      </c>
      <c r="L824" s="422">
        <f t="shared" si="489"/>
        <v>0</v>
      </c>
      <c r="M824" s="422">
        <f t="shared" si="489"/>
        <v>0</v>
      </c>
      <c r="N824" s="422">
        <f t="shared" si="489"/>
        <v>0</v>
      </c>
      <c r="O824" s="422">
        <f t="shared" si="489"/>
        <v>0</v>
      </c>
      <c r="P824" s="263">
        <f>O824</f>
        <v>0</v>
      </c>
      <c r="AJ824" s="2"/>
      <c r="AK824" s="241"/>
      <c r="AL824" s="2"/>
      <c r="AM824" s="2"/>
      <c r="AN824" s="241"/>
      <c r="AP824" s="2"/>
      <c r="AQ824" s="2"/>
      <c r="AR824" s="241"/>
      <c r="AS824" s="2"/>
      <c r="AT824" s="2"/>
      <c r="AU824" s="2"/>
      <c r="AV824" s="2"/>
      <c r="AW824" s="2"/>
      <c r="AX824" s="2"/>
      <c r="AY824" s="2"/>
      <c r="AZ824" s="2"/>
      <c r="BA824" s="2"/>
      <c r="BB824" s="2"/>
      <c r="BC824" s="2"/>
      <c r="BD824" s="2"/>
      <c r="BE824" s="2"/>
      <c r="BF824" s="2"/>
      <c r="BG824" s="2"/>
      <c r="BH824" s="2"/>
      <c r="BI824" s="2"/>
      <c r="BJ824" s="2"/>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row>
    <row r="825" spans="1:243" ht="15.5">
      <c r="A825" s="147"/>
      <c r="B825" s="227"/>
      <c r="C825" s="226"/>
      <c r="D825" s="226"/>
      <c r="E825" s="226"/>
      <c r="F825" s="226"/>
      <c r="G825" s="226"/>
      <c r="H825" s="226"/>
      <c r="I825" s="226"/>
      <c r="J825" s="226"/>
      <c r="K825" s="226"/>
      <c r="L825" s="226"/>
      <c r="M825" s="226"/>
      <c r="N825" s="226"/>
      <c r="O825" s="226"/>
      <c r="P825" s="263"/>
      <c r="AJ825" s="2"/>
      <c r="AK825" s="241"/>
      <c r="AL825" s="2"/>
      <c r="AM825" s="2"/>
      <c r="AN825" s="241"/>
      <c r="AP825" s="2"/>
      <c r="AQ825" s="2"/>
      <c r="AR825" s="241"/>
      <c r="AS825" s="2"/>
      <c r="AT825" s="2"/>
      <c r="AU825" s="2"/>
      <c r="AV825" s="2"/>
      <c r="AW825" s="2"/>
      <c r="AX825" s="2"/>
      <c r="AY825" s="2"/>
      <c r="AZ825" s="2"/>
      <c r="BA825" s="2"/>
      <c r="BB825" s="2"/>
      <c r="BC825" s="2"/>
      <c r="BD825" s="2"/>
      <c r="BE825" s="2"/>
      <c r="BF825" s="2"/>
      <c r="BG825" s="2"/>
      <c r="BH825" s="2"/>
      <c r="BI825" s="2"/>
      <c r="BJ825" s="2"/>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row>
    <row r="826" spans="1:243" ht="15.5">
      <c r="A826" s="264" t="s">
        <v>703</v>
      </c>
      <c r="B826" s="227"/>
      <c r="C826" s="226" t="s">
        <v>472</v>
      </c>
      <c r="D826" s="226"/>
      <c r="E826" s="226"/>
      <c r="F826" s="226"/>
      <c r="G826" s="226"/>
      <c r="H826" s="226"/>
      <c r="I826" s="226"/>
      <c r="J826" s="226"/>
      <c r="K826" s="226"/>
      <c r="L826" s="226"/>
      <c r="M826" s="226"/>
      <c r="N826" s="226"/>
      <c r="O826" s="226"/>
      <c r="P826" s="263"/>
      <c r="AJ826" s="2"/>
      <c r="AK826" s="241"/>
      <c r="AL826" s="2"/>
      <c r="AM826" s="2"/>
      <c r="AN826" s="241"/>
      <c r="AP826" s="2"/>
      <c r="AQ826" s="2"/>
      <c r="AR826" s="241"/>
      <c r="AS826" s="2"/>
      <c r="AT826" s="2"/>
      <c r="AU826" s="2"/>
      <c r="AV826" s="2"/>
      <c r="AW826" s="2"/>
      <c r="AX826" s="2"/>
      <c r="AY826" s="2"/>
      <c r="AZ826" s="2"/>
      <c r="BA826" s="2"/>
      <c r="BB826" s="2"/>
      <c r="BC826" s="2"/>
      <c r="BD826" s="2"/>
      <c r="BE826" s="2"/>
      <c r="BF826" s="2"/>
      <c r="BG826" s="2"/>
      <c r="BH826" s="2"/>
      <c r="BI826" s="2"/>
      <c r="BJ826" s="2"/>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row>
    <row r="827" spans="1:243" ht="15.5">
      <c r="A827" s="147"/>
      <c r="B827" s="227"/>
      <c r="C827" s="226"/>
      <c r="D827" s="226"/>
      <c r="E827" s="226"/>
      <c r="F827" s="226"/>
      <c r="G827" s="226"/>
      <c r="H827" s="226"/>
      <c r="I827" s="226"/>
      <c r="J827" s="226"/>
      <c r="K827" s="226"/>
      <c r="L827" s="226"/>
      <c r="M827" s="226"/>
      <c r="N827" s="226"/>
      <c r="O827" s="226"/>
      <c r="P827" s="263"/>
      <c r="AJ827" s="2"/>
      <c r="AK827" s="241"/>
      <c r="AL827" s="2"/>
      <c r="AM827" s="2"/>
      <c r="AN827" s="241"/>
      <c r="AP827" s="2"/>
      <c r="AQ827" s="2"/>
      <c r="AR827" s="241"/>
      <c r="AS827" s="2"/>
      <c r="AT827" s="2"/>
      <c r="AU827" s="2"/>
      <c r="AV827" s="2"/>
      <c r="AW827" s="2"/>
      <c r="AX827" s="2"/>
      <c r="AY827" s="2"/>
      <c r="AZ827" s="2"/>
      <c r="BA827" s="2"/>
      <c r="BB827" s="2"/>
      <c r="BC827" s="2"/>
      <c r="BD827" s="2"/>
      <c r="BE827" s="2"/>
      <c r="BF827" s="2"/>
      <c r="BG827" s="2"/>
      <c r="BH827" s="2"/>
      <c r="BI827" s="2"/>
      <c r="BJ827" s="2"/>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row>
    <row r="828" spans="1:243" ht="18.5">
      <c r="A828" s="147" t="s">
        <v>490</v>
      </c>
      <c r="B828" s="227" t="s">
        <v>1068</v>
      </c>
      <c r="C828" s="226"/>
      <c r="D828" s="1283" t="s">
        <v>704</v>
      </c>
      <c r="E828" s="1284"/>
      <c r="F828" s="1284"/>
      <c r="G828" s="1284"/>
      <c r="H828" s="1284"/>
      <c r="I828" s="1284"/>
      <c r="J828" s="1284"/>
      <c r="K828" s="1284"/>
      <c r="L828" s="1284"/>
      <c r="M828" s="1284"/>
      <c r="N828" s="1284"/>
      <c r="O828" s="1284"/>
      <c r="P828" s="263"/>
      <c r="AJ828" s="2"/>
      <c r="AK828" s="241"/>
      <c r="AL828" s="2"/>
      <c r="AM828" s="2"/>
      <c r="AN828" s="241"/>
      <c r="AP828" s="2"/>
      <c r="AQ828" s="2"/>
      <c r="AR828" s="241"/>
      <c r="AS828" s="2"/>
      <c r="AT828" s="2"/>
      <c r="AU828" s="2"/>
      <c r="AV828" s="2"/>
      <c r="AW828" s="2"/>
      <c r="AX828" s="2"/>
      <c r="AY828" s="2"/>
      <c r="AZ828" s="2"/>
      <c r="BA828" s="2"/>
      <c r="BB828" s="2"/>
      <c r="BC828" s="2"/>
      <c r="BD828" s="2"/>
      <c r="BE828" s="2"/>
      <c r="BF828" s="2"/>
      <c r="BG828" s="2"/>
      <c r="BH828" s="2"/>
      <c r="BI828" s="2"/>
      <c r="BJ828" s="2"/>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row>
    <row r="829" spans="1:243" ht="15.5">
      <c r="A829" s="147" t="s">
        <v>918</v>
      </c>
      <c r="B829" s="227" t="s">
        <v>918</v>
      </c>
      <c r="C829" s="226"/>
      <c r="D829" s="15" t="s">
        <v>705</v>
      </c>
      <c r="E829" s="15" t="s">
        <v>706</v>
      </c>
      <c r="F829" s="15" t="s">
        <v>707</v>
      </c>
      <c r="G829" s="15" t="s">
        <v>708</v>
      </c>
      <c r="H829" s="15" t="s">
        <v>709</v>
      </c>
      <c r="I829" s="15" t="s">
        <v>710</v>
      </c>
      <c r="J829" s="15" t="s">
        <v>711</v>
      </c>
      <c r="K829" s="15" t="s">
        <v>712</v>
      </c>
      <c r="L829" s="15" t="s">
        <v>713</v>
      </c>
      <c r="M829" s="15" t="s">
        <v>714</v>
      </c>
      <c r="N829" s="15" t="s">
        <v>715</v>
      </c>
      <c r="O829" s="15" t="s">
        <v>716</v>
      </c>
      <c r="P829" s="263"/>
      <c r="AJ829" s="2"/>
      <c r="AK829" s="241"/>
      <c r="AL829" s="2"/>
      <c r="AM829" s="2"/>
      <c r="AN829" s="241"/>
      <c r="AP829" s="2"/>
      <c r="AQ829" s="2"/>
      <c r="AR829" s="241"/>
      <c r="AS829" s="2"/>
      <c r="AT829" s="2"/>
      <c r="AU829" s="2"/>
      <c r="AV829" s="2"/>
      <c r="AW829" s="2"/>
      <c r="AX829" s="2"/>
      <c r="AY829" s="2"/>
      <c r="AZ829" s="2"/>
      <c r="BA829" s="2"/>
      <c r="BB829" s="2"/>
      <c r="BC829" s="2"/>
      <c r="BD829" s="2"/>
      <c r="BE829" s="2"/>
      <c r="BF829" s="2"/>
      <c r="BG829" s="2"/>
      <c r="BH829" s="2"/>
      <c r="BI829" s="2"/>
      <c r="BJ829" s="2"/>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row>
    <row r="830" spans="1:243" ht="15.5">
      <c r="A830" s="147">
        <v>157</v>
      </c>
      <c r="B830" s="227">
        <v>341</v>
      </c>
      <c r="C830" s="226"/>
      <c r="D830" s="577">
        <v>0</v>
      </c>
      <c r="E830" s="577">
        <v>0</v>
      </c>
      <c r="F830" s="577">
        <v>0</v>
      </c>
      <c r="G830" s="577">
        <v>0</v>
      </c>
      <c r="H830" s="577">
        <v>0</v>
      </c>
      <c r="I830" s="577">
        <v>0</v>
      </c>
      <c r="J830" s="577">
        <v>0</v>
      </c>
      <c r="K830" s="577">
        <v>0</v>
      </c>
      <c r="L830" s="577">
        <v>0</v>
      </c>
      <c r="M830" s="577">
        <v>0</v>
      </c>
      <c r="N830" s="577">
        <v>0</v>
      </c>
      <c r="O830" s="577">
        <v>0</v>
      </c>
      <c r="P830" s="263"/>
      <c r="AJ830" s="2"/>
      <c r="AK830" s="241"/>
      <c r="AL830" s="2"/>
      <c r="AM830" s="2"/>
      <c r="AN830" s="241"/>
      <c r="AP830" s="2"/>
      <c r="AQ830" s="2"/>
      <c r="AR830" s="241"/>
      <c r="AS830" s="2"/>
      <c r="AT830" s="2"/>
      <c r="AU830" s="2"/>
      <c r="AV830" s="2"/>
      <c r="AW830" s="2"/>
      <c r="AX830" s="2"/>
      <c r="AY830" s="2"/>
      <c r="AZ830" s="2"/>
      <c r="BA830" s="2"/>
      <c r="BB830" s="2"/>
      <c r="BC830" s="2"/>
      <c r="BD830" s="2"/>
      <c r="BE830" s="2"/>
      <c r="BF830" s="2"/>
      <c r="BG830" s="2"/>
      <c r="BH830" s="2"/>
      <c r="BI830" s="2"/>
      <c r="BJ830" s="2"/>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row>
    <row r="831" spans="1:243" ht="15.5">
      <c r="A831" s="147">
        <v>158</v>
      </c>
      <c r="B831" s="227">
        <v>342</v>
      </c>
      <c r="C831" s="226"/>
      <c r="D831" s="577">
        <v>0</v>
      </c>
      <c r="E831" s="577">
        <v>0</v>
      </c>
      <c r="F831" s="577">
        <v>0</v>
      </c>
      <c r="G831" s="577">
        <v>0</v>
      </c>
      <c r="H831" s="577">
        <v>0</v>
      </c>
      <c r="I831" s="577">
        <v>0</v>
      </c>
      <c r="J831" s="577">
        <v>0</v>
      </c>
      <c r="K831" s="577">
        <v>0</v>
      </c>
      <c r="L831" s="577">
        <v>0</v>
      </c>
      <c r="M831" s="577">
        <v>0</v>
      </c>
      <c r="N831" s="577">
        <v>0</v>
      </c>
      <c r="O831" s="577">
        <v>0</v>
      </c>
      <c r="P831" s="263"/>
      <c r="AJ831" s="2"/>
      <c r="AK831" s="241"/>
      <c r="AL831" s="2"/>
      <c r="AM831" s="2"/>
      <c r="AN831" s="241"/>
      <c r="AP831" s="2"/>
      <c r="AQ831" s="2"/>
      <c r="AR831" s="241"/>
      <c r="AS831" s="2"/>
      <c r="AT831" s="2"/>
      <c r="AU831" s="2"/>
      <c r="AV831" s="2"/>
      <c r="AW831" s="2"/>
      <c r="AX831" s="2"/>
      <c r="AY831" s="2"/>
      <c r="AZ831" s="2"/>
      <c r="BA831" s="2"/>
      <c r="BB831" s="2"/>
      <c r="BC831" s="2"/>
      <c r="BD831" s="2"/>
      <c r="BE831" s="2"/>
      <c r="BF831" s="2"/>
      <c r="BG831" s="2"/>
      <c r="BH831" s="2"/>
      <c r="BI831" s="2"/>
      <c r="BJ831" s="2"/>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row>
    <row r="832" spans="1:243" ht="15.5">
      <c r="A832" s="147">
        <v>159</v>
      </c>
      <c r="B832" s="227">
        <v>344</v>
      </c>
      <c r="C832" s="226"/>
      <c r="D832" s="577">
        <v>0</v>
      </c>
      <c r="E832" s="577">
        <v>0</v>
      </c>
      <c r="F832" s="577">
        <v>0</v>
      </c>
      <c r="G832" s="577">
        <v>0</v>
      </c>
      <c r="H832" s="577">
        <v>0</v>
      </c>
      <c r="I832" s="577">
        <v>0</v>
      </c>
      <c r="J832" s="577">
        <v>0</v>
      </c>
      <c r="K832" s="577">
        <v>0</v>
      </c>
      <c r="L832" s="577">
        <v>0</v>
      </c>
      <c r="M832" s="577">
        <v>0</v>
      </c>
      <c r="N832" s="577">
        <v>0</v>
      </c>
      <c r="O832" s="577">
        <v>0</v>
      </c>
      <c r="P832" s="263"/>
      <c r="AJ832" s="2"/>
      <c r="AK832" s="241"/>
      <c r="AL832" s="2"/>
      <c r="AM832" s="2"/>
      <c r="AN832" s="241"/>
      <c r="AP832" s="2"/>
      <c r="AQ832" s="2"/>
      <c r="AR832" s="241"/>
      <c r="AS832" s="2"/>
      <c r="AT832" s="2"/>
      <c r="AU832" s="2"/>
      <c r="AV832" s="2"/>
      <c r="AW832" s="2"/>
      <c r="AX832" s="2"/>
      <c r="AY832" s="2"/>
      <c r="AZ832" s="2"/>
      <c r="BA832" s="2"/>
      <c r="BB832" s="2"/>
      <c r="BC832" s="2"/>
      <c r="BD832" s="2"/>
      <c r="BE832" s="2"/>
      <c r="BF832" s="2"/>
      <c r="BG832" s="2"/>
      <c r="BH832" s="2"/>
      <c r="BI832" s="2"/>
      <c r="BJ832" s="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row>
    <row r="833" spans="1:243" ht="15.5">
      <c r="A833" s="147">
        <v>160</v>
      </c>
      <c r="B833" s="227">
        <v>345</v>
      </c>
      <c r="C833" s="226"/>
      <c r="D833" s="577">
        <v>0</v>
      </c>
      <c r="E833" s="577">
        <v>0</v>
      </c>
      <c r="F833" s="577">
        <v>0</v>
      </c>
      <c r="G833" s="577">
        <v>0</v>
      </c>
      <c r="H833" s="577">
        <v>0</v>
      </c>
      <c r="I833" s="577">
        <v>0</v>
      </c>
      <c r="J833" s="577">
        <v>0</v>
      </c>
      <c r="K833" s="577">
        <v>0</v>
      </c>
      <c r="L833" s="577">
        <v>0</v>
      </c>
      <c r="M833" s="577">
        <v>0</v>
      </c>
      <c r="N833" s="577">
        <v>0</v>
      </c>
      <c r="O833" s="577">
        <v>0</v>
      </c>
      <c r="P833" s="263"/>
      <c r="AJ833" s="2"/>
      <c r="AK833" s="241"/>
      <c r="AL833" s="2"/>
      <c r="AM833" s="2"/>
      <c r="AN833" s="241"/>
      <c r="AP833" s="2"/>
      <c r="AQ833" s="2"/>
      <c r="AR833" s="241"/>
      <c r="AS833" s="2"/>
      <c r="AT833" s="2"/>
      <c r="AU833" s="2"/>
      <c r="AV833" s="2"/>
      <c r="AW833" s="2"/>
      <c r="AX833" s="2"/>
      <c r="AY833" s="2"/>
      <c r="AZ833" s="2"/>
      <c r="BA833" s="2"/>
      <c r="BB833" s="2"/>
      <c r="BC833" s="2"/>
      <c r="BD833" s="2"/>
      <c r="BE833" s="2"/>
      <c r="BF833" s="2"/>
      <c r="BG833" s="2"/>
      <c r="BH833" s="2"/>
      <c r="BI833" s="2"/>
      <c r="BJ833" s="2"/>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row>
    <row r="834" spans="1:243" ht="15.5">
      <c r="A834" s="147" t="s">
        <v>3956</v>
      </c>
      <c r="B834" s="227">
        <v>345.1</v>
      </c>
      <c r="C834" s="226"/>
      <c r="D834" s="577">
        <v>0</v>
      </c>
      <c r="E834" s="577">
        <v>0</v>
      </c>
      <c r="F834" s="577">
        <v>0</v>
      </c>
      <c r="G834" s="577">
        <v>0</v>
      </c>
      <c r="H834" s="577">
        <v>0</v>
      </c>
      <c r="I834" s="577">
        <v>0</v>
      </c>
      <c r="J834" s="577">
        <v>0</v>
      </c>
      <c r="K834" s="577">
        <v>0</v>
      </c>
      <c r="L834" s="577">
        <v>0</v>
      </c>
      <c r="M834" s="577">
        <v>0</v>
      </c>
      <c r="N834" s="577">
        <v>0</v>
      </c>
      <c r="O834" s="577">
        <v>0</v>
      </c>
      <c r="P834" s="263"/>
      <c r="AJ834" s="2"/>
      <c r="AK834" s="241"/>
      <c r="AL834" s="2"/>
      <c r="AM834" s="2"/>
      <c r="AN834" s="241"/>
      <c r="AP834" s="2"/>
      <c r="AQ834" s="2"/>
      <c r="AR834" s="241"/>
      <c r="AS834" s="2"/>
      <c r="AT834" s="2"/>
      <c r="AU834" s="2"/>
      <c r="AV834" s="2"/>
      <c r="AW834" s="2"/>
      <c r="AX834" s="2"/>
      <c r="AY834" s="2"/>
      <c r="AZ834" s="2"/>
      <c r="BA834" s="2"/>
      <c r="BB834" s="2"/>
      <c r="BC834" s="2"/>
      <c r="BD834" s="2"/>
      <c r="BE834" s="2"/>
      <c r="BF834" s="2"/>
      <c r="BG834" s="2"/>
      <c r="BH834" s="2"/>
      <c r="BI834" s="2"/>
      <c r="BJ834" s="2"/>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row>
    <row r="835" spans="1:243" ht="15.5">
      <c r="A835" s="147" t="s">
        <v>3957</v>
      </c>
      <c r="B835" s="227">
        <v>345.2</v>
      </c>
      <c r="C835" s="226"/>
      <c r="D835" s="577">
        <v>0</v>
      </c>
      <c r="E835" s="577">
        <v>0</v>
      </c>
      <c r="F835" s="577">
        <v>0</v>
      </c>
      <c r="G835" s="577">
        <v>0</v>
      </c>
      <c r="H835" s="577">
        <v>0</v>
      </c>
      <c r="I835" s="577">
        <v>0</v>
      </c>
      <c r="J835" s="577">
        <v>0</v>
      </c>
      <c r="K835" s="577">
        <v>0</v>
      </c>
      <c r="L835" s="577">
        <v>0</v>
      </c>
      <c r="M835" s="577">
        <v>0</v>
      </c>
      <c r="N835" s="577">
        <v>0</v>
      </c>
      <c r="O835" s="577">
        <v>0</v>
      </c>
      <c r="P835" s="263"/>
      <c r="AJ835" s="2"/>
      <c r="AK835" s="241"/>
      <c r="AL835" s="2"/>
      <c r="AM835" s="2"/>
      <c r="AN835" s="241"/>
      <c r="AP835" s="2"/>
      <c r="AQ835" s="2"/>
      <c r="AR835" s="241"/>
      <c r="AS835" s="2"/>
      <c r="AT835" s="2"/>
      <c r="AU835" s="2"/>
      <c r="AV835" s="2"/>
      <c r="AW835" s="2"/>
      <c r="AX835" s="2"/>
      <c r="AY835" s="2"/>
      <c r="AZ835" s="2"/>
      <c r="BA835" s="2"/>
      <c r="BB835" s="2"/>
      <c r="BC835" s="2"/>
      <c r="BD835" s="2"/>
      <c r="BE835" s="2"/>
      <c r="BF835" s="2"/>
      <c r="BG835" s="2"/>
      <c r="BH835" s="2"/>
      <c r="BI835" s="2"/>
      <c r="BJ835" s="2"/>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row>
    <row r="836" spans="1:243" ht="15.5">
      <c r="A836" s="147" t="s">
        <v>3958</v>
      </c>
      <c r="B836" s="227">
        <v>345.3</v>
      </c>
      <c r="C836" s="226"/>
      <c r="D836" s="577">
        <v>0</v>
      </c>
      <c r="E836" s="577">
        <v>0</v>
      </c>
      <c r="F836" s="577">
        <v>0</v>
      </c>
      <c r="G836" s="577">
        <v>0</v>
      </c>
      <c r="H836" s="577">
        <v>0</v>
      </c>
      <c r="I836" s="577">
        <v>0</v>
      </c>
      <c r="J836" s="577">
        <v>0</v>
      </c>
      <c r="K836" s="577">
        <v>0</v>
      </c>
      <c r="L836" s="577">
        <v>0</v>
      </c>
      <c r="M836" s="577">
        <v>0</v>
      </c>
      <c r="N836" s="577">
        <v>0</v>
      </c>
      <c r="O836" s="577">
        <v>0</v>
      </c>
      <c r="P836" s="263"/>
      <c r="AJ836" s="2"/>
      <c r="AK836" s="241"/>
      <c r="AL836" s="2"/>
      <c r="AM836" s="2"/>
      <c r="AN836" s="241"/>
      <c r="AP836" s="2"/>
      <c r="AQ836" s="2"/>
      <c r="AR836" s="241"/>
      <c r="AS836" s="2"/>
      <c r="AT836" s="2"/>
      <c r="AU836" s="2"/>
      <c r="AV836" s="2"/>
      <c r="AW836" s="2"/>
      <c r="AX836" s="2"/>
      <c r="AY836" s="2"/>
      <c r="AZ836" s="2"/>
      <c r="BA836" s="2"/>
      <c r="BB836" s="2"/>
      <c r="BC836" s="2"/>
      <c r="BD836" s="2"/>
      <c r="BE836" s="2"/>
      <c r="BF836" s="2"/>
      <c r="BG836" s="2"/>
      <c r="BH836" s="2"/>
      <c r="BI836" s="2"/>
      <c r="BJ836" s="2"/>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row>
    <row r="837" spans="1:243" ht="15.5">
      <c r="A837" s="147">
        <v>161</v>
      </c>
      <c r="B837" s="227">
        <v>346</v>
      </c>
      <c r="C837" s="226"/>
      <c r="D837" s="577">
        <v>0</v>
      </c>
      <c r="E837" s="577">
        <v>0</v>
      </c>
      <c r="F837" s="577">
        <v>0</v>
      </c>
      <c r="G837" s="577">
        <v>0</v>
      </c>
      <c r="H837" s="577">
        <v>0</v>
      </c>
      <c r="I837" s="577">
        <v>0</v>
      </c>
      <c r="J837" s="577">
        <v>0</v>
      </c>
      <c r="K837" s="577">
        <v>0</v>
      </c>
      <c r="L837" s="577">
        <v>0</v>
      </c>
      <c r="M837" s="577">
        <v>0</v>
      </c>
      <c r="N837" s="577">
        <v>0</v>
      </c>
      <c r="O837" s="577">
        <v>0</v>
      </c>
      <c r="P837" s="263"/>
      <c r="AJ837" s="2"/>
      <c r="AK837" s="241"/>
      <c r="AL837" s="2"/>
      <c r="AM837" s="2"/>
      <c r="AN837" s="241"/>
      <c r="AP837" s="2"/>
      <c r="AQ837" s="2"/>
      <c r="AR837" s="241"/>
      <c r="AS837" s="2"/>
      <c r="AT837" s="2"/>
      <c r="AU837" s="2"/>
      <c r="AV837" s="2"/>
      <c r="AW837" s="2"/>
      <c r="AX837" s="2"/>
      <c r="AY837" s="2"/>
      <c r="AZ837" s="2"/>
      <c r="BA837" s="2"/>
      <c r="BB837" s="2"/>
      <c r="BC837" s="2"/>
      <c r="BD837" s="2"/>
      <c r="BE837" s="2"/>
      <c r="BF837" s="2"/>
      <c r="BG837" s="2"/>
      <c r="BH837" s="2"/>
      <c r="BI837" s="2"/>
      <c r="BJ837" s="2"/>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row>
    <row r="838" spans="1:243" ht="15.5">
      <c r="A838" s="147"/>
      <c r="B838" s="227"/>
      <c r="C838" s="226"/>
      <c r="D838" s="226"/>
      <c r="E838" s="226"/>
      <c r="F838" s="226"/>
      <c r="G838" s="226"/>
      <c r="H838" s="226"/>
      <c r="I838" s="226"/>
      <c r="J838" s="226"/>
      <c r="K838" s="226"/>
      <c r="L838" s="226"/>
      <c r="M838" s="226"/>
      <c r="N838" s="226"/>
      <c r="O838" s="226"/>
      <c r="P838" s="263"/>
      <c r="AJ838" s="2"/>
      <c r="AK838" s="241"/>
      <c r="AL838" s="2"/>
      <c r="AM838" s="2"/>
      <c r="AN838" s="241"/>
      <c r="AP838" s="2"/>
      <c r="AQ838" s="2"/>
      <c r="AR838" s="241"/>
      <c r="AS838" s="2"/>
      <c r="AT838" s="2"/>
      <c r="AU838" s="2"/>
      <c r="AV838" s="2"/>
      <c r="AW838" s="2"/>
      <c r="AX838" s="2"/>
      <c r="AY838" s="2"/>
      <c r="AZ838" s="2"/>
      <c r="BA838" s="2"/>
      <c r="BB838" s="2"/>
      <c r="BC838" s="2"/>
      <c r="BD838" s="2"/>
      <c r="BE838" s="2"/>
      <c r="BF838" s="2"/>
      <c r="BG838" s="2"/>
      <c r="BH838" s="2"/>
      <c r="BI838" s="2"/>
      <c r="BJ838" s="2"/>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row>
    <row r="839" spans="1:243" ht="18.5">
      <c r="A839" s="147"/>
      <c r="B839" s="227" t="s">
        <v>1068</v>
      </c>
      <c r="C839" s="96" t="s">
        <v>717</v>
      </c>
      <c r="D839" s="1283" t="s">
        <v>718</v>
      </c>
      <c r="E839" s="1284"/>
      <c r="F839" s="1284"/>
      <c r="G839" s="1284"/>
      <c r="H839" s="1284"/>
      <c r="I839" s="1284"/>
      <c r="J839" s="1284"/>
      <c r="K839" s="1284"/>
      <c r="L839" s="1284"/>
      <c r="M839" s="1284"/>
      <c r="N839" s="1284"/>
      <c r="O839" s="1284"/>
      <c r="P839" s="1284"/>
      <c r="AJ839" s="2"/>
      <c r="AK839" s="241"/>
      <c r="AL839" s="2"/>
      <c r="AM839" s="2"/>
      <c r="AN839" s="241"/>
      <c r="AP839" s="2"/>
      <c r="AQ839" s="2"/>
      <c r="AR839" s="241"/>
      <c r="AS839" s="2"/>
      <c r="AT839" s="2"/>
      <c r="AU839" s="2"/>
      <c r="AV839" s="2"/>
      <c r="AW839" s="2"/>
      <c r="AX839" s="2"/>
      <c r="AY839" s="2"/>
      <c r="AZ839" s="2"/>
      <c r="BA839" s="2"/>
      <c r="BB839" s="2"/>
      <c r="BC839" s="2"/>
      <c r="BD839" s="2"/>
      <c r="BE839" s="2"/>
      <c r="BF839" s="2"/>
      <c r="BG839" s="2"/>
      <c r="BH839" s="2"/>
      <c r="BI839" s="2"/>
      <c r="BJ839" s="2"/>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row>
    <row r="840" spans="1:243" ht="18.5">
      <c r="A840" s="147"/>
      <c r="B840" s="227" t="s">
        <v>918</v>
      </c>
      <c r="C840" s="97" t="s">
        <v>719</v>
      </c>
      <c r="D840" s="15" t="s">
        <v>706</v>
      </c>
      <c r="E840" s="15" t="s">
        <v>707</v>
      </c>
      <c r="F840" s="15" t="s">
        <v>708</v>
      </c>
      <c r="G840" s="15" t="s">
        <v>709</v>
      </c>
      <c r="H840" s="15" t="s">
        <v>710</v>
      </c>
      <c r="I840" s="15" t="s">
        <v>711</v>
      </c>
      <c r="J840" s="15" t="s">
        <v>712</v>
      </c>
      <c r="K840" s="15" t="s">
        <v>713</v>
      </c>
      <c r="L840" s="15" t="s">
        <v>714</v>
      </c>
      <c r="M840" s="15" t="s">
        <v>715</v>
      </c>
      <c r="N840" s="15" t="s">
        <v>716</v>
      </c>
      <c r="O840" s="15" t="s">
        <v>705</v>
      </c>
      <c r="P840" s="15" t="s">
        <v>464</v>
      </c>
      <c r="AJ840" s="2"/>
      <c r="AK840" s="241"/>
      <c r="AL840" s="2"/>
      <c r="AM840" s="2"/>
      <c r="AN840" s="241"/>
      <c r="AP840" s="2"/>
      <c r="AQ840" s="2"/>
      <c r="AR840" s="241"/>
      <c r="AS840" s="2"/>
      <c r="AT840" s="2"/>
      <c r="AU840" s="2"/>
      <c r="AV840" s="2"/>
      <c r="AW840" s="2"/>
      <c r="AX840" s="2"/>
      <c r="AY840" s="2"/>
      <c r="AZ840" s="2"/>
      <c r="BA840" s="2"/>
      <c r="BB840" s="2"/>
      <c r="BC840" s="2"/>
      <c r="BD840" s="2"/>
      <c r="BE840" s="2"/>
      <c r="BF840" s="2"/>
      <c r="BG840" s="2"/>
      <c r="BH840" s="2"/>
      <c r="BI840" s="2"/>
      <c r="BJ840" s="2"/>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row>
    <row r="841" spans="1:243" ht="15.5">
      <c r="A841" s="147">
        <v>162</v>
      </c>
      <c r="B841" s="227">
        <v>341</v>
      </c>
      <c r="C841" s="1085"/>
      <c r="D841" s="422">
        <f t="shared" ref="D841:O841" si="490">D830*$C841/100/12</f>
        <v>0</v>
      </c>
      <c r="E841" s="422">
        <f t="shared" si="490"/>
        <v>0</v>
      </c>
      <c r="F841" s="422">
        <f t="shared" si="490"/>
        <v>0</v>
      </c>
      <c r="G841" s="422">
        <f t="shared" si="490"/>
        <v>0</v>
      </c>
      <c r="H841" s="422">
        <f t="shared" si="490"/>
        <v>0</v>
      </c>
      <c r="I841" s="422">
        <f t="shared" si="490"/>
        <v>0</v>
      </c>
      <c r="J841" s="422">
        <f t="shared" si="490"/>
        <v>0</v>
      </c>
      <c r="K841" s="422">
        <f t="shared" si="490"/>
        <v>0</v>
      </c>
      <c r="L841" s="422">
        <f t="shared" si="490"/>
        <v>0</v>
      </c>
      <c r="M841" s="422">
        <f t="shared" si="490"/>
        <v>0</v>
      </c>
      <c r="N841" s="422">
        <f t="shared" si="490"/>
        <v>0</v>
      </c>
      <c r="O841" s="422">
        <f t="shared" si="490"/>
        <v>0</v>
      </c>
      <c r="P841" s="263">
        <f>SUM(D841:O841)</f>
        <v>0</v>
      </c>
      <c r="AJ841" s="2"/>
      <c r="AK841" s="241"/>
      <c r="AL841" s="2"/>
      <c r="AM841" s="2"/>
      <c r="AN841" s="241"/>
      <c r="AP841" s="2"/>
      <c r="AQ841" s="2"/>
      <c r="AR841" s="241"/>
      <c r="AS841" s="2"/>
      <c r="AT841" s="2"/>
      <c r="AU841" s="2"/>
      <c r="AV841" s="2"/>
      <c r="AW841" s="2"/>
      <c r="AX841" s="2"/>
      <c r="AY841" s="2"/>
      <c r="AZ841" s="2"/>
      <c r="BA841" s="2"/>
      <c r="BB841" s="2"/>
      <c r="BC841" s="2"/>
      <c r="BD841" s="2"/>
      <c r="BE841" s="2"/>
      <c r="BF841" s="2"/>
      <c r="BG841" s="2"/>
      <c r="BH841" s="2"/>
      <c r="BI841" s="2"/>
      <c r="BJ841" s="2"/>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row>
    <row r="842" spans="1:243" ht="15.5">
      <c r="A842" s="147">
        <v>163</v>
      </c>
      <c r="B842" s="227">
        <v>342</v>
      </c>
      <c r="C842" s="1085"/>
      <c r="D842" s="422">
        <f t="shared" ref="D842:O842" si="491">D831*$C842/100/12</f>
        <v>0</v>
      </c>
      <c r="E842" s="422">
        <f t="shared" si="491"/>
        <v>0</v>
      </c>
      <c r="F842" s="422">
        <f t="shared" si="491"/>
        <v>0</v>
      </c>
      <c r="G842" s="422">
        <f t="shared" si="491"/>
        <v>0</v>
      </c>
      <c r="H842" s="422">
        <f t="shared" si="491"/>
        <v>0</v>
      </c>
      <c r="I842" s="422">
        <f t="shared" si="491"/>
        <v>0</v>
      </c>
      <c r="J842" s="422">
        <f t="shared" si="491"/>
        <v>0</v>
      </c>
      <c r="K842" s="422">
        <f t="shared" si="491"/>
        <v>0</v>
      </c>
      <c r="L842" s="422">
        <f t="shared" si="491"/>
        <v>0</v>
      </c>
      <c r="M842" s="422">
        <f t="shared" si="491"/>
        <v>0</v>
      </c>
      <c r="N842" s="422">
        <f t="shared" si="491"/>
        <v>0</v>
      </c>
      <c r="O842" s="422">
        <f t="shared" si="491"/>
        <v>0</v>
      </c>
      <c r="P842" s="263">
        <f t="shared" ref="P842:P848" si="492">SUM(D842:O842)</f>
        <v>0</v>
      </c>
      <c r="AJ842" s="2"/>
      <c r="AK842" s="241"/>
      <c r="AL842" s="2"/>
      <c r="AM842" s="2"/>
      <c r="AN842" s="241"/>
      <c r="AP842" s="2"/>
      <c r="AQ842" s="2"/>
      <c r="AR842" s="241"/>
      <c r="AS842" s="2"/>
      <c r="AT842" s="2"/>
      <c r="AU842" s="2"/>
      <c r="AV842" s="2"/>
      <c r="AW842" s="2"/>
      <c r="AX842" s="2"/>
      <c r="AY842" s="2"/>
      <c r="AZ842" s="2"/>
      <c r="BA842" s="2"/>
      <c r="BB842" s="2"/>
      <c r="BC842" s="2"/>
      <c r="BD842" s="2"/>
      <c r="BE842" s="2"/>
      <c r="BF842" s="2"/>
      <c r="BG842" s="2"/>
      <c r="BH842" s="2"/>
      <c r="BI842" s="2"/>
      <c r="BJ842" s="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row>
    <row r="843" spans="1:243" ht="15.5">
      <c r="A843" s="147">
        <v>164</v>
      </c>
      <c r="B843" s="227">
        <v>344</v>
      </c>
      <c r="C843" s="1085"/>
      <c r="D843" s="422">
        <f t="shared" ref="D843:O843" si="493">D832*$C843/100/12</f>
        <v>0</v>
      </c>
      <c r="E843" s="422">
        <f t="shared" si="493"/>
        <v>0</v>
      </c>
      <c r="F843" s="422">
        <f t="shared" si="493"/>
        <v>0</v>
      </c>
      <c r="G843" s="422">
        <f t="shared" si="493"/>
        <v>0</v>
      </c>
      <c r="H843" s="422">
        <f t="shared" si="493"/>
        <v>0</v>
      </c>
      <c r="I843" s="422">
        <f t="shared" si="493"/>
        <v>0</v>
      </c>
      <c r="J843" s="422">
        <f t="shared" si="493"/>
        <v>0</v>
      </c>
      <c r="K843" s="422">
        <f t="shared" si="493"/>
        <v>0</v>
      </c>
      <c r="L843" s="422">
        <f t="shared" si="493"/>
        <v>0</v>
      </c>
      <c r="M843" s="422">
        <f t="shared" si="493"/>
        <v>0</v>
      </c>
      <c r="N843" s="422">
        <f t="shared" si="493"/>
        <v>0</v>
      </c>
      <c r="O843" s="422">
        <f t="shared" si="493"/>
        <v>0</v>
      </c>
      <c r="P843" s="263">
        <f t="shared" si="492"/>
        <v>0</v>
      </c>
      <c r="AJ843" s="2"/>
      <c r="AK843" s="241"/>
      <c r="AL843" s="2"/>
      <c r="AM843" s="2"/>
      <c r="AN843" s="241"/>
      <c r="AP843" s="2"/>
      <c r="AQ843" s="2"/>
      <c r="AR843" s="241"/>
      <c r="AS843" s="2"/>
      <c r="AT843" s="2"/>
      <c r="AU843" s="2"/>
      <c r="AV843" s="2"/>
      <c r="AW843" s="2"/>
      <c r="AX843" s="2"/>
      <c r="AY843" s="2"/>
      <c r="AZ843" s="2"/>
      <c r="BA843" s="2"/>
      <c r="BB843" s="2"/>
      <c r="BC843" s="2"/>
      <c r="BD843" s="2"/>
      <c r="BE843" s="2"/>
      <c r="BF843" s="2"/>
      <c r="BG843" s="2"/>
      <c r="BH843" s="2"/>
      <c r="BI843" s="2"/>
      <c r="BJ843" s="2"/>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row>
    <row r="844" spans="1:243" ht="15.5">
      <c r="A844" s="147">
        <v>165</v>
      </c>
      <c r="B844" s="227">
        <v>345</v>
      </c>
      <c r="C844" s="1085"/>
      <c r="D844" s="422">
        <f t="shared" ref="D844:O844" si="494">D833*$C844/100/12</f>
        <v>0</v>
      </c>
      <c r="E844" s="422">
        <f t="shared" si="494"/>
        <v>0</v>
      </c>
      <c r="F844" s="422">
        <f t="shared" si="494"/>
        <v>0</v>
      </c>
      <c r="G844" s="422">
        <f t="shared" si="494"/>
        <v>0</v>
      </c>
      <c r="H844" s="422">
        <f t="shared" si="494"/>
        <v>0</v>
      </c>
      <c r="I844" s="422">
        <f t="shared" si="494"/>
        <v>0</v>
      </c>
      <c r="J844" s="422">
        <f t="shared" si="494"/>
        <v>0</v>
      </c>
      <c r="K844" s="422">
        <f t="shared" si="494"/>
        <v>0</v>
      </c>
      <c r="L844" s="422">
        <f t="shared" si="494"/>
        <v>0</v>
      </c>
      <c r="M844" s="422">
        <f t="shared" si="494"/>
        <v>0</v>
      </c>
      <c r="N844" s="422">
        <f t="shared" si="494"/>
        <v>0</v>
      </c>
      <c r="O844" s="422">
        <f t="shared" si="494"/>
        <v>0</v>
      </c>
      <c r="P844" s="263">
        <f t="shared" si="492"/>
        <v>0</v>
      </c>
      <c r="AJ844" s="2"/>
      <c r="AK844" s="241"/>
      <c r="AL844" s="2"/>
      <c r="AM844" s="2"/>
      <c r="AN844" s="241"/>
      <c r="AP844" s="2"/>
      <c r="AQ844" s="2"/>
      <c r="AR844" s="241"/>
      <c r="AS844" s="2"/>
      <c r="AT844" s="2"/>
      <c r="AU844" s="2"/>
      <c r="AV844" s="2"/>
      <c r="AW844" s="2"/>
      <c r="AX844" s="2"/>
      <c r="AY844" s="2"/>
      <c r="AZ844" s="2"/>
      <c r="BA844" s="2"/>
      <c r="BB844" s="2"/>
      <c r="BC844" s="2"/>
      <c r="BD844" s="2"/>
      <c r="BE844" s="2"/>
      <c r="BF844" s="2"/>
      <c r="BG844" s="2"/>
      <c r="BH844" s="2"/>
      <c r="BI844" s="2"/>
      <c r="BJ844" s="2"/>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row>
    <row r="845" spans="1:243" ht="15.5">
      <c r="A845" s="147" t="s">
        <v>3959</v>
      </c>
      <c r="B845" s="227">
        <v>345.1</v>
      </c>
      <c r="C845" s="1085"/>
      <c r="D845" s="422">
        <f t="shared" ref="D845:O845" si="495">D834*$C845/100/12</f>
        <v>0</v>
      </c>
      <c r="E845" s="422">
        <f t="shared" si="495"/>
        <v>0</v>
      </c>
      <c r="F845" s="422">
        <f t="shared" si="495"/>
        <v>0</v>
      </c>
      <c r="G845" s="422">
        <f t="shared" si="495"/>
        <v>0</v>
      </c>
      <c r="H845" s="422">
        <f t="shared" si="495"/>
        <v>0</v>
      </c>
      <c r="I845" s="422">
        <f t="shared" si="495"/>
        <v>0</v>
      </c>
      <c r="J845" s="422">
        <f t="shared" si="495"/>
        <v>0</v>
      </c>
      <c r="K845" s="422">
        <f t="shared" si="495"/>
        <v>0</v>
      </c>
      <c r="L845" s="422">
        <f t="shared" si="495"/>
        <v>0</v>
      </c>
      <c r="M845" s="422">
        <f t="shared" si="495"/>
        <v>0</v>
      </c>
      <c r="N845" s="422">
        <f t="shared" si="495"/>
        <v>0</v>
      </c>
      <c r="O845" s="422">
        <f t="shared" si="495"/>
        <v>0</v>
      </c>
      <c r="P845" s="263">
        <f t="shared" si="492"/>
        <v>0</v>
      </c>
      <c r="AJ845" s="2"/>
      <c r="AK845" s="241"/>
      <c r="AL845" s="2"/>
      <c r="AM845" s="2"/>
      <c r="AN845" s="241"/>
      <c r="AP845" s="2"/>
      <c r="AQ845" s="2"/>
      <c r="AR845" s="241"/>
      <c r="AS845" s="2"/>
      <c r="AT845" s="2"/>
      <c r="AU845" s="2"/>
      <c r="AV845" s="2"/>
      <c r="AW845" s="2"/>
      <c r="AX845" s="2"/>
      <c r="AY845" s="2"/>
      <c r="AZ845" s="2"/>
      <c r="BA845" s="2"/>
      <c r="BB845" s="2"/>
      <c r="BC845" s="2"/>
      <c r="BD845" s="2"/>
      <c r="BE845" s="2"/>
      <c r="BF845" s="2"/>
      <c r="BG845" s="2"/>
      <c r="BH845" s="2"/>
      <c r="BI845" s="2"/>
      <c r="BJ845" s="2"/>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row>
    <row r="846" spans="1:243" ht="15.5">
      <c r="A846" s="147" t="s">
        <v>3960</v>
      </c>
      <c r="B846" s="227">
        <v>345.2</v>
      </c>
      <c r="C846" s="1085"/>
      <c r="D846" s="422">
        <f t="shared" ref="D846:O846" si="496">D835*$C846/100/12</f>
        <v>0</v>
      </c>
      <c r="E846" s="422">
        <f t="shared" si="496"/>
        <v>0</v>
      </c>
      <c r="F846" s="422">
        <f t="shared" si="496"/>
        <v>0</v>
      </c>
      <c r="G846" s="422">
        <f t="shared" si="496"/>
        <v>0</v>
      </c>
      <c r="H846" s="422">
        <f t="shared" si="496"/>
        <v>0</v>
      </c>
      <c r="I846" s="422">
        <f t="shared" si="496"/>
        <v>0</v>
      </c>
      <c r="J846" s="422">
        <f t="shared" si="496"/>
        <v>0</v>
      </c>
      <c r="K846" s="422">
        <f t="shared" si="496"/>
        <v>0</v>
      </c>
      <c r="L846" s="422">
        <f t="shared" si="496"/>
        <v>0</v>
      </c>
      <c r="M846" s="422">
        <f t="shared" si="496"/>
        <v>0</v>
      </c>
      <c r="N846" s="422">
        <f t="shared" si="496"/>
        <v>0</v>
      </c>
      <c r="O846" s="422">
        <f t="shared" si="496"/>
        <v>0</v>
      </c>
      <c r="P846" s="263">
        <f t="shared" si="492"/>
        <v>0</v>
      </c>
      <c r="AJ846" s="2"/>
      <c r="AK846" s="241"/>
      <c r="AL846" s="2"/>
      <c r="AM846" s="2"/>
      <c r="AN846" s="241"/>
      <c r="AP846" s="2"/>
      <c r="AQ846" s="2"/>
      <c r="AR846" s="241"/>
      <c r="AS846" s="2"/>
      <c r="AT846" s="2"/>
      <c r="AU846" s="2"/>
      <c r="AV846" s="2"/>
      <c r="AW846" s="2"/>
      <c r="AX846" s="2"/>
      <c r="AY846" s="2"/>
      <c r="AZ846" s="2"/>
      <c r="BA846" s="2"/>
      <c r="BB846" s="2"/>
      <c r="BC846" s="2"/>
      <c r="BD846" s="2"/>
      <c r="BE846" s="2"/>
      <c r="BF846" s="2"/>
      <c r="BG846" s="2"/>
      <c r="BH846" s="2"/>
      <c r="BI846" s="2"/>
      <c r="BJ846" s="2"/>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row>
    <row r="847" spans="1:243" ht="15.5">
      <c r="A847" s="147" t="s">
        <v>3961</v>
      </c>
      <c r="B847" s="227">
        <v>345.3</v>
      </c>
      <c r="C847" s="1085"/>
      <c r="D847" s="422">
        <f t="shared" ref="D847:O847" si="497">D836*$C847/100/12</f>
        <v>0</v>
      </c>
      <c r="E847" s="422">
        <f t="shared" si="497"/>
        <v>0</v>
      </c>
      <c r="F847" s="422">
        <f t="shared" si="497"/>
        <v>0</v>
      </c>
      <c r="G847" s="422">
        <f t="shared" si="497"/>
        <v>0</v>
      </c>
      <c r="H847" s="422">
        <f t="shared" si="497"/>
        <v>0</v>
      </c>
      <c r="I847" s="422">
        <f t="shared" si="497"/>
        <v>0</v>
      </c>
      <c r="J847" s="422">
        <f t="shared" si="497"/>
        <v>0</v>
      </c>
      <c r="K847" s="422">
        <f t="shared" si="497"/>
        <v>0</v>
      </c>
      <c r="L847" s="422">
        <f t="shared" si="497"/>
        <v>0</v>
      </c>
      <c r="M847" s="422">
        <f t="shared" si="497"/>
        <v>0</v>
      </c>
      <c r="N847" s="422">
        <f t="shared" si="497"/>
        <v>0</v>
      </c>
      <c r="O847" s="422">
        <f t="shared" si="497"/>
        <v>0</v>
      </c>
      <c r="P847" s="263">
        <f t="shared" si="492"/>
        <v>0</v>
      </c>
      <c r="AJ847" s="2"/>
      <c r="AK847" s="241"/>
      <c r="AL847" s="2"/>
      <c r="AM847" s="2"/>
      <c r="AN847" s="241"/>
      <c r="AP847" s="2"/>
      <c r="AQ847" s="2"/>
      <c r="AR847" s="241"/>
      <c r="AS847" s="2"/>
      <c r="AT847" s="2"/>
      <c r="AU847" s="2"/>
      <c r="AV847" s="2"/>
      <c r="AW847" s="2"/>
      <c r="AX847" s="2"/>
      <c r="AY847" s="2"/>
      <c r="AZ847" s="2"/>
      <c r="BA847" s="2"/>
      <c r="BB847" s="2"/>
      <c r="BC847" s="2"/>
      <c r="BD847" s="2"/>
      <c r="BE847" s="2"/>
      <c r="BF847" s="2"/>
      <c r="BG847" s="2"/>
      <c r="BH847" s="2"/>
      <c r="BI847" s="2"/>
      <c r="BJ847" s="2"/>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row>
    <row r="848" spans="1:243" ht="15.5">
      <c r="A848" s="147">
        <v>166</v>
      </c>
      <c r="B848" s="227">
        <v>346</v>
      </c>
      <c r="C848" s="1085"/>
      <c r="D848" s="422">
        <f t="shared" ref="D848:O848" si="498">D837*$C848/100/12</f>
        <v>0</v>
      </c>
      <c r="E848" s="422">
        <f t="shared" si="498"/>
        <v>0</v>
      </c>
      <c r="F848" s="422">
        <f t="shared" si="498"/>
        <v>0</v>
      </c>
      <c r="G848" s="422">
        <f t="shared" si="498"/>
        <v>0</v>
      </c>
      <c r="H848" s="422">
        <f t="shared" si="498"/>
        <v>0</v>
      </c>
      <c r="I848" s="422">
        <f t="shared" si="498"/>
        <v>0</v>
      </c>
      <c r="J848" s="422">
        <f t="shared" si="498"/>
        <v>0</v>
      </c>
      <c r="K848" s="422">
        <f t="shared" si="498"/>
        <v>0</v>
      </c>
      <c r="L848" s="422">
        <f t="shared" si="498"/>
        <v>0</v>
      </c>
      <c r="M848" s="422">
        <f t="shared" si="498"/>
        <v>0</v>
      </c>
      <c r="N848" s="422">
        <f t="shared" si="498"/>
        <v>0</v>
      </c>
      <c r="O848" s="422">
        <f t="shared" si="498"/>
        <v>0</v>
      </c>
      <c r="P848" s="263">
        <f t="shared" si="492"/>
        <v>0</v>
      </c>
      <c r="AJ848" s="2"/>
      <c r="AK848" s="241"/>
      <c r="AL848" s="2"/>
      <c r="AM848" s="2"/>
      <c r="AN848" s="241"/>
      <c r="AP848" s="2"/>
      <c r="AQ848" s="2"/>
      <c r="AR848" s="241"/>
      <c r="AS848" s="2"/>
      <c r="AT848" s="2"/>
      <c r="AU848" s="2"/>
      <c r="AV848" s="2"/>
      <c r="AW848" s="2"/>
      <c r="AX848" s="2"/>
      <c r="AY848" s="2"/>
      <c r="AZ848" s="2"/>
      <c r="BA848" s="2"/>
      <c r="BB848" s="2"/>
      <c r="BC848" s="2"/>
      <c r="BD848" s="2"/>
      <c r="BE848" s="2"/>
      <c r="BF848" s="2"/>
      <c r="BG848" s="2"/>
      <c r="BH848" s="2"/>
      <c r="BI848" s="2"/>
      <c r="BJ848" s="2"/>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row>
    <row r="849" spans="1:243" ht="15.5">
      <c r="A849" s="147"/>
      <c r="B849" s="227"/>
      <c r="C849" s="226"/>
      <c r="D849" s="226"/>
      <c r="E849" s="226"/>
      <c r="F849" s="226"/>
      <c r="G849" s="226"/>
      <c r="H849" s="226"/>
      <c r="I849" s="226"/>
      <c r="J849" s="226"/>
      <c r="K849" s="226"/>
      <c r="L849" s="226"/>
      <c r="M849" s="226"/>
      <c r="N849" s="226"/>
      <c r="O849" s="226"/>
      <c r="P849" s="263"/>
      <c r="AJ849" s="2"/>
      <c r="AK849" s="241"/>
      <c r="AL849" s="2"/>
      <c r="AM849" s="2"/>
      <c r="AN849" s="241"/>
      <c r="AP849" s="2"/>
      <c r="AQ849" s="2"/>
      <c r="AR849" s="241"/>
      <c r="AS849" s="2"/>
      <c r="AT849" s="2"/>
      <c r="AU849" s="2"/>
      <c r="AV849" s="2"/>
      <c r="AW849" s="2"/>
      <c r="AX849" s="2"/>
      <c r="AY849" s="2"/>
      <c r="AZ849" s="2"/>
      <c r="BA849" s="2"/>
      <c r="BB849" s="2"/>
      <c r="BC849" s="2"/>
      <c r="BD849" s="2"/>
      <c r="BE849" s="2"/>
      <c r="BF849" s="2"/>
      <c r="BG849" s="2"/>
      <c r="BH849" s="2"/>
      <c r="BI849" s="2"/>
      <c r="BJ849" s="2"/>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row>
    <row r="850" spans="1:243" ht="18.5">
      <c r="A850" s="147"/>
      <c r="B850" s="227" t="s">
        <v>1068</v>
      </c>
      <c r="C850" s="96" t="s">
        <v>720</v>
      </c>
      <c r="D850" s="1283" t="s">
        <v>721</v>
      </c>
      <c r="E850" s="1284"/>
      <c r="F850" s="1284"/>
      <c r="G850" s="1284"/>
      <c r="H850" s="1284"/>
      <c r="I850" s="1284"/>
      <c r="J850" s="1284"/>
      <c r="K850" s="1284"/>
      <c r="L850" s="1284"/>
      <c r="M850" s="1284"/>
      <c r="N850" s="1284"/>
      <c r="O850" s="1284"/>
      <c r="P850" s="1284"/>
      <c r="AJ850" s="2"/>
      <c r="AK850" s="241"/>
      <c r="AL850" s="2"/>
      <c r="AM850" s="2"/>
      <c r="AN850" s="241"/>
      <c r="AP850" s="2"/>
      <c r="AQ850" s="2"/>
      <c r="AR850" s="241"/>
      <c r="AS850" s="2"/>
      <c r="AT850" s="2"/>
      <c r="AU850" s="2"/>
      <c r="AV850" s="2"/>
      <c r="AW850" s="2"/>
      <c r="AX850" s="2"/>
      <c r="AY850" s="2"/>
      <c r="AZ850" s="2"/>
      <c r="BA850" s="2"/>
      <c r="BB850" s="2"/>
      <c r="BC850" s="2"/>
      <c r="BD850" s="2"/>
      <c r="BE850" s="2"/>
      <c r="BF850" s="2"/>
      <c r="BG850" s="2"/>
      <c r="BH850" s="2"/>
      <c r="BI850" s="2"/>
      <c r="BJ850" s="2"/>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row>
    <row r="851" spans="1:243" ht="18.5">
      <c r="A851" s="147"/>
      <c r="B851" s="227" t="s">
        <v>918</v>
      </c>
      <c r="C851" s="97" t="s">
        <v>722</v>
      </c>
      <c r="D851" s="15" t="s">
        <v>706</v>
      </c>
      <c r="E851" s="15" t="s">
        <v>707</v>
      </c>
      <c r="F851" s="15" t="s">
        <v>708</v>
      </c>
      <c r="G851" s="15" t="s">
        <v>709</v>
      </c>
      <c r="H851" s="15" t="s">
        <v>710</v>
      </c>
      <c r="I851" s="15" t="s">
        <v>711</v>
      </c>
      <c r="J851" s="15" t="s">
        <v>712</v>
      </c>
      <c r="K851" s="15" t="s">
        <v>713</v>
      </c>
      <c r="L851" s="15" t="s">
        <v>714</v>
      </c>
      <c r="M851" s="15" t="s">
        <v>715</v>
      </c>
      <c r="N851" s="15" t="s">
        <v>716</v>
      </c>
      <c r="O851" s="15" t="s">
        <v>705</v>
      </c>
      <c r="P851" s="15" t="s">
        <v>622</v>
      </c>
      <c r="AJ851" s="2"/>
      <c r="AK851" s="241"/>
      <c r="AL851" s="2"/>
      <c r="AM851" s="2"/>
      <c r="AN851" s="241"/>
      <c r="AP851" s="2"/>
      <c r="AQ851" s="2"/>
      <c r="AR851" s="241"/>
      <c r="AS851" s="2"/>
      <c r="AT851" s="2"/>
      <c r="AU851" s="2"/>
      <c r="AV851" s="2"/>
      <c r="AW851" s="2"/>
      <c r="AX851" s="2"/>
      <c r="AY851" s="2"/>
      <c r="AZ851" s="2"/>
      <c r="BA851" s="2"/>
      <c r="BB851" s="2"/>
      <c r="BC851" s="2"/>
      <c r="BD851" s="2"/>
      <c r="BE851" s="2"/>
      <c r="BF851" s="2"/>
      <c r="BG851" s="2"/>
      <c r="BH851" s="2"/>
      <c r="BI851" s="2"/>
      <c r="BJ851" s="2"/>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row>
    <row r="852" spans="1:243" ht="15.5">
      <c r="A852" s="147">
        <v>167</v>
      </c>
      <c r="B852" s="227">
        <v>341</v>
      </c>
      <c r="C852" s="577">
        <v>0</v>
      </c>
      <c r="D852" s="422">
        <f t="shared" ref="D852:O852" si="499">C852+D841</f>
        <v>0</v>
      </c>
      <c r="E852" s="422">
        <f t="shared" si="499"/>
        <v>0</v>
      </c>
      <c r="F852" s="422">
        <f t="shared" si="499"/>
        <v>0</v>
      </c>
      <c r="G852" s="422">
        <f t="shared" si="499"/>
        <v>0</v>
      </c>
      <c r="H852" s="422">
        <f t="shared" si="499"/>
        <v>0</v>
      </c>
      <c r="I852" s="422">
        <f t="shared" si="499"/>
        <v>0</v>
      </c>
      <c r="J852" s="422">
        <f t="shared" si="499"/>
        <v>0</v>
      </c>
      <c r="K852" s="422">
        <f t="shared" si="499"/>
        <v>0</v>
      </c>
      <c r="L852" s="422">
        <f t="shared" si="499"/>
        <v>0</v>
      </c>
      <c r="M852" s="422">
        <f t="shared" si="499"/>
        <v>0</v>
      </c>
      <c r="N852" s="422">
        <f t="shared" si="499"/>
        <v>0</v>
      </c>
      <c r="O852" s="422">
        <f t="shared" si="499"/>
        <v>0</v>
      </c>
      <c r="P852" s="263">
        <f>O852</f>
        <v>0</v>
      </c>
      <c r="AJ852" s="2"/>
      <c r="AK852" s="241"/>
      <c r="AL852" s="2"/>
      <c r="AM852" s="2"/>
      <c r="AN852" s="241"/>
      <c r="AP852" s="2"/>
      <c r="AQ852" s="2"/>
      <c r="AR852" s="241"/>
      <c r="AS852" s="2"/>
      <c r="AT852" s="2"/>
      <c r="AU852" s="2"/>
      <c r="AV852" s="2"/>
      <c r="AW852" s="2"/>
      <c r="AX852" s="2"/>
      <c r="AY852" s="2"/>
      <c r="AZ852" s="2"/>
      <c r="BA852" s="2"/>
      <c r="BB852" s="2"/>
      <c r="BC852" s="2"/>
      <c r="BD852" s="2"/>
      <c r="BE852" s="2"/>
      <c r="BF852" s="2"/>
      <c r="BG852" s="2"/>
      <c r="BH852" s="2"/>
      <c r="BI852" s="2"/>
      <c r="BJ852" s="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row>
    <row r="853" spans="1:243" ht="15.5">
      <c r="A853" s="147">
        <v>168</v>
      </c>
      <c r="B853" s="227">
        <v>342</v>
      </c>
      <c r="C853" s="577">
        <v>0</v>
      </c>
      <c r="D853" s="422">
        <f t="shared" ref="D853:O853" si="500">C853+D842</f>
        <v>0</v>
      </c>
      <c r="E853" s="422">
        <f t="shared" si="500"/>
        <v>0</v>
      </c>
      <c r="F853" s="422">
        <f t="shared" si="500"/>
        <v>0</v>
      </c>
      <c r="G853" s="422">
        <f t="shared" si="500"/>
        <v>0</v>
      </c>
      <c r="H853" s="422">
        <f t="shared" si="500"/>
        <v>0</v>
      </c>
      <c r="I853" s="422">
        <f t="shared" si="500"/>
        <v>0</v>
      </c>
      <c r="J853" s="422">
        <f t="shared" si="500"/>
        <v>0</v>
      </c>
      <c r="K853" s="422">
        <f t="shared" si="500"/>
        <v>0</v>
      </c>
      <c r="L853" s="422">
        <f t="shared" si="500"/>
        <v>0</v>
      </c>
      <c r="M853" s="422">
        <f t="shared" si="500"/>
        <v>0</v>
      </c>
      <c r="N853" s="422">
        <f t="shared" si="500"/>
        <v>0</v>
      </c>
      <c r="O853" s="422">
        <f t="shared" si="500"/>
        <v>0</v>
      </c>
      <c r="P853" s="263">
        <f t="shared" ref="P853:P859" si="501">O853</f>
        <v>0</v>
      </c>
      <c r="AJ853" s="2"/>
      <c r="AK853" s="241"/>
      <c r="AL853" s="2"/>
      <c r="AM853" s="2"/>
      <c r="AN853" s="241"/>
      <c r="AP853" s="2"/>
      <c r="AQ853" s="2"/>
      <c r="AR853" s="241"/>
      <c r="AS853" s="2"/>
      <c r="AT853" s="2"/>
      <c r="AU853" s="2"/>
      <c r="AV853" s="2"/>
      <c r="AW853" s="2"/>
      <c r="AX853" s="2"/>
      <c r="AY853" s="2"/>
      <c r="AZ853" s="2"/>
      <c r="BA853" s="2"/>
      <c r="BB853" s="2"/>
      <c r="BC853" s="2"/>
      <c r="BD853" s="2"/>
      <c r="BE853" s="2"/>
      <c r="BF853" s="2"/>
      <c r="BG853" s="2"/>
      <c r="BH853" s="2"/>
      <c r="BI853" s="2"/>
      <c r="BJ853" s="2"/>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row>
    <row r="854" spans="1:243" ht="15.5">
      <c r="A854" s="147">
        <v>169</v>
      </c>
      <c r="B854" s="227">
        <v>344</v>
      </c>
      <c r="C854" s="577">
        <v>0</v>
      </c>
      <c r="D854" s="422">
        <f t="shared" ref="D854:O854" si="502">C854+D843</f>
        <v>0</v>
      </c>
      <c r="E854" s="422">
        <f t="shared" si="502"/>
        <v>0</v>
      </c>
      <c r="F854" s="422">
        <f t="shared" si="502"/>
        <v>0</v>
      </c>
      <c r="G854" s="422">
        <f t="shared" si="502"/>
        <v>0</v>
      </c>
      <c r="H854" s="422">
        <f t="shared" si="502"/>
        <v>0</v>
      </c>
      <c r="I854" s="422">
        <f t="shared" si="502"/>
        <v>0</v>
      </c>
      <c r="J854" s="422">
        <f t="shared" si="502"/>
        <v>0</v>
      </c>
      <c r="K854" s="422">
        <f t="shared" si="502"/>
        <v>0</v>
      </c>
      <c r="L854" s="422">
        <f t="shared" si="502"/>
        <v>0</v>
      </c>
      <c r="M854" s="422">
        <f t="shared" si="502"/>
        <v>0</v>
      </c>
      <c r="N854" s="422">
        <f t="shared" si="502"/>
        <v>0</v>
      </c>
      <c r="O854" s="422">
        <f t="shared" si="502"/>
        <v>0</v>
      </c>
      <c r="P854" s="263">
        <f t="shared" si="501"/>
        <v>0</v>
      </c>
      <c r="AJ854" s="2"/>
      <c r="AK854" s="241"/>
      <c r="AL854" s="2"/>
      <c r="AM854" s="2"/>
      <c r="AN854" s="241"/>
      <c r="AP854" s="2"/>
      <c r="AQ854" s="2"/>
      <c r="AR854" s="241"/>
      <c r="AS854" s="2"/>
      <c r="AT854" s="2"/>
      <c r="AU854" s="2"/>
      <c r="AV854" s="2"/>
      <c r="AW854" s="2"/>
      <c r="AX854" s="2"/>
      <c r="AY854" s="2"/>
      <c r="AZ854" s="2"/>
      <c r="BA854" s="2"/>
      <c r="BB854" s="2"/>
      <c r="BC854" s="2"/>
      <c r="BD854" s="2"/>
      <c r="BE854" s="2"/>
      <c r="BF854" s="2"/>
      <c r="BG854" s="2"/>
      <c r="BH854" s="2"/>
      <c r="BI854" s="2"/>
      <c r="BJ854" s="2"/>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row>
    <row r="855" spans="1:243" ht="15.5">
      <c r="A855" s="147">
        <v>170</v>
      </c>
      <c r="B855" s="227">
        <v>345</v>
      </c>
      <c r="C855" s="577">
        <v>0</v>
      </c>
      <c r="D855" s="422">
        <f t="shared" ref="D855:O855" si="503">C855+D844</f>
        <v>0</v>
      </c>
      <c r="E855" s="422">
        <f t="shared" si="503"/>
        <v>0</v>
      </c>
      <c r="F855" s="422">
        <f t="shared" si="503"/>
        <v>0</v>
      </c>
      <c r="G855" s="422">
        <f t="shared" si="503"/>
        <v>0</v>
      </c>
      <c r="H855" s="422">
        <f t="shared" si="503"/>
        <v>0</v>
      </c>
      <c r="I855" s="422">
        <f t="shared" si="503"/>
        <v>0</v>
      </c>
      <c r="J855" s="422">
        <f t="shared" si="503"/>
        <v>0</v>
      </c>
      <c r="K855" s="422">
        <f t="shared" si="503"/>
        <v>0</v>
      </c>
      <c r="L855" s="422">
        <f t="shared" si="503"/>
        <v>0</v>
      </c>
      <c r="M855" s="422">
        <f t="shared" si="503"/>
        <v>0</v>
      </c>
      <c r="N855" s="422">
        <f t="shared" si="503"/>
        <v>0</v>
      </c>
      <c r="O855" s="422">
        <f t="shared" si="503"/>
        <v>0</v>
      </c>
      <c r="P855" s="263">
        <f t="shared" si="501"/>
        <v>0</v>
      </c>
      <c r="AJ855" s="2"/>
      <c r="AK855" s="241"/>
      <c r="AL855" s="2"/>
      <c r="AM855" s="2"/>
      <c r="AN855" s="241"/>
      <c r="AP855" s="2"/>
      <c r="AQ855" s="2"/>
      <c r="AR855" s="241"/>
      <c r="AS855" s="2"/>
      <c r="AT855" s="2"/>
      <c r="AU855" s="2"/>
      <c r="AV855" s="2"/>
      <c r="AW855" s="2"/>
      <c r="AX855" s="2"/>
      <c r="AY855" s="2"/>
      <c r="AZ855" s="2"/>
      <c r="BA855" s="2"/>
      <c r="BB855" s="2"/>
      <c r="BC855" s="2"/>
      <c r="BD855" s="2"/>
      <c r="BE855" s="2"/>
      <c r="BF855" s="2"/>
      <c r="BG855" s="2"/>
      <c r="BH855" s="2"/>
      <c r="BI855" s="2"/>
      <c r="BJ855" s="2"/>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row>
    <row r="856" spans="1:243" ht="15.5">
      <c r="A856" s="147" t="s">
        <v>3962</v>
      </c>
      <c r="B856" s="227">
        <v>345.1</v>
      </c>
      <c r="C856" s="577">
        <v>0</v>
      </c>
      <c r="D856" s="422">
        <f t="shared" ref="D856:O856" si="504">C856+D845</f>
        <v>0</v>
      </c>
      <c r="E856" s="422">
        <f t="shared" si="504"/>
        <v>0</v>
      </c>
      <c r="F856" s="422">
        <f t="shared" si="504"/>
        <v>0</v>
      </c>
      <c r="G856" s="422">
        <f t="shared" si="504"/>
        <v>0</v>
      </c>
      <c r="H856" s="422">
        <f t="shared" si="504"/>
        <v>0</v>
      </c>
      <c r="I856" s="422">
        <f t="shared" si="504"/>
        <v>0</v>
      </c>
      <c r="J856" s="422">
        <f t="shared" si="504"/>
        <v>0</v>
      </c>
      <c r="K856" s="422">
        <f t="shared" si="504"/>
        <v>0</v>
      </c>
      <c r="L856" s="422">
        <f t="shared" si="504"/>
        <v>0</v>
      </c>
      <c r="M856" s="422">
        <f t="shared" si="504"/>
        <v>0</v>
      </c>
      <c r="N856" s="422">
        <f t="shared" si="504"/>
        <v>0</v>
      </c>
      <c r="O856" s="422">
        <f t="shared" si="504"/>
        <v>0</v>
      </c>
      <c r="P856" s="263">
        <f t="shared" si="501"/>
        <v>0</v>
      </c>
      <c r="AJ856" s="2"/>
      <c r="AK856" s="241"/>
      <c r="AL856" s="2"/>
      <c r="AM856" s="2"/>
      <c r="AN856" s="241"/>
      <c r="AP856" s="2"/>
      <c r="AQ856" s="2"/>
      <c r="AR856" s="241"/>
      <c r="AS856" s="2"/>
      <c r="AT856" s="2"/>
      <c r="AU856" s="2"/>
      <c r="AV856" s="2"/>
      <c r="AW856" s="2"/>
      <c r="AX856" s="2"/>
      <c r="AY856" s="2"/>
      <c r="AZ856" s="2"/>
      <c r="BA856" s="2"/>
      <c r="BB856" s="2"/>
      <c r="BC856" s="2"/>
      <c r="BD856" s="2"/>
      <c r="BE856" s="2"/>
      <c r="BF856" s="2"/>
      <c r="BG856" s="2"/>
      <c r="BH856" s="2"/>
      <c r="BI856" s="2"/>
      <c r="BJ856" s="2"/>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row>
    <row r="857" spans="1:243" ht="15.5">
      <c r="A857" s="147" t="s">
        <v>3963</v>
      </c>
      <c r="B857" s="227">
        <v>345.2</v>
      </c>
      <c r="C857" s="577">
        <v>0</v>
      </c>
      <c r="D857" s="422">
        <f t="shared" ref="D857:O857" si="505">C857+D846</f>
        <v>0</v>
      </c>
      <c r="E857" s="422">
        <f t="shared" si="505"/>
        <v>0</v>
      </c>
      <c r="F857" s="422">
        <f t="shared" si="505"/>
        <v>0</v>
      </c>
      <c r="G857" s="422">
        <f t="shared" si="505"/>
        <v>0</v>
      </c>
      <c r="H857" s="422">
        <f t="shared" si="505"/>
        <v>0</v>
      </c>
      <c r="I857" s="422">
        <f t="shared" si="505"/>
        <v>0</v>
      </c>
      <c r="J857" s="422">
        <f t="shared" si="505"/>
        <v>0</v>
      </c>
      <c r="K857" s="422">
        <f t="shared" si="505"/>
        <v>0</v>
      </c>
      <c r="L857" s="422">
        <f t="shared" si="505"/>
        <v>0</v>
      </c>
      <c r="M857" s="422">
        <f t="shared" si="505"/>
        <v>0</v>
      </c>
      <c r="N857" s="422">
        <f t="shared" si="505"/>
        <v>0</v>
      </c>
      <c r="O857" s="422">
        <f t="shared" si="505"/>
        <v>0</v>
      </c>
      <c r="P857" s="263">
        <f t="shared" si="501"/>
        <v>0</v>
      </c>
      <c r="AJ857" s="2"/>
      <c r="AK857" s="241"/>
      <c r="AL857" s="2"/>
      <c r="AM857" s="2"/>
      <c r="AN857" s="241"/>
      <c r="AP857" s="2"/>
      <c r="AQ857" s="2"/>
      <c r="AR857" s="241"/>
      <c r="AS857" s="2"/>
      <c r="AT857" s="2"/>
      <c r="AU857" s="2"/>
      <c r="AV857" s="2"/>
      <c r="AW857" s="2"/>
      <c r="AX857" s="2"/>
      <c r="AY857" s="2"/>
      <c r="AZ857" s="2"/>
      <c r="BA857" s="2"/>
      <c r="BB857" s="2"/>
      <c r="BC857" s="2"/>
      <c r="BD857" s="2"/>
      <c r="BE857" s="2"/>
      <c r="BF857" s="2"/>
      <c r="BG857" s="2"/>
      <c r="BH857" s="2"/>
      <c r="BI857" s="2"/>
      <c r="BJ857" s="2"/>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row>
    <row r="858" spans="1:243" ht="15.5">
      <c r="A858" s="147" t="s">
        <v>3964</v>
      </c>
      <c r="B858" s="227">
        <v>345.3</v>
      </c>
      <c r="C858" s="577">
        <v>0</v>
      </c>
      <c r="D858" s="422">
        <f t="shared" ref="D858:O858" si="506">C858+D847</f>
        <v>0</v>
      </c>
      <c r="E858" s="422">
        <f t="shared" si="506"/>
        <v>0</v>
      </c>
      <c r="F858" s="422">
        <f t="shared" si="506"/>
        <v>0</v>
      </c>
      <c r="G858" s="422">
        <f t="shared" si="506"/>
        <v>0</v>
      </c>
      <c r="H858" s="422">
        <f t="shared" si="506"/>
        <v>0</v>
      </c>
      <c r="I858" s="422">
        <f t="shared" si="506"/>
        <v>0</v>
      </c>
      <c r="J858" s="422">
        <f t="shared" si="506"/>
        <v>0</v>
      </c>
      <c r="K858" s="422">
        <f t="shared" si="506"/>
        <v>0</v>
      </c>
      <c r="L858" s="422">
        <f t="shared" si="506"/>
        <v>0</v>
      </c>
      <c r="M858" s="422">
        <f t="shared" si="506"/>
        <v>0</v>
      </c>
      <c r="N858" s="422">
        <f t="shared" si="506"/>
        <v>0</v>
      </c>
      <c r="O858" s="422">
        <f t="shared" si="506"/>
        <v>0</v>
      </c>
      <c r="P858" s="263">
        <f t="shared" si="501"/>
        <v>0</v>
      </c>
      <c r="AJ858" s="2"/>
      <c r="AK858" s="241"/>
      <c r="AL858" s="2"/>
      <c r="AM858" s="2"/>
      <c r="AN858" s="241"/>
      <c r="AP858" s="2"/>
      <c r="AQ858" s="2"/>
      <c r="AR858" s="241"/>
      <c r="AS858" s="2"/>
      <c r="AT858" s="2"/>
      <c r="AU858" s="2"/>
      <c r="AV858" s="2"/>
      <c r="AW858" s="2"/>
      <c r="AX858" s="2"/>
      <c r="AY858" s="2"/>
      <c r="AZ858" s="2"/>
      <c r="BA858" s="2"/>
      <c r="BB858" s="2"/>
      <c r="BC858" s="2"/>
      <c r="BD858" s="2"/>
      <c r="BE858" s="2"/>
      <c r="BF858" s="2"/>
      <c r="BG858" s="2"/>
      <c r="BH858" s="2"/>
      <c r="BI858" s="2"/>
      <c r="BJ858" s="2"/>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row>
    <row r="859" spans="1:243" ht="15.5">
      <c r="A859" s="147">
        <v>171</v>
      </c>
      <c r="B859" s="227">
        <v>346</v>
      </c>
      <c r="C859" s="577">
        <v>0</v>
      </c>
      <c r="D859" s="422">
        <f t="shared" ref="D859:O859" si="507">C859+D848</f>
        <v>0</v>
      </c>
      <c r="E859" s="422">
        <f t="shared" si="507"/>
        <v>0</v>
      </c>
      <c r="F859" s="422">
        <f t="shared" si="507"/>
        <v>0</v>
      </c>
      <c r="G859" s="422">
        <f t="shared" si="507"/>
        <v>0</v>
      </c>
      <c r="H859" s="422">
        <f t="shared" si="507"/>
        <v>0</v>
      </c>
      <c r="I859" s="422">
        <f t="shared" si="507"/>
        <v>0</v>
      </c>
      <c r="J859" s="422">
        <f t="shared" si="507"/>
        <v>0</v>
      </c>
      <c r="K859" s="422">
        <f t="shared" si="507"/>
        <v>0</v>
      </c>
      <c r="L859" s="422">
        <f t="shared" si="507"/>
        <v>0</v>
      </c>
      <c r="M859" s="422">
        <f t="shared" si="507"/>
        <v>0</v>
      </c>
      <c r="N859" s="422">
        <f t="shared" si="507"/>
        <v>0</v>
      </c>
      <c r="O859" s="422">
        <f t="shared" si="507"/>
        <v>0</v>
      </c>
      <c r="P859" s="263">
        <f t="shared" si="501"/>
        <v>0</v>
      </c>
      <c r="AJ859" s="2"/>
      <c r="AK859" s="241"/>
      <c r="AL859" s="2"/>
      <c r="AM859" s="2"/>
      <c r="AN859" s="241"/>
      <c r="AP859" s="2"/>
      <c r="AQ859" s="2"/>
      <c r="AR859" s="241"/>
      <c r="AS859" s="2"/>
      <c r="AT859" s="2"/>
      <c r="AU859" s="2"/>
      <c r="AV859" s="2"/>
      <c r="AW859" s="2"/>
      <c r="AX859" s="2"/>
      <c r="AY859" s="2"/>
      <c r="AZ859" s="2"/>
      <c r="BA859" s="2"/>
      <c r="BB859" s="2"/>
      <c r="BC859" s="2"/>
      <c r="BD859" s="2"/>
      <c r="BE859" s="2"/>
      <c r="BF859" s="2"/>
      <c r="BG859" s="2"/>
      <c r="BH859" s="2"/>
      <c r="BI859" s="2"/>
      <c r="BJ859" s="2"/>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row>
    <row r="860" spans="1:243" ht="15.5">
      <c r="A860" s="147"/>
      <c r="B860" s="227"/>
      <c r="C860" s="226"/>
      <c r="D860" s="226"/>
      <c r="E860" s="226"/>
      <c r="F860" s="226"/>
      <c r="G860" s="226"/>
      <c r="H860" s="226"/>
      <c r="I860" s="226"/>
      <c r="J860" s="226"/>
      <c r="K860" s="226"/>
      <c r="L860" s="226"/>
      <c r="M860" s="226"/>
      <c r="N860" s="226"/>
      <c r="O860" s="226"/>
      <c r="P860" s="263"/>
      <c r="AJ860" s="2"/>
      <c r="AK860" s="241"/>
      <c r="AL860" s="2"/>
      <c r="AM860" s="2"/>
      <c r="AN860" s="241"/>
      <c r="AP860" s="2"/>
      <c r="AQ860" s="2"/>
      <c r="AR860" s="241"/>
      <c r="AS860" s="2"/>
      <c r="AT860" s="2"/>
      <c r="AU860" s="2"/>
      <c r="AV860" s="2"/>
      <c r="AW860" s="2"/>
      <c r="AX860" s="2"/>
      <c r="AY860" s="2"/>
      <c r="AZ860" s="2"/>
      <c r="BA860" s="2"/>
      <c r="BB860" s="2"/>
      <c r="BC860" s="2"/>
      <c r="BD860" s="2"/>
      <c r="BE860" s="2"/>
      <c r="BF860" s="2"/>
      <c r="BG860" s="2"/>
      <c r="BH860" s="2"/>
      <c r="BI860" s="2"/>
      <c r="BJ860" s="2"/>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row>
    <row r="861" spans="1:243" ht="15.5">
      <c r="A861" s="264" t="s">
        <v>703</v>
      </c>
      <c r="B861" s="227"/>
      <c r="C861" s="226" t="s">
        <v>472</v>
      </c>
      <c r="D861" s="226"/>
      <c r="E861" s="226"/>
      <c r="F861" s="226"/>
      <c r="G861" s="226"/>
      <c r="H861" s="226"/>
      <c r="I861" s="226"/>
      <c r="J861" s="226"/>
      <c r="K861" s="226"/>
      <c r="L861" s="226"/>
      <c r="M861" s="226"/>
      <c r="N861" s="226"/>
      <c r="O861" s="226"/>
      <c r="P861" s="263"/>
      <c r="AJ861" s="2"/>
      <c r="AK861" s="241"/>
      <c r="AL861" s="2"/>
      <c r="AM861" s="2"/>
      <c r="AN861" s="241"/>
      <c r="AP861" s="2"/>
      <c r="AQ861" s="2"/>
      <c r="AR861" s="241"/>
      <c r="AS861" s="2"/>
      <c r="AT861" s="2"/>
      <c r="AU861" s="2"/>
      <c r="AV861" s="2"/>
      <c r="AW861" s="2"/>
      <c r="AX861" s="2"/>
      <c r="AY861" s="2"/>
      <c r="AZ861" s="2"/>
      <c r="BA861" s="2"/>
      <c r="BB861" s="2"/>
      <c r="BC861" s="2"/>
      <c r="BD861" s="2"/>
      <c r="BE861" s="2"/>
      <c r="BF861" s="2"/>
      <c r="BG861" s="2"/>
      <c r="BH861" s="2"/>
      <c r="BI861" s="2"/>
      <c r="BJ861" s="2"/>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row>
    <row r="862" spans="1:243" ht="15.5">
      <c r="A862" s="147"/>
      <c r="B862" s="227"/>
      <c r="C862" s="226"/>
      <c r="D862" s="226"/>
      <c r="E862" s="226"/>
      <c r="F862" s="226"/>
      <c r="G862" s="226"/>
      <c r="H862" s="226"/>
      <c r="I862" s="226"/>
      <c r="J862" s="226"/>
      <c r="K862" s="226"/>
      <c r="L862" s="226"/>
      <c r="M862" s="226"/>
      <c r="N862" s="226"/>
      <c r="O862" s="226"/>
      <c r="P862" s="263"/>
      <c r="AJ862" s="2"/>
      <c r="AK862" s="241"/>
      <c r="AL862" s="2"/>
      <c r="AM862" s="2"/>
      <c r="AN862" s="241"/>
      <c r="AP862" s="2"/>
      <c r="AQ862" s="2"/>
      <c r="AR862" s="241"/>
      <c r="AS862" s="2"/>
      <c r="AT862" s="2"/>
      <c r="AU862" s="2"/>
      <c r="AV862" s="2"/>
      <c r="AW862" s="2"/>
      <c r="AX862" s="2"/>
      <c r="AY862" s="2"/>
      <c r="AZ862" s="2"/>
      <c r="BA862" s="2"/>
      <c r="BB862" s="2"/>
      <c r="BC862" s="2"/>
      <c r="BD862" s="2"/>
      <c r="BE862" s="2"/>
      <c r="BF862" s="2"/>
      <c r="BG862" s="2"/>
      <c r="BH862" s="2"/>
      <c r="BI862" s="2"/>
      <c r="BJ862" s="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row>
    <row r="863" spans="1:243" ht="18.5">
      <c r="A863" s="147" t="s">
        <v>490</v>
      </c>
      <c r="B863" s="227" t="s">
        <v>1068</v>
      </c>
      <c r="C863" s="226"/>
      <c r="D863" s="1283" t="s">
        <v>704</v>
      </c>
      <c r="E863" s="1284"/>
      <c r="F863" s="1284"/>
      <c r="G863" s="1284"/>
      <c r="H863" s="1284"/>
      <c r="I863" s="1284"/>
      <c r="J863" s="1284"/>
      <c r="K863" s="1284"/>
      <c r="L863" s="1284"/>
      <c r="M863" s="1284"/>
      <c r="N863" s="1284"/>
      <c r="O863" s="1284"/>
      <c r="P863" s="263"/>
      <c r="AJ863" s="2"/>
      <c r="AK863" s="241"/>
      <c r="AL863" s="2"/>
      <c r="AM863" s="2"/>
      <c r="AN863" s="241"/>
      <c r="AP863" s="2"/>
      <c r="AQ863" s="2"/>
      <c r="AR863" s="241"/>
      <c r="AS863" s="2"/>
      <c r="AT863" s="2"/>
      <c r="AU863" s="2"/>
      <c r="AV863" s="2"/>
      <c r="AW863" s="2"/>
      <c r="AX863" s="2"/>
      <c r="AY863" s="2"/>
      <c r="AZ863" s="2"/>
      <c r="BA863" s="2"/>
      <c r="BB863" s="2"/>
      <c r="BC863" s="2"/>
      <c r="BD863" s="2"/>
      <c r="BE863" s="2"/>
      <c r="BF863" s="2"/>
      <c r="BG863" s="2"/>
      <c r="BH863" s="2"/>
      <c r="BI863" s="2"/>
      <c r="BJ863" s="2"/>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row>
    <row r="864" spans="1:243" ht="15.5">
      <c r="A864" s="147" t="s">
        <v>918</v>
      </c>
      <c r="B864" s="227" t="s">
        <v>918</v>
      </c>
      <c r="C864" s="226"/>
      <c r="D864" s="15" t="s">
        <v>705</v>
      </c>
      <c r="E864" s="15" t="s">
        <v>706</v>
      </c>
      <c r="F864" s="15" t="s">
        <v>707</v>
      </c>
      <c r="G864" s="15" t="s">
        <v>708</v>
      </c>
      <c r="H864" s="15" t="s">
        <v>709</v>
      </c>
      <c r="I864" s="15" t="s">
        <v>710</v>
      </c>
      <c r="J864" s="15" t="s">
        <v>711</v>
      </c>
      <c r="K864" s="15" t="s">
        <v>712</v>
      </c>
      <c r="L864" s="15" t="s">
        <v>713</v>
      </c>
      <c r="M864" s="15" t="s">
        <v>714</v>
      </c>
      <c r="N864" s="15" t="s">
        <v>715</v>
      </c>
      <c r="O864" s="15" t="s">
        <v>716</v>
      </c>
      <c r="P864" s="263"/>
      <c r="AJ864" s="2"/>
      <c r="AK864" s="241"/>
      <c r="AL864" s="2"/>
      <c r="AM864" s="2"/>
      <c r="AN864" s="241"/>
      <c r="AP864" s="2"/>
      <c r="AQ864" s="2"/>
      <c r="AR864" s="241"/>
      <c r="AS864" s="2"/>
      <c r="AT864" s="2"/>
      <c r="AU864" s="2"/>
      <c r="AV864" s="2"/>
      <c r="AW864" s="2"/>
      <c r="AX864" s="2"/>
      <c r="AY864" s="2"/>
      <c r="AZ864" s="2"/>
      <c r="BA864" s="2"/>
      <c r="BB864" s="2"/>
      <c r="BC864" s="2"/>
      <c r="BD864" s="2"/>
      <c r="BE864" s="2"/>
      <c r="BF864" s="2"/>
      <c r="BG864" s="2"/>
      <c r="BH864" s="2"/>
      <c r="BI864" s="2"/>
      <c r="BJ864" s="2"/>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row>
    <row r="865" spans="1:243" ht="15.5">
      <c r="A865" s="147">
        <v>172</v>
      </c>
      <c r="B865" s="227">
        <v>387.2</v>
      </c>
      <c r="C865" s="226"/>
      <c r="D865" s="577">
        <v>0</v>
      </c>
      <c r="E865" s="577">
        <v>0</v>
      </c>
      <c r="F865" s="577">
        <v>0</v>
      </c>
      <c r="G865" s="577">
        <v>0</v>
      </c>
      <c r="H865" s="577">
        <v>0</v>
      </c>
      <c r="I865" s="577">
        <v>0</v>
      </c>
      <c r="J865" s="577">
        <v>0</v>
      </c>
      <c r="K865" s="577">
        <v>0</v>
      </c>
      <c r="L865" s="577">
        <v>0</v>
      </c>
      <c r="M865" s="577">
        <v>0</v>
      </c>
      <c r="N865" s="577">
        <v>0</v>
      </c>
      <c r="O865" s="577">
        <v>0</v>
      </c>
      <c r="P865" s="263"/>
      <c r="AJ865" s="2"/>
      <c r="AK865" s="241"/>
      <c r="AL865" s="2"/>
      <c r="AM865" s="2"/>
      <c r="AN865" s="241"/>
      <c r="AP865" s="2"/>
      <c r="AQ865" s="2"/>
      <c r="AR865" s="241"/>
      <c r="AS865" s="2"/>
      <c r="AT865" s="2"/>
      <c r="AU865" s="2"/>
      <c r="AV865" s="2"/>
      <c r="AW865" s="2"/>
      <c r="AX865" s="2"/>
      <c r="AY865" s="2"/>
      <c r="AZ865" s="2"/>
      <c r="BA865" s="2"/>
      <c r="BB865" s="2"/>
      <c r="BC865" s="2"/>
      <c r="BD865" s="2"/>
      <c r="BE865" s="2"/>
      <c r="BF865" s="2"/>
      <c r="BG865" s="2"/>
      <c r="BH865" s="2"/>
      <c r="BI865" s="2"/>
      <c r="BJ865" s="2"/>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row>
    <row r="866" spans="1:243" ht="15.5">
      <c r="A866" s="147" t="s">
        <v>3965</v>
      </c>
      <c r="B866" s="227">
        <v>387.3</v>
      </c>
      <c r="C866" s="226"/>
      <c r="D866" s="577">
        <v>0</v>
      </c>
      <c r="E866" s="577">
        <v>0</v>
      </c>
      <c r="F866" s="577">
        <v>0</v>
      </c>
      <c r="G866" s="577">
        <v>0</v>
      </c>
      <c r="H866" s="577">
        <v>0</v>
      </c>
      <c r="I866" s="577">
        <v>0</v>
      </c>
      <c r="J866" s="577">
        <v>0</v>
      </c>
      <c r="K866" s="577">
        <v>0</v>
      </c>
      <c r="L866" s="577">
        <v>0</v>
      </c>
      <c r="M866" s="577">
        <v>0</v>
      </c>
      <c r="N866" s="577">
        <v>0</v>
      </c>
      <c r="O866" s="577">
        <v>0</v>
      </c>
      <c r="P866" s="263"/>
      <c r="AJ866" s="2"/>
      <c r="AK866" s="241"/>
      <c r="AL866" s="2"/>
      <c r="AM866" s="2"/>
      <c r="AN866" s="241"/>
      <c r="AP866" s="2"/>
      <c r="AQ866" s="2"/>
      <c r="AR866" s="241"/>
      <c r="AS866" s="2"/>
      <c r="AT866" s="2"/>
      <c r="AU866" s="2"/>
      <c r="AV866" s="2"/>
      <c r="AW866" s="2"/>
      <c r="AX866" s="2"/>
      <c r="AY866" s="2"/>
      <c r="AZ866" s="2"/>
      <c r="BA866" s="2"/>
      <c r="BB866" s="2"/>
      <c r="BC866" s="2"/>
      <c r="BD866" s="2"/>
      <c r="BE866" s="2"/>
      <c r="BF866" s="2"/>
      <c r="BG866" s="2"/>
      <c r="BH866" s="2"/>
      <c r="BI866" s="2"/>
      <c r="BJ866" s="2"/>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row>
    <row r="867" spans="1:243" ht="15.5">
      <c r="A867" s="147" t="s">
        <v>3966</v>
      </c>
      <c r="B867" s="227">
        <v>387.4</v>
      </c>
      <c r="C867" s="226"/>
      <c r="D867" s="577">
        <v>0</v>
      </c>
      <c r="E867" s="577">
        <v>0</v>
      </c>
      <c r="F867" s="577">
        <v>0</v>
      </c>
      <c r="G867" s="577">
        <v>0</v>
      </c>
      <c r="H867" s="577">
        <v>0</v>
      </c>
      <c r="I867" s="577">
        <v>0</v>
      </c>
      <c r="J867" s="577">
        <v>0</v>
      </c>
      <c r="K867" s="577">
        <v>0</v>
      </c>
      <c r="L867" s="577">
        <v>0</v>
      </c>
      <c r="M867" s="577">
        <v>0</v>
      </c>
      <c r="N867" s="577">
        <v>0</v>
      </c>
      <c r="O867" s="577">
        <v>0</v>
      </c>
      <c r="P867" s="263"/>
      <c r="AJ867" s="2"/>
      <c r="AK867" s="241"/>
      <c r="AL867" s="2"/>
      <c r="AM867" s="2"/>
      <c r="AN867" s="241"/>
      <c r="AP867" s="2"/>
      <c r="AQ867" s="2"/>
      <c r="AR867" s="241"/>
      <c r="AS867" s="2"/>
      <c r="AT867" s="2"/>
      <c r="AU867" s="2"/>
      <c r="AV867" s="2"/>
      <c r="AW867" s="2"/>
      <c r="AX867" s="2"/>
      <c r="AY867" s="2"/>
      <c r="AZ867" s="2"/>
      <c r="BA867" s="2"/>
      <c r="BB867" s="2"/>
      <c r="BC867" s="2"/>
      <c r="BD867" s="2"/>
      <c r="BE867" s="2"/>
      <c r="BF867" s="2"/>
      <c r="BG867" s="2"/>
      <c r="BH867" s="2"/>
      <c r="BI867" s="2"/>
      <c r="BJ867" s="2"/>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row>
    <row r="868" spans="1:243" ht="15.5">
      <c r="A868" s="147" t="s">
        <v>3967</v>
      </c>
      <c r="B868" s="227">
        <v>387.6</v>
      </c>
      <c r="C868" s="226"/>
      <c r="D868" s="577">
        <v>0</v>
      </c>
      <c r="E868" s="577">
        <v>0</v>
      </c>
      <c r="F868" s="577">
        <v>0</v>
      </c>
      <c r="G868" s="577">
        <v>0</v>
      </c>
      <c r="H868" s="577">
        <v>0</v>
      </c>
      <c r="I868" s="577">
        <v>0</v>
      </c>
      <c r="J868" s="577">
        <v>0</v>
      </c>
      <c r="K868" s="577">
        <v>0</v>
      </c>
      <c r="L868" s="577">
        <v>0</v>
      </c>
      <c r="M868" s="577">
        <v>0</v>
      </c>
      <c r="N868" s="577">
        <v>0</v>
      </c>
      <c r="O868" s="577">
        <v>0</v>
      </c>
      <c r="P868" s="263"/>
      <c r="AJ868" s="2"/>
      <c r="AK868" s="241"/>
      <c r="AL868" s="2"/>
      <c r="AM868" s="2"/>
      <c r="AN868" s="241"/>
      <c r="AP868" s="2"/>
      <c r="AQ868" s="2"/>
      <c r="AR868" s="241"/>
      <c r="AS868" s="2"/>
      <c r="AT868" s="2"/>
      <c r="AU868" s="2"/>
      <c r="AV868" s="2"/>
      <c r="AW868" s="2"/>
      <c r="AX868" s="2"/>
      <c r="AY868" s="2"/>
      <c r="AZ868" s="2"/>
      <c r="BA868" s="2"/>
      <c r="BB868" s="2"/>
      <c r="BC868" s="2"/>
      <c r="BD868" s="2"/>
      <c r="BE868" s="2"/>
      <c r="BF868" s="2"/>
      <c r="BG868" s="2"/>
      <c r="BH868" s="2"/>
      <c r="BI868" s="2"/>
      <c r="BJ868" s="2"/>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row>
    <row r="869" spans="1:243" ht="15.5">
      <c r="A869" s="147" t="s">
        <v>3968</v>
      </c>
      <c r="B869" s="227">
        <v>387.7</v>
      </c>
      <c r="C869" s="226"/>
      <c r="D869" s="577">
        <v>0</v>
      </c>
      <c r="E869" s="577">
        <v>0</v>
      </c>
      <c r="F869" s="577">
        <v>0</v>
      </c>
      <c r="G869" s="577">
        <v>0</v>
      </c>
      <c r="H869" s="577">
        <v>0</v>
      </c>
      <c r="I869" s="577">
        <v>0</v>
      </c>
      <c r="J869" s="577">
        <v>0</v>
      </c>
      <c r="K869" s="577">
        <v>0</v>
      </c>
      <c r="L869" s="577">
        <v>0</v>
      </c>
      <c r="M869" s="577">
        <v>0</v>
      </c>
      <c r="N869" s="577">
        <v>0</v>
      </c>
      <c r="O869" s="577">
        <v>0</v>
      </c>
      <c r="P869" s="263"/>
      <c r="AJ869" s="2"/>
      <c r="AK869" s="241"/>
      <c r="AL869" s="2"/>
      <c r="AM869" s="2"/>
      <c r="AN869" s="241"/>
      <c r="AP869" s="2"/>
      <c r="AQ869" s="2"/>
      <c r="AR869" s="241"/>
      <c r="AS869" s="2"/>
      <c r="AT869" s="2"/>
      <c r="AU869" s="2"/>
      <c r="AV869" s="2"/>
      <c r="AW869" s="2"/>
      <c r="AX869" s="2"/>
      <c r="AY869" s="2"/>
      <c r="AZ869" s="2"/>
      <c r="BA869" s="2"/>
      <c r="BB869" s="2"/>
      <c r="BC869" s="2"/>
      <c r="BD869" s="2"/>
      <c r="BE869" s="2"/>
      <c r="BF869" s="2"/>
      <c r="BG869" s="2"/>
      <c r="BH869" s="2"/>
      <c r="BI869" s="2"/>
      <c r="BJ869" s="2"/>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row>
    <row r="870" spans="1:243" ht="15.5">
      <c r="A870" s="147" t="s">
        <v>3969</v>
      </c>
      <c r="B870" s="227">
        <v>387.8</v>
      </c>
      <c r="C870" s="226"/>
      <c r="D870" s="577">
        <v>0</v>
      </c>
      <c r="E870" s="577">
        <v>0</v>
      </c>
      <c r="F870" s="577">
        <v>0</v>
      </c>
      <c r="G870" s="577">
        <v>0</v>
      </c>
      <c r="H870" s="577">
        <v>0</v>
      </c>
      <c r="I870" s="577">
        <v>0</v>
      </c>
      <c r="J870" s="577">
        <v>0</v>
      </c>
      <c r="K870" s="577">
        <v>0</v>
      </c>
      <c r="L870" s="577">
        <v>0</v>
      </c>
      <c r="M870" s="577">
        <v>0</v>
      </c>
      <c r="N870" s="577">
        <v>0</v>
      </c>
      <c r="O870" s="577">
        <v>0</v>
      </c>
      <c r="P870" s="263"/>
      <c r="AJ870" s="2"/>
      <c r="AK870" s="241"/>
      <c r="AL870" s="2"/>
      <c r="AM870" s="2"/>
      <c r="AN870" s="241"/>
      <c r="AP870" s="2"/>
      <c r="AQ870" s="2"/>
      <c r="AR870" s="241"/>
      <c r="AS870" s="2"/>
      <c r="AT870" s="2"/>
      <c r="AU870" s="2"/>
      <c r="AV870" s="2"/>
      <c r="AW870" s="2"/>
      <c r="AX870" s="2"/>
      <c r="AY870" s="2"/>
      <c r="AZ870" s="2"/>
      <c r="BA870" s="2"/>
      <c r="BB870" s="2"/>
      <c r="BC870" s="2"/>
      <c r="BD870" s="2"/>
      <c r="BE870" s="2"/>
      <c r="BF870" s="2"/>
      <c r="BG870" s="2"/>
      <c r="BH870" s="2"/>
      <c r="BI870" s="2"/>
      <c r="BJ870" s="2"/>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row>
    <row r="871" spans="1:243" ht="15.5">
      <c r="A871" s="147" t="s">
        <v>3970</v>
      </c>
      <c r="B871" s="227">
        <v>387.9</v>
      </c>
      <c r="C871" s="226"/>
      <c r="D871" s="577">
        <v>0</v>
      </c>
      <c r="E871" s="577">
        <v>0</v>
      </c>
      <c r="F871" s="577">
        <v>0</v>
      </c>
      <c r="G871" s="577">
        <v>0</v>
      </c>
      <c r="H871" s="577">
        <v>0</v>
      </c>
      <c r="I871" s="577">
        <v>0</v>
      </c>
      <c r="J871" s="577">
        <v>0</v>
      </c>
      <c r="K871" s="577">
        <v>0</v>
      </c>
      <c r="L871" s="577">
        <v>0</v>
      </c>
      <c r="M871" s="577">
        <v>0</v>
      </c>
      <c r="N871" s="577">
        <v>0</v>
      </c>
      <c r="O871" s="577">
        <v>0</v>
      </c>
      <c r="P871" s="263"/>
      <c r="AJ871" s="2"/>
      <c r="AK871" s="241"/>
      <c r="AL871" s="2"/>
      <c r="AM871" s="2"/>
      <c r="AN871" s="241"/>
      <c r="AP871" s="2"/>
      <c r="AQ871" s="2"/>
      <c r="AR871" s="241"/>
      <c r="AS871" s="2"/>
      <c r="AT871" s="2"/>
      <c r="AU871" s="2"/>
      <c r="AV871" s="2"/>
      <c r="AW871" s="2"/>
      <c r="AX871" s="2"/>
      <c r="AY871" s="2"/>
      <c r="AZ871" s="2"/>
      <c r="BA871" s="2"/>
      <c r="BB871" s="2"/>
      <c r="BC871" s="2"/>
      <c r="BD871" s="2"/>
      <c r="BE871" s="2"/>
      <c r="BF871" s="2"/>
      <c r="BG871" s="2"/>
      <c r="BH871" s="2"/>
      <c r="BI871" s="2"/>
      <c r="BJ871" s="2"/>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row>
    <row r="872" spans="1:243" ht="15.5">
      <c r="A872" s="147" t="s">
        <v>3971</v>
      </c>
      <c r="B872" s="227">
        <v>387.1</v>
      </c>
      <c r="C872" s="226"/>
      <c r="D872" s="577">
        <v>0</v>
      </c>
      <c r="E872" s="577">
        <v>0</v>
      </c>
      <c r="F872" s="577">
        <v>0</v>
      </c>
      <c r="G872" s="577">
        <v>0</v>
      </c>
      <c r="H872" s="577">
        <v>0</v>
      </c>
      <c r="I872" s="577">
        <v>0</v>
      </c>
      <c r="J872" s="577">
        <v>0</v>
      </c>
      <c r="K872" s="577">
        <v>0</v>
      </c>
      <c r="L872" s="577">
        <v>0</v>
      </c>
      <c r="M872" s="577">
        <v>0</v>
      </c>
      <c r="N872" s="577">
        <v>0</v>
      </c>
      <c r="O872" s="577">
        <v>0</v>
      </c>
      <c r="P872" s="263"/>
      <c r="AJ872" s="2"/>
      <c r="AK872" s="241"/>
      <c r="AL872" s="2"/>
      <c r="AM872" s="2"/>
      <c r="AN872" s="241"/>
      <c r="AP872" s="2"/>
      <c r="AQ872" s="2"/>
      <c r="AR872" s="241"/>
      <c r="AS872" s="2"/>
      <c r="AT872" s="2"/>
      <c r="AU872" s="2"/>
      <c r="AV872" s="2"/>
      <c r="AW872" s="2"/>
      <c r="AX872" s="2"/>
      <c r="AY872" s="2"/>
      <c r="AZ872" s="2"/>
      <c r="BA872" s="2"/>
      <c r="BB872" s="2"/>
      <c r="BC872" s="2"/>
      <c r="BD872" s="2"/>
      <c r="BE872" s="2"/>
      <c r="BF872" s="2"/>
      <c r="BG872" s="2"/>
      <c r="BH872" s="2"/>
      <c r="BI872" s="2"/>
      <c r="BJ872" s="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row>
    <row r="873" spans="1:243" ht="15.5">
      <c r="A873" s="147" t="s">
        <v>3972</v>
      </c>
      <c r="B873" s="227">
        <v>387.11</v>
      </c>
      <c r="C873" s="226"/>
      <c r="D873" s="577">
        <v>0</v>
      </c>
      <c r="E873" s="577">
        <v>0</v>
      </c>
      <c r="F873" s="577">
        <v>0</v>
      </c>
      <c r="G873" s="577">
        <v>0</v>
      </c>
      <c r="H873" s="577">
        <v>0</v>
      </c>
      <c r="I873" s="577">
        <v>0</v>
      </c>
      <c r="J873" s="577">
        <v>0</v>
      </c>
      <c r="K873" s="577">
        <v>0</v>
      </c>
      <c r="L873" s="577">
        <v>0</v>
      </c>
      <c r="M873" s="577">
        <v>0</v>
      </c>
      <c r="N873" s="577">
        <v>0</v>
      </c>
      <c r="O873" s="577">
        <v>0</v>
      </c>
      <c r="P873" s="263"/>
      <c r="AJ873" s="2"/>
      <c r="AK873" s="241"/>
      <c r="AL873" s="2"/>
      <c r="AM873" s="2"/>
      <c r="AN873" s="241"/>
      <c r="AP873" s="2"/>
      <c r="AQ873" s="2"/>
      <c r="AR873" s="241"/>
      <c r="AS873" s="2"/>
      <c r="AT873" s="2"/>
      <c r="AU873" s="2"/>
      <c r="AV873" s="2"/>
      <c r="AW873" s="2"/>
      <c r="AX873" s="2"/>
      <c r="AY873" s="2"/>
      <c r="AZ873" s="2"/>
      <c r="BA873" s="2"/>
      <c r="BB873" s="2"/>
      <c r="BC873" s="2"/>
      <c r="BD873" s="2"/>
      <c r="BE873" s="2"/>
      <c r="BF873" s="2"/>
      <c r="BG873" s="2"/>
      <c r="BH873" s="2"/>
      <c r="BI873" s="2"/>
      <c r="BJ873" s="2"/>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row>
    <row r="874" spans="1:243" ht="15.5">
      <c r="A874" s="147" t="s">
        <v>3973</v>
      </c>
      <c r="B874" s="227">
        <v>387.12</v>
      </c>
      <c r="C874" s="226"/>
      <c r="D874" s="577">
        <v>0</v>
      </c>
      <c r="E874" s="577">
        <v>0</v>
      </c>
      <c r="F874" s="577">
        <v>0</v>
      </c>
      <c r="G874" s="577">
        <v>0</v>
      </c>
      <c r="H874" s="577">
        <v>0</v>
      </c>
      <c r="I874" s="577">
        <v>0</v>
      </c>
      <c r="J874" s="577">
        <v>0</v>
      </c>
      <c r="K874" s="577">
        <v>0</v>
      </c>
      <c r="L874" s="577">
        <v>0</v>
      </c>
      <c r="M874" s="577">
        <v>0</v>
      </c>
      <c r="N874" s="577">
        <v>0</v>
      </c>
      <c r="O874" s="577">
        <v>0</v>
      </c>
      <c r="P874" s="263"/>
      <c r="AJ874" s="2"/>
      <c r="AK874" s="241"/>
      <c r="AL874" s="2"/>
      <c r="AM874" s="2"/>
      <c r="AN874" s="241"/>
      <c r="AP874" s="2"/>
      <c r="AQ874" s="2"/>
      <c r="AR874" s="241"/>
      <c r="AS874" s="2"/>
      <c r="AT874" s="2"/>
      <c r="AU874" s="2"/>
      <c r="AV874" s="2"/>
      <c r="AW874" s="2"/>
      <c r="AX874" s="2"/>
      <c r="AY874" s="2"/>
      <c r="AZ874" s="2"/>
      <c r="BA874" s="2"/>
      <c r="BB874" s="2"/>
      <c r="BC874" s="2"/>
      <c r="BD874" s="2"/>
      <c r="BE874" s="2"/>
      <c r="BF874" s="2"/>
      <c r="BG874" s="2"/>
      <c r="BH874" s="2"/>
      <c r="BI874" s="2"/>
      <c r="BJ874" s="2"/>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row>
    <row r="875" spans="1:243" ht="15.5">
      <c r="A875" s="147"/>
      <c r="B875" s="227"/>
      <c r="C875" s="226"/>
      <c r="D875" s="226"/>
      <c r="E875" s="226"/>
      <c r="F875" s="226"/>
      <c r="G875" s="226"/>
      <c r="H875" s="226"/>
      <c r="I875" s="226"/>
      <c r="J875" s="226"/>
      <c r="K875" s="226"/>
      <c r="L875" s="226"/>
      <c r="M875" s="226"/>
      <c r="N875" s="226"/>
      <c r="O875" s="226"/>
      <c r="P875" s="263"/>
      <c r="AJ875" s="2"/>
      <c r="AK875" s="241"/>
      <c r="AL875" s="2"/>
      <c r="AM875" s="2"/>
      <c r="AN875" s="241"/>
      <c r="AP875" s="2"/>
      <c r="AQ875" s="2"/>
      <c r="AR875" s="241"/>
      <c r="AS875" s="2"/>
      <c r="AT875" s="2"/>
      <c r="AU875" s="2"/>
      <c r="AV875" s="2"/>
      <c r="AW875" s="2"/>
      <c r="AX875" s="2"/>
      <c r="AY875" s="2"/>
      <c r="AZ875" s="2"/>
      <c r="BA875" s="2"/>
      <c r="BB875" s="2"/>
      <c r="BC875" s="2"/>
      <c r="BD875" s="2"/>
      <c r="BE875" s="2"/>
      <c r="BF875" s="2"/>
      <c r="BG875" s="2"/>
      <c r="BH875" s="2"/>
      <c r="BI875" s="2"/>
      <c r="BJ875" s="2"/>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row>
    <row r="876" spans="1:243" ht="18.5">
      <c r="A876" s="147" t="s">
        <v>490</v>
      </c>
      <c r="B876" s="227" t="s">
        <v>1068</v>
      </c>
      <c r="C876" s="96" t="s">
        <v>717</v>
      </c>
      <c r="D876" s="1283" t="s">
        <v>718</v>
      </c>
      <c r="E876" s="1284"/>
      <c r="F876" s="1284"/>
      <c r="G876" s="1284"/>
      <c r="H876" s="1284"/>
      <c r="I876" s="1284"/>
      <c r="J876" s="1284"/>
      <c r="K876" s="1284"/>
      <c r="L876" s="1284"/>
      <c r="M876" s="1284"/>
      <c r="N876" s="1284"/>
      <c r="O876" s="1284"/>
      <c r="P876" s="1284"/>
      <c r="AJ876" s="2"/>
      <c r="AK876" s="241"/>
      <c r="AL876" s="2"/>
      <c r="AM876" s="2"/>
      <c r="AN876" s="241"/>
      <c r="AP876" s="2"/>
      <c r="AQ876" s="2"/>
      <c r="AR876" s="241"/>
      <c r="AS876" s="2"/>
      <c r="AT876" s="2"/>
      <c r="AU876" s="2"/>
      <c r="AV876" s="2"/>
      <c r="AW876" s="2"/>
      <c r="AX876" s="2"/>
      <c r="AY876" s="2"/>
      <c r="AZ876" s="2"/>
      <c r="BA876" s="2"/>
      <c r="BB876" s="2"/>
      <c r="BC876" s="2"/>
      <c r="BD876" s="2"/>
      <c r="BE876" s="2"/>
      <c r="BF876" s="2"/>
      <c r="BG876" s="2"/>
      <c r="BH876" s="2"/>
      <c r="BI876" s="2"/>
      <c r="BJ876" s="2"/>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row>
    <row r="877" spans="1:243" ht="18.5">
      <c r="A877" s="147" t="s">
        <v>918</v>
      </c>
      <c r="B877" s="227" t="s">
        <v>918</v>
      </c>
      <c r="C877" s="97" t="s">
        <v>719</v>
      </c>
      <c r="D877" s="15" t="s">
        <v>706</v>
      </c>
      <c r="E877" s="15" t="s">
        <v>707</v>
      </c>
      <c r="F877" s="15" t="s">
        <v>708</v>
      </c>
      <c r="G877" s="15" t="s">
        <v>709</v>
      </c>
      <c r="H877" s="15" t="s">
        <v>710</v>
      </c>
      <c r="I877" s="15" t="s">
        <v>711</v>
      </c>
      <c r="J877" s="15" t="s">
        <v>712</v>
      </c>
      <c r="K877" s="15" t="s">
        <v>713</v>
      </c>
      <c r="L877" s="15" t="s">
        <v>714</v>
      </c>
      <c r="M877" s="15" t="s">
        <v>715</v>
      </c>
      <c r="N877" s="15" t="s">
        <v>716</v>
      </c>
      <c r="O877" s="15" t="s">
        <v>705</v>
      </c>
      <c r="P877" s="15" t="s">
        <v>464</v>
      </c>
      <c r="AJ877" s="2"/>
      <c r="AK877" s="241"/>
      <c r="AL877" s="2"/>
      <c r="AM877" s="2"/>
      <c r="AN877" s="241"/>
      <c r="AP877" s="2"/>
      <c r="AQ877" s="2"/>
      <c r="AR877" s="241"/>
      <c r="AS877" s="2"/>
      <c r="AT877" s="2"/>
      <c r="AU877" s="2"/>
      <c r="AV877" s="2"/>
      <c r="AW877" s="2"/>
      <c r="AX877" s="2"/>
      <c r="AY877" s="2"/>
      <c r="AZ877" s="2"/>
      <c r="BA877" s="2"/>
      <c r="BB877" s="2"/>
      <c r="BC877" s="2"/>
      <c r="BD877" s="2"/>
      <c r="BE877" s="2"/>
      <c r="BF877" s="2"/>
      <c r="BG877" s="2"/>
      <c r="BH877" s="2"/>
      <c r="BI877" s="2"/>
      <c r="BJ877" s="2"/>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row>
    <row r="878" spans="1:243" ht="15.5">
      <c r="A878" s="147">
        <v>173</v>
      </c>
      <c r="B878" s="227">
        <v>387.2</v>
      </c>
      <c r="C878" s="1085"/>
      <c r="D878" s="422">
        <f>D865*$C878/100/12</f>
        <v>0</v>
      </c>
      <c r="E878" s="422">
        <f t="shared" ref="E878:P878" si="508">E865*$C878/100/12</f>
        <v>0</v>
      </c>
      <c r="F878" s="422">
        <f t="shared" si="508"/>
        <v>0</v>
      </c>
      <c r="G878" s="422">
        <f t="shared" si="508"/>
        <v>0</v>
      </c>
      <c r="H878" s="422">
        <f t="shared" si="508"/>
        <v>0</v>
      </c>
      <c r="I878" s="422">
        <f t="shared" si="508"/>
        <v>0</v>
      </c>
      <c r="J878" s="422">
        <f t="shared" si="508"/>
        <v>0</v>
      </c>
      <c r="K878" s="422">
        <f t="shared" si="508"/>
        <v>0</v>
      </c>
      <c r="L878" s="422">
        <f t="shared" si="508"/>
        <v>0</v>
      </c>
      <c r="M878" s="422">
        <f t="shared" si="508"/>
        <v>0</v>
      </c>
      <c r="N878" s="422">
        <f t="shared" si="508"/>
        <v>0</v>
      </c>
      <c r="O878" s="422">
        <f t="shared" si="508"/>
        <v>0</v>
      </c>
      <c r="P878" s="422">
        <f t="shared" si="508"/>
        <v>0</v>
      </c>
      <c r="AJ878" s="2"/>
      <c r="AK878" s="241"/>
      <c r="AL878" s="2"/>
      <c r="AM878" s="2"/>
      <c r="AN878" s="241"/>
      <c r="AP878" s="2"/>
      <c r="AQ878" s="2"/>
      <c r="AR878" s="241"/>
      <c r="AS878" s="2"/>
      <c r="AT878" s="2"/>
      <c r="AU878" s="2"/>
      <c r="AV878" s="2"/>
      <c r="AW878" s="2"/>
      <c r="AX878" s="2"/>
      <c r="AY878" s="2"/>
      <c r="AZ878" s="2"/>
      <c r="BA878" s="2"/>
      <c r="BB878" s="2"/>
      <c r="BC878" s="2"/>
      <c r="BD878" s="2"/>
      <c r="BE878" s="2"/>
      <c r="BF878" s="2"/>
      <c r="BG878" s="2"/>
      <c r="BH878" s="2"/>
      <c r="BI878" s="2"/>
      <c r="BJ878" s="2"/>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row>
    <row r="879" spans="1:243" ht="15.5">
      <c r="A879" s="147" t="s">
        <v>3876</v>
      </c>
      <c r="B879" s="227">
        <v>387.3</v>
      </c>
      <c r="C879" s="1085"/>
      <c r="D879" s="422">
        <f t="shared" ref="D879:P879" si="509">D866*$C879/100/12</f>
        <v>0</v>
      </c>
      <c r="E879" s="422">
        <f t="shared" si="509"/>
        <v>0</v>
      </c>
      <c r="F879" s="422">
        <f t="shared" si="509"/>
        <v>0</v>
      </c>
      <c r="G879" s="422">
        <f t="shared" si="509"/>
        <v>0</v>
      </c>
      <c r="H879" s="422">
        <f t="shared" si="509"/>
        <v>0</v>
      </c>
      <c r="I879" s="422">
        <f t="shared" si="509"/>
        <v>0</v>
      </c>
      <c r="J879" s="422">
        <f t="shared" si="509"/>
        <v>0</v>
      </c>
      <c r="K879" s="422">
        <f t="shared" si="509"/>
        <v>0</v>
      </c>
      <c r="L879" s="422">
        <f t="shared" si="509"/>
        <v>0</v>
      </c>
      <c r="M879" s="422">
        <f t="shared" si="509"/>
        <v>0</v>
      </c>
      <c r="N879" s="422">
        <f t="shared" si="509"/>
        <v>0</v>
      </c>
      <c r="O879" s="422">
        <f t="shared" si="509"/>
        <v>0</v>
      </c>
      <c r="P879" s="422">
        <f t="shared" si="509"/>
        <v>0</v>
      </c>
      <c r="AJ879" s="2"/>
      <c r="AK879" s="241"/>
      <c r="AL879" s="2"/>
      <c r="AM879" s="2"/>
      <c r="AN879" s="241"/>
      <c r="AP879" s="2"/>
      <c r="AQ879" s="2"/>
      <c r="AR879" s="241"/>
      <c r="AS879" s="2"/>
      <c r="AT879" s="2"/>
      <c r="AU879" s="2"/>
      <c r="AV879" s="2"/>
      <c r="AW879" s="2"/>
      <c r="AX879" s="2"/>
      <c r="AY879" s="2"/>
      <c r="AZ879" s="2"/>
      <c r="BA879" s="2"/>
      <c r="BB879" s="2"/>
      <c r="BC879" s="2"/>
      <c r="BD879" s="2"/>
      <c r="BE879" s="2"/>
      <c r="BF879" s="2"/>
      <c r="BG879" s="2"/>
      <c r="BH879" s="2"/>
      <c r="BI879" s="2"/>
      <c r="BJ879" s="2"/>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row>
    <row r="880" spans="1:243" ht="15.5">
      <c r="A880" s="147" t="s">
        <v>3877</v>
      </c>
      <c r="B880" s="227">
        <v>387.4</v>
      </c>
      <c r="C880" s="1085"/>
      <c r="D880" s="422">
        <f t="shared" ref="D880:P880" si="510">D867*$C880/100/12</f>
        <v>0</v>
      </c>
      <c r="E880" s="422">
        <f t="shared" si="510"/>
        <v>0</v>
      </c>
      <c r="F880" s="422">
        <f t="shared" si="510"/>
        <v>0</v>
      </c>
      <c r="G880" s="422">
        <f t="shared" si="510"/>
        <v>0</v>
      </c>
      <c r="H880" s="422">
        <f t="shared" si="510"/>
        <v>0</v>
      </c>
      <c r="I880" s="422">
        <f t="shared" si="510"/>
        <v>0</v>
      </c>
      <c r="J880" s="422">
        <f t="shared" si="510"/>
        <v>0</v>
      </c>
      <c r="K880" s="422">
        <f t="shared" si="510"/>
        <v>0</v>
      </c>
      <c r="L880" s="422">
        <f t="shared" si="510"/>
        <v>0</v>
      </c>
      <c r="M880" s="422">
        <f t="shared" si="510"/>
        <v>0</v>
      </c>
      <c r="N880" s="422">
        <f t="shared" si="510"/>
        <v>0</v>
      </c>
      <c r="O880" s="422">
        <f t="shared" si="510"/>
        <v>0</v>
      </c>
      <c r="P880" s="422">
        <f t="shared" si="510"/>
        <v>0</v>
      </c>
      <c r="AJ880" s="2"/>
      <c r="AK880" s="241"/>
      <c r="AL880" s="2"/>
      <c r="AM880" s="2"/>
      <c r="AN880" s="241"/>
      <c r="AP880" s="2"/>
      <c r="AQ880" s="2"/>
      <c r="AR880" s="241"/>
      <c r="AS880" s="2"/>
      <c r="AT880" s="2"/>
      <c r="AU880" s="2"/>
      <c r="AV880" s="2"/>
      <c r="AW880" s="2"/>
      <c r="AX880" s="2"/>
      <c r="AY880" s="2"/>
      <c r="AZ880" s="2"/>
      <c r="BA880" s="2"/>
      <c r="BB880" s="2"/>
      <c r="BC880" s="2"/>
      <c r="BD880" s="2"/>
      <c r="BE880" s="2"/>
      <c r="BF880" s="2"/>
      <c r="BG880" s="2"/>
      <c r="BH880" s="2"/>
      <c r="BI880" s="2"/>
      <c r="BJ880" s="2"/>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row>
    <row r="881" spans="1:243" ht="15.5">
      <c r="A881" s="147" t="s">
        <v>3878</v>
      </c>
      <c r="B881" s="227">
        <v>387.6</v>
      </c>
      <c r="C881" s="1085"/>
      <c r="D881" s="422">
        <f t="shared" ref="D881:P881" si="511">D868*$C881/100/12</f>
        <v>0</v>
      </c>
      <c r="E881" s="422">
        <f t="shared" si="511"/>
        <v>0</v>
      </c>
      <c r="F881" s="422">
        <f t="shared" si="511"/>
        <v>0</v>
      </c>
      <c r="G881" s="422">
        <f t="shared" si="511"/>
        <v>0</v>
      </c>
      <c r="H881" s="422">
        <f t="shared" si="511"/>
        <v>0</v>
      </c>
      <c r="I881" s="422">
        <f t="shared" si="511"/>
        <v>0</v>
      </c>
      <c r="J881" s="422">
        <f t="shared" si="511"/>
        <v>0</v>
      </c>
      <c r="K881" s="422">
        <f t="shared" si="511"/>
        <v>0</v>
      </c>
      <c r="L881" s="422">
        <f t="shared" si="511"/>
        <v>0</v>
      </c>
      <c r="M881" s="422">
        <f t="shared" si="511"/>
        <v>0</v>
      </c>
      <c r="N881" s="422">
        <f t="shared" si="511"/>
        <v>0</v>
      </c>
      <c r="O881" s="422">
        <f t="shared" si="511"/>
        <v>0</v>
      </c>
      <c r="P881" s="422">
        <f t="shared" si="511"/>
        <v>0</v>
      </c>
      <c r="AJ881" s="2"/>
      <c r="AK881" s="241"/>
      <c r="AL881" s="2"/>
      <c r="AM881" s="2"/>
      <c r="AN881" s="241"/>
      <c r="AP881" s="2"/>
      <c r="AQ881" s="2"/>
      <c r="AR881" s="241"/>
      <c r="AS881" s="2"/>
      <c r="AT881" s="2"/>
      <c r="AU881" s="2"/>
      <c r="AV881" s="2"/>
      <c r="AW881" s="2"/>
      <c r="AX881" s="2"/>
      <c r="AY881" s="2"/>
      <c r="AZ881" s="2"/>
      <c r="BA881" s="2"/>
      <c r="BB881" s="2"/>
      <c r="BC881" s="2"/>
      <c r="BD881" s="2"/>
      <c r="BE881" s="2"/>
      <c r="BF881" s="2"/>
      <c r="BG881" s="2"/>
      <c r="BH881" s="2"/>
      <c r="BI881" s="2"/>
      <c r="BJ881" s="2"/>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row>
    <row r="882" spans="1:243" ht="15.5">
      <c r="A882" s="147" t="s">
        <v>3974</v>
      </c>
      <c r="B882" s="227">
        <v>387.7</v>
      </c>
      <c r="C882" s="1085"/>
      <c r="D882" s="422">
        <f t="shared" ref="D882:P882" si="512">D869*$C882/100/12</f>
        <v>0</v>
      </c>
      <c r="E882" s="422">
        <f t="shared" si="512"/>
        <v>0</v>
      </c>
      <c r="F882" s="422">
        <f t="shared" si="512"/>
        <v>0</v>
      </c>
      <c r="G882" s="422">
        <f t="shared" si="512"/>
        <v>0</v>
      </c>
      <c r="H882" s="422">
        <f t="shared" si="512"/>
        <v>0</v>
      </c>
      <c r="I882" s="422">
        <f t="shared" si="512"/>
        <v>0</v>
      </c>
      <c r="J882" s="422">
        <f t="shared" si="512"/>
        <v>0</v>
      </c>
      <c r="K882" s="422">
        <f t="shared" si="512"/>
        <v>0</v>
      </c>
      <c r="L882" s="422">
        <f t="shared" si="512"/>
        <v>0</v>
      </c>
      <c r="M882" s="422">
        <f t="shared" si="512"/>
        <v>0</v>
      </c>
      <c r="N882" s="422">
        <f t="shared" si="512"/>
        <v>0</v>
      </c>
      <c r="O882" s="422">
        <f t="shared" si="512"/>
        <v>0</v>
      </c>
      <c r="P882" s="422">
        <f t="shared" si="512"/>
        <v>0</v>
      </c>
      <c r="AJ882" s="2"/>
      <c r="AK882" s="241"/>
      <c r="AL882" s="2"/>
      <c r="AM882" s="2"/>
      <c r="AN882" s="241"/>
      <c r="AP882" s="2"/>
      <c r="AQ882" s="2"/>
      <c r="AR882" s="241"/>
      <c r="AS882" s="2"/>
      <c r="AT882" s="2"/>
      <c r="AU882" s="2"/>
      <c r="AV882" s="2"/>
      <c r="AW882" s="2"/>
      <c r="AX882" s="2"/>
      <c r="AY882" s="2"/>
      <c r="AZ882" s="2"/>
      <c r="BA882" s="2"/>
      <c r="BB882" s="2"/>
      <c r="BC882" s="2"/>
      <c r="BD882" s="2"/>
      <c r="BE882" s="2"/>
      <c r="BF882" s="2"/>
      <c r="BG882" s="2"/>
      <c r="BH882" s="2"/>
      <c r="BI882" s="2"/>
      <c r="BJ882" s="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row>
    <row r="883" spans="1:243" ht="15.5">
      <c r="A883" s="147" t="s">
        <v>3975</v>
      </c>
      <c r="B883" s="227">
        <v>387.8</v>
      </c>
      <c r="C883" s="1085"/>
      <c r="D883" s="422">
        <f t="shared" ref="D883:P883" si="513">D870*$C883/100/12</f>
        <v>0</v>
      </c>
      <c r="E883" s="422">
        <f t="shared" si="513"/>
        <v>0</v>
      </c>
      <c r="F883" s="422">
        <f t="shared" si="513"/>
        <v>0</v>
      </c>
      <c r="G883" s="422">
        <f t="shared" si="513"/>
        <v>0</v>
      </c>
      <c r="H883" s="422">
        <f t="shared" si="513"/>
        <v>0</v>
      </c>
      <c r="I883" s="422">
        <f t="shared" si="513"/>
        <v>0</v>
      </c>
      <c r="J883" s="422">
        <f t="shared" si="513"/>
        <v>0</v>
      </c>
      <c r="K883" s="422">
        <f t="shared" si="513"/>
        <v>0</v>
      </c>
      <c r="L883" s="422">
        <f t="shared" si="513"/>
        <v>0</v>
      </c>
      <c r="M883" s="422">
        <f t="shared" si="513"/>
        <v>0</v>
      </c>
      <c r="N883" s="422">
        <f t="shared" si="513"/>
        <v>0</v>
      </c>
      <c r="O883" s="422">
        <f t="shared" si="513"/>
        <v>0</v>
      </c>
      <c r="P883" s="422">
        <f t="shared" si="513"/>
        <v>0</v>
      </c>
      <c r="AJ883" s="2"/>
      <c r="AK883" s="241"/>
      <c r="AL883" s="2"/>
      <c r="AM883" s="2"/>
      <c r="AN883" s="241"/>
      <c r="AP883" s="2"/>
      <c r="AQ883" s="2"/>
      <c r="AR883" s="241"/>
      <c r="AS883" s="2"/>
      <c r="AT883" s="2"/>
      <c r="AU883" s="2"/>
      <c r="AV883" s="2"/>
      <c r="AW883" s="2"/>
      <c r="AX883" s="2"/>
      <c r="AY883" s="2"/>
      <c r="AZ883" s="2"/>
      <c r="BA883" s="2"/>
      <c r="BB883" s="2"/>
      <c r="BC883" s="2"/>
      <c r="BD883" s="2"/>
      <c r="BE883" s="2"/>
      <c r="BF883" s="2"/>
      <c r="BG883" s="2"/>
      <c r="BH883" s="2"/>
      <c r="BI883" s="2"/>
      <c r="BJ883" s="2"/>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row>
    <row r="884" spans="1:243" ht="15.5">
      <c r="A884" s="147" t="s">
        <v>3976</v>
      </c>
      <c r="B884" s="227">
        <v>387.9</v>
      </c>
      <c r="C884" s="1085"/>
      <c r="D884" s="422">
        <f t="shared" ref="D884:P884" si="514">D871*$C884/100/12</f>
        <v>0</v>
      </c>
      <c r="E884" s="422">
        <f t="shared" si="514"/>
        <v>0</v>
      </c>
      <c r="F884" s="422">
        <f t="shared" si="514"/>
        <v>0</v>
      </c>
      <c r="G884" s="422">
        <f t="shared" si="514"/>
        <v>0</v>
      </c>
      <c r="H884" s="422">
        <f t="shared" si="514"/>
        <v>0</v>
      </c>
      <c r="I884" s="422">
        <f t="shared" si="514"/>
        <v>0</v>
      </c>
      <c r="J884" s="422">
        <f t="shared" si="514"/>
        <v>0</v>
      </c>
      <c r="K884" s="422">
        <f t="shared" si="514"/>
        <v>0</v>
      </c>
      <c r="L884" s="422">
        <f t="shared" si="514"/>
        <v>0</v>
      </c>
      <c r="M884" s="422">
        <f t="shared" si="514"/>
        <v>0</v>
      </c>
      <c r="N884" s="422">
        <f t="shared" si="514"/>
        <v>0</v>
      </c>
      <c r="O884" s="422">
        <f t="shared" si="514"/>
        <v>0</v>
      </c>
      <c r="P884" s="422">
        <f t="shared" si="514"/>
        <v>0</v>
      </c>
      <c r="AJ884" s="2"/>
      <c r="AK884" s="241"/>
      <c r="AL884" s="2"/>
      <c r="AM884" s="2"/>
      <c r="AN884" s="241"/>
      <c r="AP884" s="2"/>
      <c r="AQ884" s="2"/>
      <c r="AR884" s="241"/>
      <c r="AS884" s="2"/>
      <c r="AT884" s="2"/>
      <c r="AU884" s="2"/>
      <c r="AV884" s="2"/>
      <c r="AW884" s="2"/>
      <c r="AX884" s="2"/>
      <c r="AY884" s="2"/>
      <c r="AZ884" s="2"/>
      <c r="BA884" s="2"/>
      <c r="BB884" s="2"/>
      <c r="BC884" s="2"/>
      <c r="BD884" s="2"/>
      <c r="BE884" s="2"/>
      <c r="BF884" s="2"/>
      <c r="BG884" s="2"/>
      <c r="BH884" s="2"/>
      <c r="BI884" s="2"/>
      <c r="BJ884" s="2"/>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row>
    <row r="885" spans="1:243" ht="15.5">
      <c r="A885" s="147" t="s">
        <v>3977</v>
      </c>
      <c r="B885" s="227">
        <v>387.1</v>
      </c>
      <c r="C885" s="1085"/>
      <c r="D885" s="422">
        <f t="shared" ref="D885:P885" si="515">D872*$C885/100/12</f>
        <v>0</v>
      </c>
      <c r="E885" s="422">
        <f t="shared" si="515"/>
        <v>0</v>
      </c>
      <c r="F885" s="422">
        <f t="shared" si="515"/>
        <v>0</v>
      </c>
      <c r="G885" s="422">
        <f t="shared" si="515"/>
        <v>0</v>
      </c>
      <c r="H885" s="422">
        <f t="shared" si="515"/>
        <v>0</v>
      </c>
      <c r="I885" s="422">
        <f t="shared" si="515"/>
        <v>0</v>
      </c>
      <c r="J885" s="422">
        <f t="shared" si="515"/>
        <v>0</v>
      </c>
      <c r="K885" s="422">
        <f t="shared" si="515"/>
        <v>0</v>
      </c>
      <c r="L885" s="422">
        <f t="shared" si="515"/>
        <v>0</v>
      </c>
      <c r="M885" s="422">
        <f t="shared" si="515"/>
        <v>0</v>
      </c>
      <c r="N885" s="422">
        <f t="shared" si="515"/>
        <v>0</v>
      </c>
      <c r="O885" s="422">
        <f t="shared" si="515"/>
        <v>0</v>
      </c>
      <c r="P885" s="422">
        <f t="shared" si="515"/>
        <v>0</v>
      </c>
      <c r="AJ885" s="2"/>
      <c r="AK885" s="241"/>
      <c r="AL885" s="2"/>
      <c r="AM885" s="2"/>
      <c r="AN885" s="241"/>
      <c r="AP885" s="2"/>
      <c r="AQ885" s="2"/>
      <c r="AR885" s="241"/>
      <c r="AS885" s="2"/>
      <c r="AT885" s="2"/>
      <c r="AU885" s="2"/>
      <c r="AV885" s="2"/>
      <c r="AW885" s="2"/>
      <c r="AX885" s="2"/>
      <c r="AY885" s="2"/>
      <c r="AZ885" s="2"/>
      <c r="BA885" s="2"/>
      <c r="BB885" s="2"/>
      <c r="BC885" s="2"/>
      <c r="BD885" s="2"/>
      <c r="BE885" s="2"/>
      <c r="BF885" s="2"/>
      <c r="BG885" s="2"/>
      <c r="BH885" s="2"/>
      <c r="BI885" s="2"/>
      <c r="BJ885" s="2"/>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row>
    <row r="886" spans="1:243" ht="15.5">
      <c r="A886" s="147" t="s">
        <v>3978</v>
      </c>
      <c r="B886" s="227">
        <v>387.11</v>
      </c>
      <c r="C886" s="1085"/>
      <c r="D886" s="422">
        <f t="shared" ref="D886:P886" si="516">D873*$C886/100/12</f>
        <v>0</v>
      </c>
      <c r="E886" s="422">
        <f t="shared" si="516"/>
        <v>0</v>
      </c>
      <c r="F886" s="422">
        <f t="shared" si="516"/>
        <v>0</v>
      </c>
      <c r="G886" s="422">
        <f t="shared" si="516"/>
        <v>0</v>
      </c>
      <c r="H886" s="422">
        <f t="shared" si="516"/>
        <v>0</v>
      </c>
      <c r="I886" s="422">
        <f t="shared" si="516"/>
        <v>0</v>
      </c>
      <c r="J886" s="422">
        <f t="shared" si="516"/>
        <v>0</v>
      </c>
      <c r="K886" s="422">
        <f t="shared" si="516"/>
        <v>0</v>
      </c>
      <c r="L886" s="422">
        <f t="shared" si="516"/>
        <v>0</v>
      </c>
      <c r="M886" s="422">
        <f t="shared" si="516"/>
        <v>0</v>
      </c>
      <c r="N886" s="422">
        <f t="shared" si="516"/>
        <v>0</v>
      </c>
      <c r="O886" s="422">
        <f t="shared" si="516"/>
        <v>0</v>
      </c>
      <c r="P886" s="422">
        <f t="shared" si="516"/>
        <v>0</v>
      </c>
      <c r="AJ886" s="2"/>
      <c r="AK886" s="241"/>
      <c r="AL886" s="2"/>
      <c r="AM886" s="2"/>
      <c r="AN886" s="241"/>
      <c r="AP886" s="2"/>
      <c r="AQ886" s="2"/>
      <c r="AR886" s="241"/>
      <c r="AS886" s="2"/>
      <c r="AT886" s="2"/>
      <c r="AU886" s="2"/>
      <c r="AV886" s="2"/>
      <c r="AW886" s="2"/>
      <c r="AX886" s="2"/>
      <c r="AY886" s="2"/>
      <c r="AZ886" s="2"/>
      <c r="BA886" s="2"/>
      <c r="BB886" s="2"/>
      <c r="BC886" s="2"/>
      <c r="BD886" s="2"/>
      <c r="BE886" s="2"/>
      <c r="BF886" s="2"/>
      <c r="BG886" s="2"/>
      <c r="BH886" s="2"/>
      <c r="BI886" s="2"/>
      <c r="BJ886" s="2"/>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row>
    <row r="887" spans="1:243" ht="15.5">
      <c r="A887" s="147" t="s">
        <v>3979</v>
      </c>
      <c r="B887" s="227">
        <v>387.12</v>
      </c>
      <c r="C887" s="1085"/>
      <c r="D887" s="422">
        <f t="shared" ref="D887:P887" si="517">D874*$C887/100/12</f>
        <v>0</v>
      </c>
      <c r="E887" s="422">
        <f t="shared" si="517"/>
        <v>0</v>
      </c>
      <c r="F887" s="422">
        <f t="shared" si="517"/>
        <v>0</v>
      </c>
      <c r="G887" s="422">
        <f t="shared" si="517"/>
        <v>0</v>
      </c>
      <c r="H887" s="422">
        <f t="shared" si="517"/>
        <v>0</v>
      </c>
      <c r="I887" s="422">
        <f t="shared" si="517"/>
        <v>0</v>
      </c>
      <c r="J887" s="422">
        <f t="shared" si="517"/>
        <v>0</v>
      </c>
      <c r="K887" s="422">
        <f t="shared" si="517"/>
        <v>0</v>
      </c>
      <c r="L887" s="422">
        <f t="shared" si="517"/>
        <v>0</v>
      </c>
      <c r="M887" s="422">
        <f t="shared" si="517"/>
        <v>0</v>
      </c>
      <c r="N887" s="422">
        <f t="shared" si="517"/>
        <v>0</v>
      </c>
      <c r="O887" s="422">
        <f t="shared" si="517"/>
        <v>0</v>
      </c>
      <c r="P887" s="422">
        <f t="shared" si="517"/>
        <v>0</v>
      </c>
      <c r="AJ887" s="2"/>
      <c r="AK887" s="241"/>
      <c r="AL887" s="2"/>
      <c r="AM887" s="2"/>
      <c r="AN887" s="241"/>
      <c r="AP887" s="2"/>
      <c r="AQ887" s="2"/>
      <c r="AR887" s="241"/>
      <c r="AS887" s="2"/>
      <c r="AT887" s="2"/>
      <c r="AU887" s="2"/>
      <c r="AV887" s="2"/>
      <c r="AW887" s="2"/>
      <c r="AX887" s="2"/>
      <c r="AY887" s="2"/>
      <c r="AZ887" s="2"/>
      <c r="BA887" s="2"/>
      <c r="BB887" s="2"/>
      <c r="BC887" s="2"/>
      <c r="BD887" s="2"/>
      <c r="BE887" s="2"/>
      <c r="BF887" s="2"/>
      <c r="BG887" s="2"/>
      <c r="BH887" s="2"/>
      <c r="BI887" s="2"/>
      <c r="BJ887" s="2"/>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row>
    <row r="888" spans="1:243" ht="15.5">
      <c r="A888" s="147"/>
      <c r="B888" s="227"/>
      <c r="C888" s="226"/>
      <c r="D888" s="226"/>
      <c r="E888" s="226"/>
      <c r="F888" s="226"/>
      <c r="G888" s="226"/>
      <c r="H888" s="226"/>
      <c r="I888" s="226"/>
      <c r="J888" s="226"/>
      <c r="K888" s="226"/>
      <c r="L888" s="226"/>
      <c r="M888" s="226"/>
      <c r="N888" s="226"/>
      <c r="O888" s="226"/>
      <c r="P888" s="263"/>
      <c r="AJ888" s="2"/>
      <c r="AK888" s="241"/>
      <c r="AL888" s="2"/>
      <c r="AM888" s="2"/>
      <c r="AN888" s="241"/>
      <c r="AP888" s="2"/>
      <c r="AQ888" s="2"/>
      <c r="AR888" s="241"/>
      <c r="AS888" s="2"/>
      <c r="AT888" s="2"/>
      <c r="AU888" s="2"/>
      <c r="AV888" s="2"/>
      <c r="AW888" s="2"/>
      <c r="AX888" s="2"/>
      <c r="AY888" s="2"/>
      <c r="AZ888" s="2"/>
      <c r="BA888" s="2"/>
      <c r="BB888" s="2"/>
      <c r="BC888" s="2"/>
      <c r="BD888" s="2"/>
      <c r="BE888" s="2"/>
      <c r="BF888" s="2"/>
      <c r="BG888" s="2"/>
      <c r="BH888" s="2"/>
      <c r="BI888" s="2"/>
      <c r="BJ888" s="2"/>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row>
    <row r="889" spans="1:243" ht="18.5">
      <c r="A889" s="147" t="s">
        <v>490</v>
      </c>
      <c r="B889" s="227" t="s">
        <v>1068</v>
      </c>
      <c r="C889" s="96" t="s">
        <v>720</v>
      </c>
      <c r="D889" s="1283" t="s">
        <v>721</v>
      </c>
      <c r="E889" s="1284"/>
      <c r="F889" s="1284"/>
      <c r="G889" s="1284"/>
      <c r="H889" s="1284"/>
      <c r="I889" s="1284"/>
      <c r="J889" s="1284"/>
      <c r="K889" s="1284"/>
      <c r="L889" s="1284"/>
      <c r="M889" s="1284"/>
      <c r="N889" s="1284"/>
      <c r="O889" s="1284"/>
      <c r="P889" s="1284"/>
      <c r="AJ889" s="2"/>
      <c r="AK889" s="241"/>
      <c r="AL889" s="2"/>
      <c r="AM889" s="2"/>
      <c r="AN889" s="241"/>
      <c r="AP889" s="2"/>
      <c r="AQ889" s="2"/>
      <c r="AR889" s="241"/>
      <c r="AS889" s="2"/>
      <c r="AT889" s="2"/>
      <c r="AU889" s="2"/>
      <c r="AV889" s="2"/>
      <c r="AW889" s="2"/>
      <c r="AX889" s="2"/>
      <c r="AY889" s="2"/>
      <c r="AZ889" s="2"/>
      <c r="BA889" s="2"/>
      <c r="BB889" s="2"/>
      <c r="BC889" s="2"/>
      <c r="BD889" s="2"/>
      <c r="BE889" s="2"/>
      <c r="BF889" s="2"/>
      <c r="BG889" s="2"/>
      <c r="BH889" s="2"/>
      <c r="BI889" s="2"/>
      <c r="BJ889" s="2"/>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row>
    <row r="890" spans="1:243" ht="18.5">
      <c r="A890" s="147" t="s">
        <v>918</v>
      </c>
      <c r="B890" s="227" t="s">
        <v>918</v>
      </c>
      <c r="C890" s="97" t="s">
        <v>722</v>
      </c>
      <c r="D890" s="15" t="s">
        <v>706</v>
      </c>
      <c r="E890" s="15" t="s">
        <v>707</v>
      </c>
      <c r="F890" s="15" t="s">
        <v>708</v>
      </c>
      <c r="G890" s="15" t="s">
        <v>709</v>
      </c>
      <c r="H890" s="15" t="s">
        <v>710</v>
      </c>
      <c r="I890" s="15" t="s">
        <v>711</v>
      </c>
      <c r="J890" s="15" t="s">
        <v>712</v>
      </c>
      <c r="K890" s="15" t="s">
        <v>713</v>
      </c>
      <c r="L890" s="15" t="s">
        <v>714</v>
      </c>
      <c r="M890" s="15" t="s">
        <v>715</v>
      </c>
      <c r="N890" s="15" t="s">
        <v>716</v>
      </c>
      <c r="O890" s="15" t="s">
        <v>705</v>
      </c>
      <c r="P890" s="15" t="s">
        <v>622</v>
      </c>
      <c r="AJ890" s="2"/>
      <c r="AK890" s="241"/>
      <c r="AL890" s="2"/>
      <c r="AM890" s="2"/>
      <c r="AN890" s="241"/>
      <c r="AP890" s="2"/>
      <c r="AQ890" s="2"/>
      <c r="AR890" s="241"/>
      <c r="AS890" s="2"/>
      <c r="AT890" s="2"/>
      <c r="AU890" s="2"/>
      <c r="AV890" s="2"/>
      <c r="AW890" s="2"/>
      <c r="AX890" s="2"/>
      <c r="AY890" s="2"/>
      <c r="AZ890" s="2"/>
      <c r="BA890" s="2"/>
      <c r="BB890" s="2"/>
      <c r="BC890" s="2"/>
      <c r="BD890" s="2"/>
      <c r="BE890" s="2"/>
      <c r="BF890" s="2"/>
      <c r="BG890" s="2"/>
      <c r="BH890" s="2"/>
      <c r="BI890" s="2"/>
      <c r="BJ890" s="2"/>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row>
    <row r="891" spans="1:243" ht="15.5">
      <c r="A891" s="147">
        <v>174</v>
      </c>
      <c r="B891" s="227">
        <v>387.2</v>
      </c>
      <c r="C891" s="577">
        <v>0</v>
      </c>
      <c r="D891" s="422">
        <f>C891+D878</f>
        <v>0</v>
      </c>
      <c r="E891" s="422">
        <f t="shared" ref="E891:P891" si="518">D891+E878</f>
        <v>0</v>
      </c>
      <c r="F891" s="422">
        <f t="shared" si="518"/>
        <v>0</v>
      </c>
      <c r="G891" s="422">
        <f t="shared" si="518"/>
        <v>0</v>
      </c>
      <c r="H891" s="422">
        <f t="shared" si="518"/>
        <v>0</v>
      </c>
      <c r="I891" s="422">
        <f t="shared" si="518"/>
        <v>0</v>
      </c>
      <c r="J891" s="422">
        <f t="shared" si="518"/>
        <v>0</v>
      </c>
      <c r="K891" s="422">
        <f t="shared" si="518"/>
        <v>0</v>
      </c>
      <c r="L891" s="422">
        <f t="shared" si="518"/>
        <v>0</v>
      </c>
      <c r="M891" s="422">
        <f t="shared" si="518"/>
        <v>0</v>
      </c>
      <c r="N891" s="422">
        <f t="shared" si="518"/>
        <v>0</v>
      </c>
      <c r="O891" s="422">
        <f t="shared" si="518"/>
        <v>0</v>
      </c>
      <c r="P891" s="422">
        <f t="shared" si="518"/>
        <v>0</v>
      </c>
      <c r="AJ891" s="2"/>
      <c r="AK891" s="241"/>
      <c r="AL891" s="2"/>
      <c r="AM891" s="2"/>
      <c r="AN891" s="241"/>
      <c r="AP891" s="2"/>
      <c r="AQ891" s="2"/>
      <c r="AR891" s="241"/>
      <c r="AS891" s="2"/>
      <c r="AT891" s="2"/>
      <c r="AU891" s="2"/>
      <c r="AV891" s="2"/>
      <c r="AW891" s="2"/>
      <c r="AX891" s="2"/>
      <c r="AY891" s="2"/>
      <c r="AZ891" s="2"/>
      <c r="BA891" s="2"/>
      <c r="BB891" s="2"/>
      <c r="BC891" s="2"/>
      <c r="BD891" s="2"/>
      <c r="BE891" s="2"/>
      <c r="BF891" s="2"/>
      <c r="BG891" s="2"/>
      <c r="BH891" s="2"/>
      <c r="BI891" s="2"/>
      <c r="BJ891" s="2"/>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row>
    <row r="892" spans="1:243" ht="15.5">
      <c r="A892" s="147" t="s">
        <v>3980</v>
      </c>
      <c r="B892" s="227">
        <v>387.3</v>
      </c>
      <c r="C892" s="577">
        <v>0</v>
      </c>
      <c r="D892" s="422">
        <f t="shared" ref="D892:P892" si="519">C892+D879</f>
        <v>0</v>
      </c>
      <c r="E892" s="422">
        <f t="shared" si="519"/>
        <v>0</v>
      </c>
      <c r="F892" s="422">
        <f t="shared" si="519"/>
        <v>0</v>
      </c>
      <c r="G892" s="422">
        <f t="shared" si="519"/>
        <v>0</v>
      </c>
      <c r="H892" s="422">
        <f t="shared" si="519"/>
        <v>0</v>
      </c>
      <c r="I892" s="422">
        <f t="shared" si="519"/>
        <v>0</v>
      </c>
      <c r="J892" s="422">
        <f t="shared" si="519"/>
        <v>0</v>
      </c>
      <c r="K892" s="422">
        <f t="shared" si="519"/>
        <v>0</v>
      </c>
      <c r="L892" s="422">
        <f t="shared" si="519"/>
        <v>0</v>
      </c>
      <c r="M892" s="422">
        <f t="shared" si="519"/>
        <v>0</v>
      </c>
      <c r="N892" s="422">
        <f t="shared" si="519"/>
        <v>0</v>
      </c>
      <c r="O892" s="422">
        <f t="shared" si="519"/>
        <v>0</v>
      </c>
      <c r="P892" s="422">
        <f t="shared" si="519"/>
        <v>0</v>
      </c>
      <c r="AJ892" s="2"/>
      <c r="AK892" s="241"/>
      <c r="AL892" s="2"/>
      <c r="AM892" s="2"/>
      <c r="AN892" s="241"/>
      <c r="AP892" s="2"/>
      <c r="AQ892" s="2"/>
      <c r="AR892" s="241"/>
      <c r="AS892" s="2"/>
      <c r="AT892" s="2"/>
      <c r="AU892" s="2"/>
      <c r="AV892" s="2"/>
      <c r="AW892" s="2"/>
      <c r="AX892" s="2"/>
      <c r="AY892" s="2"/>
      <c r="AZ892" s="2"/>
      <c r="BA892" s="2"/>
      <c r="BB892" s="2"/>
      <c r="BC892" s="2"/>
      <c r="BD892" s="2"/>
      <c r="BE892" s="2"/>
      <c r="BF892" s="2"/>
      <c r="BG892" s="2"/>
      <c r="BH892" s="2"/>
      <c r="BI892" s="2"/>
      <c r="BJ892" s="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row>
    <row r="893" spans="1:243" ht="15.5">
      <c r="A893" s="147" t="s">
        <v>3981</v>
      </c>
      <c r="B893" s="227">
        <v>387.4</v>
      </c>
      <c r="C893" s="577">
        <v>0</v>
      </c>
      <c r="D893" s="422">
        <f t="shared" ref="D893:P893" si="520">C893+D880</f>
        <v>0</v>
      </c>
      <c r="E893" s="422">
        <f t="shared" si="520"/>
        <v>0</v>
      </c>
      <c r="F893" s="422">
        <f t="shared" si="520"/>
        <v>0</v>
      </c>
      <c r="G893" s="422">
        <f t="shared" si="520"/>
        <v>0</v>
      </c>
      <c r="H893" s="422">
        <f t="shared" si="520"/>
        <v>0</v>
      </c>
      <c r="I893" s="422">
        <f t="shared" si="520"/>
        <v>0</v>
      </c>
      <c r="J893" s="422">
        <f t="shared" si="520"/>
        <v>0</v>
      </c>
      <c r="K893" s="422">
        <f t="shared" si="520"/>
        <v>0</v>
      </c>
      <c r="L893" s="422">
        <f t="shared" si="520"/>
        <v>0</v>
      </c>
      <c r="M893" s="422">
        <f t="shared" si="520"/>
        <v>0</v>
      </c>
      <c r="N893" s="422">
        <f t="shared" si="520"/>
        <v>0</v>
      </c>
      <c r="O893" s="422">
        <f t="shared" si="520"/>
        <v>0</v>
      </c>
      <c r="P893" s="422">
        <f t="shared" si="520"/>
        <v>0</v>
      </c>
      <c r="AJ893" s="2"/>
      <c r="AK893" s="241"/>
      <c r="AL893" s="2"/>
      <c r="AM893" s="2"/>
      <c r="AN893" s="241"/>
      <c r="AP893" s="2"/>
      <c r="AQ893" s="2"/>
      <c r="AR893" s="241"/>
      <c r="AS893" s="2"/>
      <c r="AT893" s="2"/>
      <c r="AU893" s="2"/>
      <c r="AV893" s="2"/>
      <c r="AW893" s="2"/>
      <c r="AX893" s="2"/>
      <c r="AY893" s="2"/>
      <c r="AZ893" s="2"/>
      <c r="BA893" s="2"/>
      <c r="BB893" s="2"/>
      <c r="BC893" s="2"/>
      <c r="BD893" s="2"/>
      <c r="BE893" s="2"/>
      <c r="BF893" s="2"/>
      <c r="BG893" s="2"/>
      <c r="BH893" s="2"/>
      <c r="BI893" s="2"/>
      <c r="BJ893" s="2"/>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row>
    <row r="894" spans="1:243" ht="15.5">
      <c r="A894" s="147" t="s">
        <v>3982</v>
      </c>
      <c r="B894" s="227">
        <v>387.6</v>
      </c>
      <c r="C894" s="577">
        <v>0</v>
      </c>
      <c r="D894" s="422">
        <f t="shared" ref="D894:P894" si="521">C894+D881</f>
        <v>0</v>
      </c>
      <c r="E894" s="422">
        <f t="shared" si="521"/>
        <v>0</v>
      </c>
      <c r="F894" s="422">
        <f t="shared" si="521"/>
        <v>0</v>
      </c>
      <c r="G894" s="422">
        <f t="shared" si="521"/>
        <v>0</v>
      </c>
      <c r="H894" s="422">
        <f t="shared" si="521"/>
        <v>0</v>
      </c>
      <c r="I894" s="422">
        <f t="shared" si="521"/>
        <v>0</v>
      </c>
      <c r="J894" s="422">
        <f t="shared" si="521"/>
        <v>0</v>
      </c>
      <c r="K894" s="422">
        <f t="shared" si="521"/>
        <v>0</v>
      </c>
      <c r="L894" s="422">
        <f t="shared" si="521"/>
        <v>0</v>
      </c>
      <c r="M894" s="422">
        <f t="shared" si="521"/>
        <v>0</v>
      </c>
      <c r="N894" s="422">
        <f t="shared" si="521"/>
        <v>0</v>
      </c>
      <c r="O894" s="422">
        <f t="shared" si="521"/>
        <v>0</v>
      </c>
      <c r="P894" s="422">
        <f t="shared" si="521"/>
        <v>0</v>
      </c>
      <c r="AJ894" s="2"/>
      <c r="AK894" s="241"/>
      <c r="AL894" s="2"/>
      <c r="AM894" s="2"/>
      <c r="AN894" s="241"/>
      <c r="AP894" s="2"/>
      <c r="AQ894" s="2"/>
      <c r="AR894" s="241"/>
      <c r="AS894" s="2"/>
      <c r="AT894" s="2"/>
      <c r="AU894" s="2"/>
      <c r="AV894" s="2"/>
      <c r="AW894" s="2"/>
      <c r="AX894" s="2"/>
      <c r="AY894" s="2"/>
      <c r="AZ894" s="2"/>
      <c r="BA894" s="2"/>
      <c r="BB894" s="2"/>
      <c r="BC894" s="2"/>
      <c r="BD894" s="2"/>
      <c r="BE894" s="2"/>
      <c r="BF894" s="2"/>
      <c r="BG894" s="2"/>
      <c r="BH894" s="2"/>
      <c r="BI894" s="2"/>
      <c r="BJ894" s="2"/>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row>
    <row r="895" spans="1:243" ht="15.5">
      <c r="A895" s="147" t="s">
        <v>3984</v>
      </c>
      <c r="B895" s="227">
        <v>387.7</v>
      </c>
      <c r="C895" s="577">
        <v>0</v>
      </c>
      <c r="D895" s="422">
        <f t="shared" ref="D895:P895" si="522">C895+D882</f>
        <v>0</v>
      </c>
      <c r="E895" s="422">
        <f t="shared" si="522"/>
        <v>0</v>
      </c>
      <c r="F895" s="422">
        <f t="shared" si="522"/>
        <v>0</v>
      </c>
      <c r="G895" s="422">
        <f t="shared" si="522"/>
        <v>0</v>
      </c>
      <c r="H895" s="422">
        <f t="shared" si="522"/>
        <v>0</v>
      </c>
      <c r="I895" s="422">
        <f t="shared" si="522"/>
        <v>0</v>
      </c>
      <c r="J895" s="422">
        <f t="shared" si="522"/>
        <v>0</v>
      </c>
      <c r="K895" s="422">
        <f t="shared" si="522"/>
        <v>0</v>
      </c>
      <c r="L895" s="422">
        <f t="shared" si="522"/>
        <v>0</v>
      </c>
      <c r="M895" s="422">
        <f t="shared" si="522"/>
        <v>0</v>
      </c>
      <c r="N895" s="422">
        <f t="shared" si="522"/>
        <v>0</v>
      </c>
      <c r="O895" s="422">
        <f t="shared" si="522"/>
        <v>0</v>
      </c>
      <c r="P895" s="422">
        <f t="shared" si="522"/>
        <v>0</v>
      </c>
      <c r="AJ895" s="2"/>
      <c r="AK895" s="241"/>
      <c r="AL895" s="2"/>
      <c r="AM895" s="2"/>
      <c r="AN895" s="241"/>
      <c r="AP895" s="2"/>
      <c r="AQ895" s="2"/>
      <c r="AR895" s="241"/>
      <c r="AS895" s="2"/>
      <c r="AT895" s="2"/>
      <c r="AU895" s="2"/>
      <c r="AV895" s="2"/>
      <c r="AW895" s="2"/>
      <c r="AX895" s="2"/>
      <c r="AY895" s="2"/>
      <c r="AZ895" s="2"/>
      <c r="BA895" s="2"/>
      <c r="BB895" s="2"/>
      <c r="BC895" s="2"/>
      <c r="BD895" s="2"/>
      <c r="BE895" s="2"/>
      <c r="BF895" s="2"/>
      <c r="BG895" s="2"/>
      <c r="BH895" s="2"/>
      <c r="BI895" s="2"/>
      <c r="BJ895" s="2"/>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row>
    <row r="896" spans="1:243" ht="15.5">
      <c r="A896" s="147" t="s">
        <v>3985</v>
      </c>
      <c r="B896" s="227">
        <v>387.8</v>
      </c>
      <c r="C896" s="577">
        <v>0</v>
      </c>
      <c r="D896" s="422">
        <f t="shared" ref="D896:P896" si="523">C896+D883</f>
        <v>0</v>
      </c>
      <c r="E896" s="422">
        <f t="shared" si="523"/>
        <v>0</v>
      </c>
      <c r="F896" s="422">
        <f t="shared" si="523"/>
        <v>0</v>
      </c>
      <c r="G896" s="422">
        <f t="shared" si="523"/>
        <v>0</v>
      </c>
      <c r="H896" s="422">
        <f t="shared" si="523"/>
        <v>0</v>
      </c>
      <c r="I896" s="422">
        <f t="shared" si="523"/>
        <v>0</v>
      </c>
      <c r="J896" s="422">
        <f t="shared" si="523"/>
        <v>0</v>
      </c>
      <c r="K896" s="422">
        <f t="shared" si="523"/>
        <v>0</v>
      </c>
      <c r="L896" s="422">
        <f t="shared" si="523"/>
        <v>0</v>
      </c>
      <c r="M896" s="422">
        <f t="shared" si="523"/>
        <v>0</v>
      </c>
      <c r="N896" s="422">
        <f t="shared" si="523"/>
        <v>0</v>
      </c>
      <c r="O896" s="422">
        <f t="shared" si="523"/>
        <v>0</v>
      </c>
      <c r="P896" s="422">
        <f t="shared" si="523"/>
        <v>0</v>
      </c>
      <c r="AJ896" s="2"/>
      <c r="AK896" s="241"/>
      <c r="AL896" s="2"/>
      <c r="AM896" s="2"/>
      <c r="AN896" s="241"/>
      <c r="AP896" s="2"/>
      <c r="AQ896" s="2"/>
      <c r="AR896" s="241"/>
      <c r="AS896" s="2"/>
      <c r="AT896" s="2"/>
      <c r="AU896" s="2"/>
      <c r="AV896" s="2"/>
      <c r="AW896" s="2"/>
      <c r="AX896" s="2"/>
      <c r="AY896" s="2"/>
      <c r="AZ896" s="2"/>
      <c r="BA896" s="2"/>
      <c r="BB896" s="2"/>
      <c r="BC896" s="2"/>
      <c r="BD896" s="2"/>
      <c r="BE896" s="2"/>
      <c r="BF896" s="2"/>
      <c r="BG896" s="2"/>
      <c r="BH896" s="2"/>
      <c r="BI896" s="2"/>
      <c r="BJ896" s="2"/>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row>
    <row r="897" spans="1:243" ht="15.5">
      <c r="A897" s="147" t="s">
        <v>3983</v>
      </c>
      <c r="B897" s="227">
        <v>387.9</v>
      </c>
      <c r="C897" s="577">
        <v>0</v>
      </c>
      <c r="D897" s="422">
        <f t="shared" ref="D897:P897" si="524">C897+D884</f>
        <v>0</v>
      </c>
      <c r="E897" s="422">
        <f t="shared" si="524"/>
        <v>0</v>
      </c>
      <c r="F897" s="422">
        <f t="shared" si="524"/>
        <v>0</v>
      </c>
      <c r="G897" s="422">
        <f t="shared" si="524"/>
        <v>0</v>
      </c>
      <c r="H897" s="422">
        <f t="shared" si="524"/>
        <v>0</v>
      </c>
      <c r="I897" s="422">
        <f t="shared" si="524"/>
        <v>0</v>
      </c>
      <c r="J897" s="422">
        <f t="shared" si="524"/>
        <v>0</v>
      </c>
      <c r="K897" s="422">
        <f t="shared" si="524"/>
        <v>0</v>
      </c>
      <c r="L897" s="422">
        <f t="shared" si="524"/>
        <v>0</v>
      </c>
      <c r="M897" s="422">
        <f t="shared" si="524"/>
        <v>0</v>
      </c>
      <c r="N897" s="422">
        <f t="shared" si="524"/>
        <v>0</v>
      </c>
      <c r="O897" s="422">
        <f t="shared" si="524"/>
        <v>0</v>
      </c>
      <c r="P897" s="422">
        <f t="shared" si="524"/>
        <v>0</v>
      </c>
      <c r="AJ897" s="2"/>
      <c r="AK897" s="241"/>
      <c r="AL897" s="2"/>
      <c r="AM897" s="2"/>
      <c r="AN897" s="241"/>
      <c r="AP897" s="2"/>
      <c r="AQ897" s="2"/>
      <c r="AR897" s="241"/>
      <c r="AS897" s="2"/>
      <c r="AT897" s="2"/>
      <c r="AU897" s="2"/>
      <c r="AV897" s="2"/>
      <c r="AW897" s="2"/>
      <c r="AX897" s="2"/>
      <c r="AY897" s="2"/>
      <c r="AZ897" s="2"/>
      <c r="BA897" s="2"/>
      <c r="BB897" s="2"/>
      <c r="BC897" s="2"/>
      <c r="BD897" s="2"/>
      <c r="BE897" s="2"/>
      <c r="BF897" s="2"/>
      <c r="BG897" s="2"/>
      <c r="BH897" s="2"/>
      <c r="BI897" s="2"/>
      <c r="BJ897" s="2"/>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row>
    <row r="898" spans="1:243" ht="15.5">
      <c r="A898" s="147" t="s">
        <v>3986</v>
      </c>
      <c r="B898" s="227">
        <v>387.1</v>
      </c>
      <c r="C898" s="577">
        <v>0</v>
      </c>
      <c r="D898" s="422">
        <f t="shared" ref="D898:P898" si="525">C898+D885</f>
        <v>0</v>
      </c>
      <c r="E898" s="422">
        <f t="shared" si="525"/>
        <v>0</v>
      </c>
      <c r="F898" s="422">
        <f t="shared" si="525"/>
        <v>0</v>
      </c>
      <c r="G898" s="422">
        <f t="shared" si="525"/>
        <v>0</v>
      </c>
      <c r="H898" s="422">
        <f t="shared" si="525"/>
        <v>0</v>
      </c>
      <c r="I898" s="422">
        <f t="shared" si="525"/>
        <v>0</v>
      </c>
      <c r="J898" s="422">
        <f t="shared" si="525"/>
        <v>0</v>
      </c>
      <c r="K898" s="422">
        <f t="shared" si="525"/>
        <v>0</v>
      </c>
      <c r="L898" s="422">
        <f t="shared" si="525"/>
        <v>0</v>
      </c>
      <c r="M898" s="422">
        <f t="shared" si="525"/>
        <v>0</v>
      </c>
      <c r="N898" s="422">
        <f t="shared" si="525"/>
        <v>0</v>
      </c>
      <c r="O898" s="422">
        <f t="shared" si="525"/>
        <v>0</v>
      </c>
      <c r="P898" s="422">
        <f t="shared" si="525"/>
        <v>0</v>
      </c>
      <c r="AJ898" s="2"/>
      <c r="AK898" s="241"/>
      <c r="AL898" s="2"/>
      <c r="AM898" s="2"/>
      <c r="AN898" s="241"/>
      <c r="AP898" s="2"/>
      <c r="AQ898" s="2"/>
      <c r="AR898" s="241"/>
      <c r="AS898" s="2"/>
      <c r="AT898" s="2"/>
      <c r="AU898" s="2"/>
      <c r="AV898" s="2"/>
      <c r="AW898" s="2"/>
      <c r="AX898" s="2"/>
      <c r="AY898" s="2"/>
      <c r="AZ898" s="2"/>
      <c r="BA898" s="2"/>
      <c r="BB898" s="2"/>
      <c r="BC898" s="2"/>
      <c r="BD898" s="2"/>
      <c r="BE898" s="2"/>
      <c r="BF898" s="2"/>
      <c r="BG898" s="2"/>
      <c r="BH898" s="2"/>
      <c r="BI898" s="2"/>
      <c r="BJ898" s="2"/>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row>
    <row r="899" spans="1:243" ht="15.5">
      <c r="A899" s="147" t="s">
        <v>3987</v>
      </c>
      <c r="B899" s="227">
        <v>387.11</v>
      </c>
      <c r="C899" s="577">
        <v>0</v>
      </c>
      <c r="D899" s="422">
        <f t="shared" ref="D899:P899" si="526">C899+D886</f>
        <v>0</v>
      </c>
      <c r="E899" s="422">
        <f t="shared" si="526"/>
        <v>0</v>
      </c>
      <c r="F899" s="422">
        <f t="shared" si="526"/>
        <v>0</v>
      </c>
      <c r="G899" s="422">
        <f t="shared" si="526"/>
        <v>0</v>
      </c>
      <c r="H899" s="422">
        <f t="shared" si="526"/>
        <v>0</v>
      </c>
      <c r="I899" s="422">
        <f t="shared" si="526"/>
        <v>0</v>
      </c>
      <c r="J899" s="422">
        <f t="shared" si="526"/>
        <v>0</v>
      </c>
      <c r="K899" s="422">
        <f t="shared" si="526"/>
        <v>0</v>
      </c>
      <c r="L899" s="422">
        <f t="shared" si="526"/>
        <v>0</v>
      </c>
      <c r="M899" s="422">
        <f t="shared" si="526"/>
        <v>0</v>
      </c>
      <c r="N899" s="422">
        <f t="shared" si="526"/>
        <v>0</v>
      </c>
      <c r="O899" s="422">
        <f t="shared" si="526"/>
        <v>0</v>
      </c>
      <c r="P899" s="422">
        <f t="shared" si="526"/>
        <v>0</v>
      </c>
      <c r="AJ899" s="2"/>
      <c r="AK899" s="241"/>
      <c r="AL899" s="2"/>
      <c r="AM899" s="2"/>
      <c r="AN899" s="241"/>
      <c r="AP899" s="2"/>
      <c r="AQ899" s="2"/>
      <c r="AR899" s="241"/>
      <c r="AS899" s="2"/>
      <c r="AT899" s="2"/>
      <c r="AU899" s="2"/>
      <c r="AV899" s="2"/>
      <c r="AW899" s="2"/>
      <c r="AX899" s="2"/>
      <c r="AY899" s="2"/>
      <c r="AZ899" s="2"/>
      <c r="BA899" s="2"/>
      <c r="BB899" s="2"/>
      <c r="BC899" s="2"/>
      <c r="BD899" s="2"/>
      <c r="BE899" s="2"/>
      <c r="BF899" s="2"/>
      <c r="BG899" s="2"/>
      <c r="BH899" s="2"/>
      <c r="BI899" s="2"/>
      <c r="BJ899" s="2"/>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row>
    <row r="900" spans="1:243" ht="15.5">
      <c r="A900" s="147" t="s">
        <v>3988</v>
      </c>
      <c r="B900" s="227">
        <v>387.12</v>
      </c>
      <c r="C900" s="577">
        <v>0</v>
      </c>
      <c r="D900" s="422">
        <f t="shared" ref="D900:P900" si="527">C900+D887</f>
        <v>0</v>
      </c>
      <c r="E900" s="422">
        <f t="shared" si="527"/>
        <v>0</v>
      </c>
      <c r="F900" s="422">
        <f t="shared" si="527"/>
        <v>0</v>
      </c>
      <c r="G900" s="422">
        <f t="shared" si="527"/>
        <v>0</v>
      </c>
      <c r="H900" s="422">
        <f t="shared" si="527"/>
        <v>0</v>
      </c>
      <c r="I900" s="422">
        <f t="shared" si="527"/>
        <v>0</v>
      </c>
      <c r="J900" s="422">
        <f t="shared" si="527"/>
        <v>0</v>
      </c>
      <c r="K900" s="422">
        <f t="shared" si="527"/>
        <v>0</v>
      </c>
      <c r="L900" s="422">
        <f t="shared" si="527"/>
        <v>0</v>
      </c>
      <c r="M900" s="422">
        <f t="shared" si="527"/>
        <v>0</v>
      </c>
      <c r="N900" s="422">
        <f t="shared" si="527"/>
        <v>0</v>
      </c>
      <c r="O900" s="422">
        <f t="shared" si="527"/>
        <v>0</v>
      </c>
      <c r="P900" s="422">
        <f t="shared" si="527"/>
        <v>0</v>
      </c>
      <c r="AJ900" s="2"/>
      <c r="AK900" s="241"/>
      <c r="AL900" s="2"/>
      <c r="AM900" s="2"/>
      <c r="AN900" s="241"/>
      <c r="AP900" s="2"/>
      <c r="AQ900" s="2"/>
      <c r="AR900" s="241"/>
      <c r="AS900" s="2"/>
      <c r="AT900" s="2"/>
      <c r="AU900" s="2"/>
      <c r="AV900" s="2"/>
      <c r="AW900" s="2"/>
      <c r="AX900" s="2"/>
      <c r="AY900" s="2"/>
      <c r="AZ900" s="2"/>
      <c r="BA900" s="2"/>
      <c r="BB900" s="2"/>
      <c r="BC900" s="2"/>
      <c r="BD900" s="2"/>
      <c r="BE900" s="2"/>
      <c r="BF900" s="2"/>
      <c r="BG900" s="2"/>
      <c r="BH900" s="2"/>
      <c r="BI900" s="2"/>
      <c r="BJ900" s="2"/>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row>
    <row r="901" spans="1:243" ht="15.5">
      <c r="A901" s="147"/>
      <c r="B901" s="227"/>
      <c r="C901" s="226"/>
      <c r="D901" s="226"/>
      <c r="E901" s="226"/>
      <c r="F901" s="226"/>
      <c r="G901" s="226"/>
      <c r="H901" s="226"/>
      <c r="I901" s="226"/>
      <c r="J901" s="226"/>
      <c r="K901" s="226"/>
      <c r="L901" s="226"/>
      <c r="M901" s="226"/>
      <c r="N901" s="226"/>
      <c r="O901" s="226"/>
      <c r="P901" s="263"/>
      <c r="AJ901" s="2"/>
      <c r="AK901" s="241"/>
      <c r="AL901" s="2"/>
      <c r="AM901" s="2"/>
      <c r="AN901" s="241"/>
      <c r="AP901" s="2"/>
      <c r="AQ901" s="2"/>
      <c r="AR901" s="241"/>
      <c r="AS901" s="2"/>
      <c r="AT901" s="2"/>
      <c r="AU901" s="2"/>
      <c r="AV901" s="2"/>
      <c r="AW901" s="2"/>
      <c r="AX901" s="2"/>
      <c r="AY901" s="2"/>
      <c r="AZ901" s="2"/>
      <c r="BA901" s="2"/>
      <c r="BB901" s="2"/>
      <c r="BC901" s="2"/>
      <c r="BD901" s="2"/>
      <c r="BE901" s="2"/>
      <c r="BF901" s="2"/>
      <c r="BG901" s="2"/>
      <c r="BH901" s="2"/>
      <c r="BI901" s="2"/>
      <c r="BJ901" s="2"/>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row>
    <row r="902" spans="1:243" ht="15.5">
      <c r="A902" s="147"/>
      <c r="B902" s="227"/>
      <c r="C902" s="226"/>
      <c r="D902" s="226"/>
      <c r="E902" s="226"/>
      <c r="F902" s="226"/>
      <c r="G902" s="226"/>
      <c r="H902" s="226"/>
      <c r="I902" s="226"/>
      <c r="J902" s="226"/>
      <c r="K902" s="226"/>
      <c r="L902" s="226"/>
      <c r="M902" s="226"/>
      <c r="N902" s="226"/>
      <c r="O902" s="22" t="s">
        <v>2993</v>
      </c>
      <c r="P902" s="263">
        <f>SUM(P516:P525,P557:P566,P597:P606,P638:P647,P678:P686,P716:P724,P755:P763,P792:P799,P820,P841:P848,P878:P887)</f>
        <v>0</v>
      </c>
      <c r="AJ902" s="2"/>
      <c r="AK902" s="241"/>
      <c r="AL902" s="2"/>
      <c r="AM902" s="2"/>
      <c r="AN902" s="241"/>
      <c r="AP902" s="2"/>
      <c r="AQ902" s="2"/>
      <c r="AR902" s="241"/>
      <c r="AS902" s="2"/>
      <c r="AT902" s="2"/>
      <c r="AU902" s="2"/>
      <c r="AV902" s="2"/>
      <c r="AW902" s="2"/>
      <c r="AX902" s="2"/>
      <c r="AY902" s="2"/>
      <c r="AZ902" s="2"/>
      <c r="BA902" s="2"/>
      <c r="BB902" s="2"/>
      <c r="BC902" s="2"/>
      <c r="BD902" s="2"/>
      <c r="BE902" s="2"/>
      <c r="BF902" s="2"/>
      <c r="BG902" s="2"/>
      <c r="BH902" s="2"/>
      <c r="BI902" s="2"/>
      <c r="BJ902" s="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row>
    <row r="903" spans="1:243" ht="18.5">
      <c r="A903" s="147"/>
      <c r="B903" s="227"/>
      <c r="C903" s="226"/>
      <c r="D903" s="226"/>
      <c r="E903" s="226"/>
      <c r="F903" s="226"/>
      <c r="G903" s="226"/>
      <c r="H903" s="226"/>
      <c r="I903" s="226"/>
      <c r="J903" s="226"/>
      <c r="K903" s="226"/>
      <c r="L903" s="226"/>
      <c r="M903" s="226"/>
      <c r="N903" s="226"/>
      <c r="O903" s="22" t="s">
        <v>2994</v>
      </c>
      <c r="P903" s="278"/>
      <c r="AJ903" s="2"/>
      <c r="AK903" s="241"/>
      <c r="AL903" s="2"/>
      <c r="AM903" s="2"/>
      <c r="AN903" s="241"/>
      <c r="AP903" s="2"/>
      <c r="AQ903" s="2"/>
      <c r="AR903" s="241"/>
      <c r="AS903" s="2"/>
      <c r="AT903" s="2"/>
      <c r="AU903" s="2"/>
      <c r="AV903" s="2"/>
      <c r="AW903" s="2"/>
      <c r="AX903" s="2"/>
      <c r="AY903" s="2"/>
      <c r="AZ903" s="2"/>
      <c r="BA903" s="2"/>
      <c r="BB903" s="2"/>
      <c r="BC903" s="2"/>
      <c r="BD903" s="2"/>
      <c r="BE903" s="2"/>
      <c r="BF903" s="2"/>
      <c r="BG903" s="2"/>
      <c r="BH903" s="2"/>
      <c r="BI903" s="2"/>
      <c r="BJ903" s="2"/>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row>
    <row r="904" spans="1:243" ht="18.5">
      <c r="A904" s="147"/>
      <c r="B904" s="227"/>
      <c r="C904" s="226"/>
      <c r="D904" s="226"/>
      <c r="E904" s="226"/>
      <c r="F904" s="226"/>
      <c r="G904" s="226"/>
      <c r="H904" s="226"/>
      <c r="I904" s="226"/>
      <c r="J904" s="226"/>
      <c r="K904" s="226"/>
      <c r="L904" s="226"/>
      <c r="M904" s="226"/>
      <c r="N904" s="226"/>
      <c r="O904" s="22" t="s">
        <v>2995</v>
      </c>
      <c r="P904" s="263">
        <f>SUM(P902:P903)</f>
        <v>0</v>
      </c>
      <c r="AJ904" s="2"/>
      <c r="AK904" s="241"/>
      <c r="AL904" s="2"/>
      <c r="AM904" s="2"/>
      <c r="AN904" s="241"/>
      <c r="AP904" s="2"/>
      <c r="AQ904" s="2"/>
      <c r="AR904" s="241"/>
      <c r="AS904" s="2"/>
      <c r="AT904" s="2"/>
      <c r="AU904" s="2"/>
      <c r="AV904" s="2"/>
      <c r="AW904" s="2"/>
      <c r="AX904" s="2"/>
      <c r="AY904" s="2"/>
      <c r="AZ904" s="2"/>
      <c r="BA904" s="2"/>
      <c r="BB904" s="2"/>
      <c r="BC904" s="2"/>
      <c r="BD904" s="2"/>
      <c r="BE904" s="2"/>
      <c r="BF904" s="2"/>
      <c r="BG904" s="2"/>
      <c r="BH904" s="2"/>
      <c r="BI904" s="2"/>
      <c r="BJ904" s="2"/>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row>
    <row r="905" spans="1:243" ht="15.5">
      <c r="A905" s="147"/>
      <c r="B905" s="227"/>
      <c r="C905" s="226"/>
      <c r="D905" s="226"/>
      <c r="E905" s="226"/>
      <c r="F905" s="226"/>
      <c r="G905" s="226"/>
      <c r="H905" s="226"/>
      <c r="I905" s="226"/>
      <c r="J905" s="226"/>
      <c r="K905" s="226"/>
      <c r="L905" s="226"/>
      <c r="M905" s="226"/>
      <c r="N905" s="226"/>
      <c r="O905" s="2"/>
      <c r="P905" s="281" t="s">
        <v>1388</v>
      </c>
      <c r="AJ905" s="2"/>
      <c r="AK905" s="241"/>
      <c r="AL905" s="2"/>
      <c r="AM905" s="2"/>
      <c r="AN905" s="241"/>
      <c r="AP905" s="2"/>
      <c r="AQ905" s="2"/>
      <c r="AR905" s="241"/>
      <c r="AS905" s="2"/>
      <c r="AT905" s="2"/>
      <c r="AU905" s="2"/>
      <c r="AV905" s="2"/>
      <c r="AW905" s="2"/>
      <c r="AX905" s="2"/>
      <c r="AY905" s="2"/>
      <c r="AZ905" s="2"/>
      <c r="BA905" s="2"/>
      <c r="BB905" s="2"/>
      <c r="BC905" s="2"/>
      <c r="BD905" s="2"/>
      <c r="BE905" s="2"/>
      <c r="BF905" s="2"/>
      <c r="BG905" s="2"/>
      <c r="BH905" s="2"/>
      <c r="BI905" s="2"/>
      <c r="BJ905" s="2"/>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row>
    <row r="906" spans="1:243" ht="15.5">
      <c r="A906" s="147"/>
      <c r="B906" s="227"/>
      <c r="C906" s="226"/>
      <c r="D906" s="226"/>
      <c r="E906" s="226"/>
      <c r="F906" s="226"/>
      <c r="G906" s="226"/>
      <c r="H906" s="226"/>
      <c r="I906" s="226"/>
      <c r="J906" s="226"/>
      <c r="K906" s="226"/>
      <c r="L906" s="226"/>
      <c r="M906" s="226"/>
      <c r="N906" s="226"/>
      <c r="O906" s="22" t="s">
        <v>2996</v>
      </c>
      <c r="P906" s="263">
        <f>SUM(P529:P538,P570:P579,P610:P619,P651:P660,P690:P698,P728:P736,P767:P775,P803:P810,P824,P852:P859,P891:P900)</f>
        <v>0</v>
      </c>
      <c r="AJ906" s="2"/>
      <c r="AK906" s="241"/>
      <c r="AL906" s="2"/>
      <c r="AM906" s="2"/>
      <c r="AN906" s="241"/>
      <c r="AP906" s="2"/>
      <c r="AQ906" s="2"/>
      <c r="AR906" s="241"/>
      <c r="AS906" s="2"/>
      <c r="AT906" s="2"/>
      <c r="AU906" s="2"/>
      <c r="AV906" s="2"/>
      <c r="AW906" s="2"/>
      <c r="AX906" s="2"/>
      <c r="AY906" s="2"/>
      <c r="AZ906" s="2"/>
      <c r="BA906" s="2"/>
      <c r="BB906" s="2"/>
      <c r="BC906" s="2"/>
      <c r="BD906" s="2"/>
      <c r="BE906" s="2"/>
      <c r="BF906" s="2"/>
      <c r="BG906" s="2"/>
      <c r="BH906" s="2"/>
      <c r="BI906" s="2"/>
      <c r="BJ906" s="2"/>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row>
    <row r="907" spans="1:243" ht="18.5">
      <c r="A907" s="147"/>
      <c r="B907" s="227"/>
      <c r="C907" s="226"/>
      <c r="D907" s="226"/>
      <c r="E907" s="226"/>
      <c r="F907" s="226"/>
      <c r="G907" s="226"/>
      <c r="H907" s="226"/>
      <c r="I907" s="226"/>
      <c r="J907" s="226"/>
      <c r="K907" s="226"/>
      <c r="L907" s="226"/>
      <c r="M907" s="226"/>
      <c r="N907" s="226"/>
      <c r="O907" s="22" t="s">
        <v>2994</v>
      </c>
      <c r="P907" s="282"/>
      <c r="AJ907" s="2"/>
      <c r="AK907" s="241"/>
      <c r="AL907" s="2"/>
      <c r="AM907" s="2"/>
      <c r="AN907" s="241"/>
      <c r="AP907" s="2"/>
      <c r="AQ907" s="2"/>
      <c r="AR907" s="241"/>
      <c r="AS907" s="2"/>
      <c r="AT907" s="2"/>
      <c r="AU907" s="2"/>
      <c r="AV907" s="2"/>
      <c r="AW907" s="2"/>
      <c r="AX907" s="2"/>
      <c r="AY907" s="2"/>
      <c r="AZ907" s="2"/>
      <c r="BA907" s="2"/>
      <c r="BB907" s="2"/>
      <c r="BC907" s="2"/>
      <c r="BD907" s="2"/>
      <c r="BE907" s="2"/>
      <c r="BF907" s="2"/>
      <c r="BG907" s="2"/>
      <c r="BH907" s="2"/>
      <c r="BI907" s="2"/>
      <c r="BJ907" s="2"/>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row>
    <row r="908" spans="1:243" ht="18.5">
      <c r="A908" s="147"/>
      <c r="B908" s="227"/>
      <c r="C908" s="226"/>
      <c r="D908" s="226"/>
      <c r="E908" s="226"/>
      <c r="F908" s="226"/>
      <c r="G908" s="226"/>
      <c r="H908" s="226"/>
      <c r="I908" s="226"/>
      <c r="J908" s="226"/>
      <c r="K908" s="226"/>
      <c r="L908" s="226"/>
      <c r="M908" s="226"/>
      <c r="N908" s="226"/>
      <c r="O908" s="22" t="s">
        <v>2997</v>
      </c>
      <c r="P908" s="263">
        <f>SUM(P906:P907)</f>
        <v>0</v>
      </c>
      <c r="AJ908" s="2"/>
      <c r="AK908" s="241"/>
      <c r="AL908" s="2"/>
      <c r="AM908" s="2"/>
      <c r="AN908" s="241"/>
      <c r="AP908" s="2"/>
      <c r="AQ908" s="2"/>
      <c r="AR908" s="241"/>
      <c r="AS908" s="2"/>
      <c r="AT908" s="2"/>
      <c r="AU908" s="2"/>
      <c r="AV908" s="2"/>
      <c r="AW908" s="2"/>
      <c r="AX908" s="2"/>
      <c r="AY908" s="2"/>
      <c r="AZ908" s="2"/>
      <c r="BA908" s="2"/>
      <c r="BB908" s="2"/>
      <c r="BC908" s="2"/>
      <c r="BD908" s="2"/>
      <c r="BE908" s="2"/>
      <c r="BF908" s="2"/>
      <c r="BG908" s="2"/>
      <c r="BH908" s="2"/>
      <c r="BI908" s="2"/>
      <c r="BJ908" s="2"/>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row>
    <row r="909" spans="1:243" ht="15.5">
      <c r="A909" s="147"/>
      <c r="B909" s="227"/>
      <c r="C909" s="226"/>
      <c r="D909" s="226"/>
      <c r="E909" s="226"/>
      <c r="F909" s="226"/>
      <c r="G909" s="226"/>
      <c r="H909" s="226"/>
      <c r="I909" s="226"/>
      <c r="J909" s="226"/>
      <c r="K909" s="226"/>
      <c r="L909" s="226"/>
      <c r="M909" s="226"/>
      <c r="N909" s="226"/>
      <c r="O909" s="22"/>
      <c r="P909" s="281" t="s">
        <v>1389</v>
      </c>
      <c r="AJ909" s="2"/>
      <c r="AK909" s="241"/>
      <c r="AL909" s="2"/>
      <c r="AM909" s="2"/>
      <c r="AN909" s="241"/>
      <c r="AP909" s="2"/>
      <c r="AQ909" s="2"/>
      <c r="AR909" s="241"/>
      <c r="AS909" s="2"/>
      <c r="AT909" s="2"/>
      <c r="AU909" s="2"/>
      <c r="AV909" s="2"/>
      <c r="AW909" s="2"/>
      <c r="AX909" s="2"/>
      <c r="AY909" s="2"/>
      <c r="AZ909" s="2"/>
      <c r="BA909" s="2"/>
      <c r="BB909" s="2"/>
      <c r="BC909" s="2"/>
      <c r="BD909" s="2"/>
      <c r="BE909" s="2"/>
      <c r="BF909" s="2"/>
      <c r="BG909" s="2"/>
      <c r="BH909" s="2"/>
      <c r="BI909" s="2"/>
      <c r="BJ909" s="2"/>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row>
    <row r="910" spans="1:243" ht="15.5">
      <c r="A910" s="147"/>
      <c r="B910" s="227"/>
      <c r="C910" s="226"/>
      <c r="D910" s="226"/>
      <c r="E910" s="226"/>
      <c r="F910" s="226"/>
      <c r="G910" s="226"/>
      <c r="H910" s="226"/>
      <c r="I910" s="226"/>
      <c r="J910" s="226"/>
      <c r="K910" s="226"/>
      <c r="L910" s="226"/>
      <c r="M910" s="226"/>
      <c r="N910" s="226"/>
      <c r="O910" s="226"/>
      <c r="P910" s="209"/>
      <c r="AJ910" s="2"/>
      <c r="AK910" s="241"/>
      <c r="AL910" s="2"/>
      <c r="AM910" s="2"/>
      <c r="AN910" s="241"/>
      <c r="AP910" s="2"/>
      <c r="AQ910" s="2"/>
      <c r="AR910" s="241"/>
      <c r="AS910" s="2"/>
      <c r="AT910" s="2"/>
      <c r="AU910" s="2"/>
      <c r="AV910" s="2"/>
      <c r="AW910" s="2"/>
      <c r="AX910" s="2"/>
      <c r="AY910" s="2"/>
      <c r="AZ910" s="2"/>
      <c r="BA910" s="2"/>
      <c r="BB910" s="2"/>
      <c r="BC910" s="2"/>
      <c r="BD910" s="2"/>
      <c r="BE910" s="2"/>
      <c r="BF910" s="2"/>
      <c r="BG910" s="2"/>
      <c r="BH910" s="2"/>
      <c r="BI910" s="2"/>
      <c r="BJ910" s="2"/>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row>
    <row r="911" spans="1:243" ht="15.5">
      <c r="A911" s="96"/>
      <c r="B911" s="216" t="s">
        <v>110</v>
      </c>
      <c r="C911" s="2"/>
      <c r="D911" s="2"/>
      <c r="E911" s="2"/>
      <c r="F911" s="2"/>
      <c r="G911" s="2"/>
      <c r="H911" s="2"/>
      <c r="I911" s="2"/>
      <c r="J911" s="2"/>
      <c r="K911" s="96"/>
      <c r="L911" s="2"/>
      <c r="M911" s="2"/>
      <c r="N911" s="2"/>
      <c r="O911" s="2"/>
      <c r="P911" s="259"/>
      <c r="AJ911" s="2"/>
      <c r="AK911" s="241"/>
      <c r="AL911" s="2"/>
      <c r="AM911" s="2"/>
      <c r="AN911" s="241"/>
      <c r="AP911" s="2"/>
      <c r="AQ911" s="2"/>
      <c r="AR911" s="241"/>
      <c r="AS911" s="2"/>
      <c r="AT911" s="2"/>
      <c r="AU911" s="2"/>
      <c r="AV911" s="2"/>
      <c r="AW911" s="2"/>
      <c r="AX911" s="2"/>
      <c r="AY911" s="2"/>
      <c r="AZ911" s="2"/>
      <c r="BA911" s="2"/>
      <c r="BB911" s="2"/>
      <c r="BC911" s="2"/>
      <c r="BD911" s="2"/>
      <c r="BE911" s="2"/>
      <c r="BF911" s="2"/>
      <c r="BG911" s="2"/>
      <c r="BH911" s="2"/>
      <c r="BI911" s="2"/>
      <c r="BJ911" s="2"/>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row>
    <row r="912" spans="1:243" ht="18.5">
      <c r="A912" s="147"/>
      <c r="B912" s="21" t="s">
        <v>2998</v>
      </c>
      <c r="C912" s="2"/>
      <c r="D912" s="2"/>
      <c r="E912" s="2"/>
      <c r="F912" s="2"/>
      <c r="G912" s="2"/>
      <c r="H912" s="2"/>
      <c r="I912" s="2"/>
      <c r="J912" s="2"/>
      <c r="K912" s="96"/>
      <c r="L912" s="2"/>
      <c r="M912" s="2"/>
      <c r="N912" s="2"/>
      <c r="O912" s="2"/>
      <c r="P912" s="259"/>
      <c r="AJ912" s="2"/>
      <c r="AK912" s="241"/>
      <c r="AL912" s="2"/>
      <c r="AM912" s="2"/>
      <c r="AN912" s="241"/>
      <c r="AP912" s="2"/>
      <c r="AQ912" s="2"/>
      <c r="AR912" s="241"/>
      <c r="AS912" s="2"/>
      <c r="AT912" s="2"/>
      <c r="AU912" s="2"/>
      <c r="AV912" s="2"/>
      <c r="AW912" s="2"/>
      <c r="AX912" s="2"/>
      <c r="AY912" s="2"/>
      <c r="AZ912" s="2"/>
      <c r="BA912" s="2"/>
      <c r="BB912" s="2"/>
      <c r="BC912" s="2"/>
      <c r="BD912" s="2"/>
      <c r="BE912" s="2"/>
      <c r="BF912" s="2"/>
      <c r="BG912" s="2"/>
      <c r="BH912" s="2"/>
      <c r="BI912" s="2"/>
      <c r="BJ912" s="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row>
    <row r="913" spans="1:243" ht="18.5">
      <c r="A913" s="147"/>
      <c r="B913" s="21" t="s">
        <v>1390</v>
      </c>
      <c r="C913" s="2"/>
      <c r="D913" s="2"/>
      <c r="E913" s="2"/>
      <c r="F913" s="2"/>
      <c r="G913" s="2"/>
      <c r="H913" s="2"/>
      <c r="I913" s="2"/>
      <c r="J913" s="2"/>
      <c r="K913" s="96"/>
      <c r="L913" s="2"/>
      <c r="M913" s="2"/>
      <c r="N913" s="2"/>
      <c r="O913" s="2"/>
      <c r="P913" s="259"/>
      <c r="AJ913" s="2"/>
      <c r="AK913" s="241"/>
      <c r="AL913" s="2"/>
      <c r="AM913" s="2"/>
      <c r="AN913" s="241"/>
      <c r="AP913" s="2"/>
      <c r="AQ913" s="2"/>
      <c r="AR913" s="241"/>
      <c r="AS913" s="2"/>
      <c r="AT913" s="2"/>
      <c r="AU913" s="2"/>
      <c r="AV913" s="2"/>
      <c r="AW913" s="2"/>
      <c r="AX913" s="2"/>
      <c r="AY913" s="2"/>
      <c r="AZ913" s="2"/>
      <c r="BA913" s="2"/>
      <c r="BB913" s="2"/>
      <c r="BC913" s="2"/>
      <c r="BD913" s="2"/>
      <c r="BE913" s="2"/>
      <c r="BF913" s="2"/>
      <c r="BG913" s="2"/>
      <c r="BH913" s="2"/>
      <c r="BI913" s="2"/>
      <c r="BJ913" s="2"/>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row>
    <row r="914" spans="1:243" ht="18.75" customHeight="1">
      <c r="A914" s="147"/>
      <c r="B914" s="21" t="s">
        <v>1391</v>
      </c>
      <c r="C914" s="2"/>
      <c r="D914" s="1199"/>
      <c r="E914" s="1199"/>
      <c r="F914" s="1199"/>
      <c r="G914" s="1199"/>
      <c r="H914" s="1199"/>
      <c r="I914" s="1199"/>
      <c r="J914" s="1199"/>
      <c r="K914" s="1199"/>
      <c r="L914" s="1199"/>
      <c r="M914" s="1199"/>
      <c r="N914" s="1199"/>
      <c r="O914" s="1199"/>
      <c r="P914" s="1200"/>
      <c r="AJ914" s="2"/>
      <c r="AK914" s="241"/>
      <c r="AL914" s="2"/>
      <c r="AM914" s="2"/>
      <c r="AN914" s="241"/>
      <c r="AP914" s="2"/>
      <c r="AQ914" s="2"/>
      <c r="AR914" s="241"/>
      <c r="AS914" s="2"/>
      <c r="AT914" s="2"/>
      <c r="AU914" s="2"/>
      <c r="AV914" s="2"/>
      <c r="AW914" s="2"/>
      <c r="AX914" s="2"/>
      <c r="AY914" s="2"/>
      <c r="AZ914" s="2"/>
      <c r="BA914" s="2"/>
      <c r="BB914" s="2"/>
      <c r="BC914" s="2"/>
      <c r="BD914" s="2"/>
      <c r="BE914" s="2"/>
      <c r="BF914" s="2"/>
      <c r="BG914" s="2"/>
      <c r="BH914" s="2"/>
      <c r="BI914" s="2"/>
      <c r="BJ914" s="2"/>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row>
    <row r="915" spans="1:243" ht="18.5">
      <c r="A915" s="147"/>
      <c r="B915" s="21" t="s">
        <v>1392</v>
      </c>
      <c r="C915" s="2"/>
      <c r="G915" s="45"/>
      <c r="H915" s="45"/>
      <c r="P915" s="259"/>
      <c r="AJ915" s="2"/>
      <c r="AK915" s="241"/>
      <c r="AL915" s="2"/>
      <c r="AM915" s="2"/>
      <c r="AN915" s="241"/>
      <c r="AP915" s="2"/>
      <c r="AQ915" s="2"/>
      <c r="AR915" s="241"/>
      <c r="AS915" s="2"/>
      <c r="AT915" s="2"/>
      <c r="AU915" s="2"/>
      <c r="AV915" s="2"/>
      <c r="AW915" s="2"/>
      <c r="AX915" s="2"/>
      <c r="AY915" s="2"/>
      <c r="AZ915" s="2"/>
      <c r="BA915" s="2"/>
      <c r="BB915" s="2"/>
      <c r="BC915" s="2"/>
      <c r="BD915" s="2"/>
      <c r="BE915" s="2"/>
      <c r="BF915" s="2"/>
      <c r="BG915" s="2"/>
      <c r="BH915" s="2"/>
      <c r="BI915" s="2"/>
      <c r="BJ915" s="2"/>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row>
    <row r="916" spans="1:243" ht="18.5">
      <c r="A916" s="147"/>
      <c r="B916" s="21" t="s">
        <v>1393</v>
      </c>
      <c r="C916" s="2"/>
      <c r="G916" s="45"/>
      <c r="H916" s="45"/>
      <c r="P916" s="259"/>
      <c r="AJ916" s="2"/>
      <c r="AK916" s="241"/>
      <c r="AL916" s="2"/>
      <c r="AM916" s="2"/>
      <c r="AN916" s="241"/>
      <c r="AP916" s="2"/>
      <c r="AQ916" s="2"/>
      <c r="AR916" s="241"/>
      <c r="AS916" s="2"/>
      <c r="AT916" s="2"/>
      <c r="AU916" s="2"/>
      <c r="AV916" s="2"/>
      <c r="AW916" s="2"/>
      <c r="AX916" s="2"/>
      <c r="AY916" s="2"/>
      <c r="AZ916" s="2"/>
      <c r="BA916" s="2"/>
      <c r="BB916" s="2"/>
      <c r="BC916" s="2"/>
      <c r="BD916" s="2"/>
      <c r="BE916" s="2"/>
      <c r="BF916" s="2"/>
      <c r="BG916" s="2"/>
      <c r="BH916" s="2"/>
      <c r="BI916" s="2"/>
      <c r="BJ916" s="2"/>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row>
    <row r="917" spans="1:243" ht="74.25" customHeight="1">
      <c r="A917" s="242"/>
      <c r="B917" s="1245" t="s">
        <v>2999</v>
      </c>
      <c r="C917" s="1285"/>
      <c r="D917" s="1285"/>
      <c r="E917" s="1285"/>
      <c r="F917" s="1285"/>
      <c r="G917" s="1285"/>
      <c r="H917" s="1285"/>
      <c r="I917" s="1285"/>
      <c r="J917" s="1285"/>
      <c r="K917" s="1285"/>
      <c r="L917" s="1285"/>
      <c r="M917" s="1285"/>
      <c r="N917" s="1285"/>
      <c r="O917" s="1285"/>
      <c r="P917" s="1285"/>
      <c r="AJ917" s="2"/>
      <c r="AK917" s="241"/>
      <c r="AL917" s="2"/>
      <c r="AM917" s="2"/>
      <c r="AN917" s="241"/>
      <c r="AP917" s="2"/>
      <c r="AQ917" s="2"/>
      <c r="AR917" s="241"/>
      <c r="AS917" s="2"/>
      <c r="AT917" s="2"/>
      <c r="AU917" s="2"/>
      <c r="AV917" s="2"/>
      <c r="AW917" s="2"/>
      <c r="AX917" s="2"/>
      <c r="AY917" s="2"/>
      <c r="AZ917" s="2"/>
      <c r="BA917" s="2"/>
      <c r="BB917" s="2"/>
      <c r="BC917" s="2"/>
      <c r="BD917" s="2"/>
      <c r="BE917" s="2"/>
      <c r="BF917" s="2"/>
      <c r="BG917" s="2"/>
      <c r="BH917" s="2"/>
      <c r="BI917" s="2"/>
      <c r="BJ917" s="2"/>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row>
    <row r="918" spans="1:243" ht="15.5">
      <c r="A918" s="218"/>
      <c r="B918" s="218"/>
      <c r="C918" s="218"/>
      <c r="D918" s="218"/>
      <c r="E918" s="218"/>
      <c r="F918" s="218"/>
      <c r="G918" s="45"/>
      <c r="H918" s="45"/>
      <c r="AJ918" s="2"/>
      <c r="AK918" s="241"/>
      <c r="AL918" s="2"/>
      <c r="AM918" s="2"/>
      <c r="AN918" s="241"/>
      <c r="AP918" s="2"/>
      <c r="AQ918" s="2"/>
      <c r="AR918" s="241"/>
      <c r="AS918" s="2"/>
      <c r="AT918" s="2"/>
      <c r="AU918" s="2"/>
      <c r="AV918" s="2"/>
      <c r="AW918" s="2"/>
      <c r="AX918" s="2"/>
      <c r="AY918" s="2"/>
      <c r="AZ918" s="2"/>
      <c r="BA918" s="2"/>
      <c r="BB918" s="2"/>
      <c r="BC918" s="2"/>
      <c r="BD918" s="2"/>
      <c r="BE918" s="2"/>
      <c r="BF918" s="2"/>
      <c r="BG918" s="2"/>
      <c r="BH918" s="2"/>
      <c r="BI918" s="2"/>
      <c r="BJ918" s="2"/>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row>
    <row r="919" spans="1:243" ht="15.5">
      <c r="A919" s="218"/>
      <c r="B919" s="218"/>
      <c r="C919" s="218"/>
      <c r="D919" s="218"/>
      <c r="E919" s="218"/>
      <c r="F919" s="218"/>
      <c r="G919" s="45"/>
      <c r="H919" s="45"/>
      <c r="AJ919" s="2"/>
      <c r="AK919" s="241"/>
      <c r="AL919" s="2"/>
      <c r="AM919" s="2"/>
      <c r="AN919" s="241"/>
      <c r="AP919" s="2"/>
      <c r="AQ919" s="2"/>
      <c r="AR919" s="241"/>
      <c r="AS919" s="2"/>
      <c r="AT919" s="2"/>
      <c r="AU919" s="2"/>
      <c r="AV919" s="2"/>
      <c r="AW919" s="2"/>
      <c r="AX919" s="2"/>
      <c r="AY919" s="2"/>
      <c r="AZ919" s="2"/>
      <c r="BA919" s="2"/>
      <c r="BB919" s="2"/>
      <c r="BC919" s="2"/>
      <c r="BD919" s="2"/>
      <c r="BE919" s="2"/>
      <c r="BF919" s="2"/>
      <c r="BG919" s="2"/>
      <c r="BH919" s="2"/>
      <c r="BI919" s="2"/>
      <c r="BJ919" s="2"/>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row>
    <row r="920" spans="1:243" ht="15.5">
      <c r="A920" s="218"/>
      <c r="B920" s="218"/>
      <c r="C920" s="218"/>
      <c r="D920" s="218"/>
      <c r="E920" s="218"/>
      <c r="F920" s="218"/>
      <c r="AJ920" s="2"/>
      <c r="AK920" s="241"/>
      <c r="AL920" s="2"/>
      <c r="AM920" s="2"/>
      <c r="AN920" s="241"/>
      <c r="AP920" s="2"/>
      <c r="AQ920" s="2"/>
      <c r="AR920" s="241"/>
      <c r="AS920" s="2"/>
      <c r="AT920" s="2"/>
      <c r="AU920" s="2"/>
      <c r="AV920" s="2"/>
      <c r="AW920" s="2"/>
      <c r="AX920" s="2"/>
      <c r="AY920" s="2"/>
      <c r="AZ920" s="2"/>
      <c r="BA920" s="2"/>
      <c r="BB920" s="2"/>
      <c r="BC920" s="2"/>
      <c r="BD920" s="2"/>
      <c r="BE920" s="2"/>
      <c r="BF920" s="2"/>
      <c r="BG920" s="2"/>
      <c r="BH920" s="2"/>
      <c r="BI920" s="2"/>
      <c r="BJ920" s="2"/>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row>
    <row r="921" spans="1:243" ht="15.5">
      <c r="A921" s="218"/>
      <c r="B921" s="218"/>
      <c r="C921" s="218"/>
      <c r="D921" s="218"/>
      <c r="E921" s="218"/>
      <c r="F921" s="218"/>
      <c r="AJ921" s="2"/>
      <c r="AK921" s="241"/>
      <c r="AL921" s="2"/>
      <c r="AM921" s="2"/>
      <c r="AN921" s="241"/>
      <c r="AP921" s="2"/>
      <c r="AQ921" s="2"/>
      <c r="AR921" s="241"/>
      <c r="AS921" s="2"/>
      <c r="AT921" s="2"/>
      <c r="AU921" s="2"/>
      <c r="AV921" s="2"/>
      <c r="AW921" s="2"/>
      <c r="AX921" s="2"/>
      <c r="AY921" s="2"/>
      <c r="AZ921" s="2"/>
      <c r="BA921" s="2"/>
      <c r="BB921" s="2"/>
      <c r="BC921" s="2"/>
      <c r="BD921" s="2"/>
      <c r="BE921" s="2"/>
      <c r="BF921" s="2"/>
      <c r="BG921" s="2"/>
      <c r="BH921" s="2"/>
      <c r="BI921" s="2"/>
      <c r="BJ921" s="2"/>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row>
    <row r="922" spans="1:243" ht="15.5">
      <c r="A922" s="218"/>
      <c r="B922" s="218"/>
      <c r="C922" s="218"/>
      <c r="D922" s="218"/>
      <c r="E922" s="218"/>
      <c r="F922" s="218"/>
      <c r="AJ922" s="2"/>
      <c r="AK922" s="241"/>
      <c r="AL922" s="2"/>
      <c r="AM922" s="2"/>
      <c r="AN922" s="241"/>
      <c r="AP922" s="2"/>
      <c r="AQ922" s="2"/>
      <c r="AR922" s="241"/>
      <c r="AS922" s="2"/>
      <c r="AT922" s="2"/>
      <c r="AU922" s="2"/>
      <c r="AV922" s="2"/>
      <c r="AW922" s="2"/>
      <c r="AX922" s="2"/>
      <c r="AY922" s="2"/>
      <c r="AZ922" s="2"/>
      <c r="BA922" s="2"/>
      <c r="BB922" s="2"/>
      <c r="BC922" s="2"/>
      <c r="BD922" s="2"/>
      <c r="BE922" s="2"/>
      <c r="BF922" s="2"/>
      <c r="BG922" s="2"/>
      <c r="BH922" s="2"/>
      <c r="BI922" s="2"/>
      <c r="BJ922" s="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row>
    <row r="923" spans="1:243" ht="15.5">
      <c r="A923" s="218"/>
      <c r="B923" s="218"/>
      <c r="C923" s="218"/>
      <c r="D923" s="218"/>
      <c r="E923" s="218"/>
      <c r="F923" s="218"/>
      <c r="AJ923" s="2"/>
      <c r="AK923" s="241"/>
      <c r="AL923" s="2"/>
      <c r="AM923" s="2"/>
      <c r="AN923" s="241"/>
      <c r="AP923" s="2"/>
      <c r="AQ923" s="2"/>
      <c r="AR923" s="241"/>
      <c r="AS923" s="2"/>
      <c r="AT923" s="2"/>
      <c r="AU923" s="2"/>
      <c r="AV923" s="2"/>
      <c r="AW923" s="2"/>
      <c r="AX923" s="2"/>
      <c r="AY923" s="2"/>
      <c r="AZ923" s="2"/>
      <c r="BA923" s="2"/>
      <c r="BB923" s="2"/>
      <c r="BC923" s="2"/>
      <c r="BD923" s="2"/>
      <c r="BE923" s="2"/>
      <c r="BF923" s="2"/>
      <c r="BG923" s="2"/>
      <c r="BH923" s="2"/>
      <c r="BI923" s="2"/>
      <c r="BJ923" s="2"/>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row>
    <row r="924" spans="1:243" ht="15.5">
      <c r="A924" s="218"/>
      <c r="B924" s="218"/>
      <c r="C924" s="218"/>
      <c r="D924" s="218"/>
      <c r="E924" s="218"/>
      <c r="F924" s="218"/>
      <c r="AJ924" s="2"/>
      <c r="AK924" s="241"/>
      <c r="AL924" s="2"/>
      <c r="AM924" s="2"/>
      <c r="AN924" s="241"/>
      <c r="AP924" s="2"/>
      <c r="AQ924" s="2"/>
      <c r="AR924" s="241"/>
      <c r="AS924" s="2"/>
      <c r="AT924" s="2"/>
      <c r="AU924" s="2"/>
      <c r="AV924" s="2"/>
      <c r="AW924" s="2"/>
      <c r="AX924" s="2"/>
      <c r="AY924" s="2"/>
      <c r="AZ924" s="2"/>
      <c r="BA924" s="2"/>
      <c r="BB924" s="2"/>
      <c r="BC924" s="2"/>
      <c r="BD924" s="2"/>
      <c r="BE924" s="2"/>
      <c r="BF924" s="2"/>
      <c r="BG924" s="2"/>
      <c r="BH924" s="2"/>
      <c r="BI924" s="2"/>
      <c r="BJ924" s="2"/>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row>
    <row r="925" spans="1:243" ht="15.5">
      <c r="A925" s="218"/>
      <c r="B925" s="218"/>
      <c r="C925" s="218"/>
      <c r="D925" s="218"/>
      <c r="E925" s="218"/>
      <c r="F925" s="218"/>
      <c r="AJ925" s="2"/>
      <c r="AK925" s="241"/>
      <c r="AL925" s="2"/>
      <c r="AM925" s="2"/>
      <c r="AN925" s="241"/>
      <c r="AP925" s="2"/>
      <c r="AQ925" s="2"/>
      <c r="AR925" s="241"/>
      <c r="AS925" s="2"/>
      <c r="AT925" s="2"/>
      <c r="AU925" s="2"/>
      <c r="AV925" s="2"/>
      <c r="AW925" s="2"/>
      <c r="AX925" s="2"/>
      <c r="AY925" s="2"/>
      <c r="AZ925" s="2"/>
      <c r="BA925" s="2"/>
      <c r="BB925" s="2"/>
      <c r="BC925" s="2"/>
      <c r="BD925" s="2"/>
      <c r="BE925" s="2"/>
      <c r="BF925" s="2"/>
      <c r="BG925" s="2"/>
      <c r="BH925" s="2"/>
      <c r="BI925" s="2"/>
      <c r="BJ925" s="2"/>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row>
    <row r="926" spans="1:243" ht="15.5">
      <c r="A926" s="218"/>
      <c r="B926" s="218"/>
      <c r="C926" s="218"/>
      <c r="D926" s="218"/>
      <c r="E926" s="218"/>
      <c r="F926" s="218"/>
      <c r="AJ926" s="2"/>
      <c r="AK926" s="241"/>
      <c r="AL926" s="2"/>
      <c r="AM926" s="2"/>
      <c r="AN926" s="241"/>
      <c r="AP926" s="2"/>
      <c r="AQ926" s="2"/>
      <c r="AR926" s="241"/>
      <c r="AS926" s="2"/>
      <c r="AT926" s="2"/>
      <c r="AU926" s="2"/>
      <c r="AV926" s="2"/>
      <c r="AW926" s="2"/>
      <c r="AX926" s="2"/>
      <c r="AY926" s="2"/>
      <c r="AZ926" s="2"/>
      <c r="BA926" s="2"/>
      <c r="BB926" s="2"/>
      <c r="BC926" s="2"/>
      <c r="BD926" s="2"/>
      <c r="BE926" s="2"/>
      <c r="BF926" s="2"/>
      <c r="BG926" s="2"/>
      <c r="BH926" s="2"/>
      <c r="BI926" s="2"/>
      <c r="BJ926" s="2"/>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row>
    <row r="927" spans="1:243" ht="15.5">
      <c r="A927" s="218"/>
      <c r="B927" s="218"/>
      <c r="C927" s="218"/>
      <c r="D927" s="218"/>
      <c r="E927" s="218"/>
      <c r="F927" s="218"/>
      <c r="AJ927" s="2"/>
      <c r="AK927" s="241"/>
      <c r="AL927" s="2"/>
      <c r="AM927" s="2"/>
      <c r="AN927" s="241"/>
      <c r="AP927" s="2"/>
      <c r="AQ927" s="2"/>
      <c r="AR927" s="241"/>
      <c r="AS927" s="2"/>
      <c r="AT927" s="2"/>
      <c r="AU927" s="2"/>
      <c r="AV927" s="2"/>
      <c r="AW927" s="2"/>
      <c r="AX927" s="2"/>
      <c r="AY927" s="2"/>
      <c r="AZ927" s="2"/>
      <c r="BA927" s="2"/>
      <c r="BB927" s="2"/>
      <c r="BC927" s="2"/>
      <c r="BD927" s="2"/>
      <c r="BE927" s="2"/>
      <c r="BF927" s="2"/>
      <c r="BG927" s="2"/>
      <c r="BH927" s="2"/>
      <c r="BI927" s="2"/>
      <c r="BJ927" s="2"/>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row>
    <row r="928" spans="1:243" ht="15.5">
      <c r="A928" s="218"/>
      <c r="B928" s="218"/>
      <c r="C928" s="218"/>
      <c r="D928" s="218"/>
      <c r="E928" s="218"/>
      <c r="F928" s="218"/>
      <c r="AJ928" s="2"/>
      <c r="AK928" s="241"/>
      <c r="AL928" s="2"/>
      <c r="AM928" s="2"/>
      <c r="AN928" s="241"/>
      <c r="AP928" s="2"/>
      <c r="AQ928" s="2"/>
      <c r="AR928" s="241"/>
      <c r="AS928" s="2"/>
      <c r="AT928" s="2"/>
      <c r="AU928" s="2"/>
      <c r="AV928" s="2"/>
      <c r="AW928" s="2"/>
      <c r="AX928" s="2"/>
      <c r="AY928" s="2"/>
      <c r="AZ928" s="2"/>
      <c r="BA928" s="2"/>
      <c r="BB928" s="2"/>
      <c r="BC928" s="2"/>
      <c r="BD928" s="2"/>
      <c r="BE928" s="2"/>
      <c r="BF928" s="2"/>
      <c r="BG928" s="2"/>
      <c r="BH928" s="2"/>
      <c r="BI928" s="2"/>
      <c r="BJ928" s="2"/>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row>
    <row r="929" spans="1:62" customFormat="1" ht="15.5">
      <c r="A929" s="218"/>
      <c r="B929" s="218"/>
      <c r="C929" s="218"/>
      <c r="D929" s="218"/>
      <c r="E929" s="218"/>
      <c r="F929" s="218"/>
      <c r="G929" s="43"/>
      <c r="H929" s="43"/>
      <c r="I929" s="43"/>
      <c r="J929" s="43"/>
      <c r="K929" s="44"/>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2"/>
      <c r="AK929" s="241"/>
      <c r="AL929" s="2"/>
      <c r="AM929" s="2"/>
      <c r="AN929" s="241"/>
      <c r="AO929" s="43"/>
      <c r="AP929" s="2"/>
      <c r="AQ929" s="2"/>
      <c r="AR929" s="241"/>
      <c r="AS929" s="2"/>
      <c r="AT929" s="2"/>
      <c r="AU929" s="2"/>
      <c r="AV929" s="2"/>
      <c r="AW929" s="2"/>
      <c r="AX929" s="2"/>
      <c r="AY929" s="2"/>
      <c r="AZ929" s="2"/>
      <c r="BA929" s="2"/>
      <c r="BB929" s="2"/>
      <c r="BC929" s="2"/>
      <c r="BD929" s="2"/>
      <c r="BE929" s="2"/>
      <c r="BF929" s="2"/>
      <c r="BG929" s="2"/>
      <c r="BH929" s="2"/>
      <c r="BI929" s="2"/>
      <c r="BJ929" s="2"/>
    </row>
    <row r="930" spans="1:62" customFormat="1" ht="15.5">
      <c r="A930" s="218"/>
      <c r="B930" s="218"/>
      <c r="C930" s="218"/>
      <c r="D930" s="218"/>
      <c r="E930" s="218"/>
      <c r="F930" s="218"/>
      <c r="G930" s="43"/>
      <c r="H930" s="43"/>
      <c r="I930" s="43"/>
      <c r="J930" s="43"/>
      <c r="K930" s="44"/>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2"/>
      <c r="AK930" s="241"/>
      <c r="AL930" s="2"/>
      <c r="AM930" s="2"/>
      <c r="AN930" s="241"/>
      <c r="AO930" s="43"/>
      <c r="AP930" s="2"/>
      <c r="AQ930" s="2"/>
      <c r="AR930" s="241"/>
      <c r="AS930" s="2"/>
      <c r="AT930" s="2"/>
      <c r="AU930" s="2"/>
      <c r="AV930" s="2"/>
      <c r="AW930" s="2"/>
      <c r="AX930" s="2"/>
      <c r="AY930" s="2"/>
      <c r="AZ930" s="2"/>
      <c r="BA930" s="2"/>
      <c r="BB930" s="2"/>
      <c r="BC930" s="2"/>
      <c r="BD930" s="2"/>
      <c r="BE930" s="2"/>
      <c r="BF930" s="2"/>
      <c r="BG930" s="2"/>
      <c r="BH930" s="2"/>
      <c r="BI930" s="2"/>
      <c r="BJ930" s="2"/>
    </row>
    <row r="931" spans="1:62" customFormat="1" ht="15.5">
      <c r="A931" s="218"/>
      <c r="B931" s="218"/>
      <c r="C931" s="218"/>
      <c r="D931" s="218"/>
      <c r="E931" s="218"/>
      <c r="F931" s="218"/>
      <c r="G931" s="43"/>
      <c r="H931" s="43"/>
      <c r="I931" s="43"/>
      <c r="J931" s="43"/>
      <c r="K931" s="44"/>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2"/>
      <c r="AK931" s="241"/>
      <c r="AL931" s="2"/>
      <c r="AM931" s="2"/>
      <c r="AN931" s="241"/>
      <c r="AO931" s="43"/>
      <c r="AP931" s="2"/>
      <c r="AQ931" s="2"/>
      <c r="AR931" s="241"/>
      <c r="AS931" s="2"/>
      <c r="AT931" s="2"/>
      <c r="AU931" s="2"/>
      <c r="AV931" s="2"/>
      <c r="AW931" s="2"/>
      <c r="AX931" s="2"/>
      <c r="AY931" s="2"/>
      <c r="AZ931" s="2"/>
      <c r="BA931" s="2"/>
      <c r="BB931" s="2"/>
      <c r="BC931" s="2"/>
      <c r="BD931" s="2"/>
      <c r="BE931" s="2"/>
      <c r="BF931" s="2"/>
      <c r="BG931" s="2"/>
      <c r="BH931" s="2"/>
      <c r="BI931" s="2"/>
      <c r="BJ931" s="2"/>
    </row>
    <row r="932" spans="1:62" customFormat="1" ht="15.5">
      <c r="A932" s="218"/>
      <c r="B932" s="218"/>
      <c r="C932" s="218"/>
      <c r="D932" s="218"/>
      <c r="E932" s="218"/>
      <c r="F932" s="218"/>
      <c r="G932" s="43"/>
      <c r="H932" s="43"/>
      <c r="I932" s="43"/>
      <c r="J932" s="43"/>
      <c r="K932" s="44"/>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2"/>
      <c r="AK932" s="241"/>
      <c r="AL932" s="2"/>
      <c r="AM932" s="2"/>
      <c r="AN932" s="241"/>
      <c r="AO932" s="43"/>
      <c r="AP932" s="2"/>
      <c r="AQ932" s="2"/>
      <c r="AR932" s="241"/>
      <c r="AS932" s="2"/>
      <c r="AT932" s="2"/>
      <c r="AU932" s="2"/>
      <c r="AV932" s="2"/>
      <c r="AW932" s="2"/>
      <c r="AX932" s="2"/>
      <c r="AY932" s="2"/>
      <c r="AZ932" s="2"/>
      <c r="BA932" s="2"/>
      <c r="BB932" s="2"/>
      <c r="BC932" s="2"/>
      <c r="BD932" s="2"/>
      <c r="BE932" s="2"/>
      <c r="BF932" s="2"/>
      <c r="BG932" s="2"/>
      <c r="BH932" s="2"/>
      <c r="BI932" s="2"/>
      <c r="BJ932" s="2"/>
    </row>
    <row r="933" spans="1:62" customFormat="1" ht="15.5">
      <c r="A933" s="218"/>
      <c r="B933" s="218"/>
      <c r="C933" s="218"/>
      <c r="D933" s="218"/>
      <c r="E933" s="218"/>
      <c r="F933" s="218"/>
      <c r="G933" s="43"/>
      <c r="H933" s="43"/>
      <c r="I933" s="43"/>
      <c r="J933" s="43"/>
      <c r="K933" s="44"/>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2"/>
      <c r="AK933" s="241"/>
      <c r="AL933" s="2"/>
      <c r="AM933" s="2"/>
      <c r="AN933" s="241"/>
      <c r="AO933" s="43"/>
      <c r="AP933" s="2"/>
      <c r="AQ933" s="2"/>
      <c r="AR933" s="241"/>
      <c r="AS933" s="2"/>
      <c r="AT933" s="2"/>
      <c r="AU933" s="2"/>
      <c r="AV933" s="2"/>
      <c r="AW933" s="2"/>
      <c r="AX933" s="2"/>
      <c r="AY933" s="2"/>
      <c r="AZ933" s="2"/>
      <c r="BA933" s="2"/>
      <c r="BB933" s="2"/>
      <c r="BC933" s="2"/>
      <c r="BD933" s="2"/>
      <c r="BE933" s="2"/>
      <c r="BF933" s="2"/>
      <c r="BG933" s="2"/>
      <c r="BH933" s="2"/>
      <c r="BI933" s="2"/>
      <c r="BJ933" s="2"/>
    </row>
    <row r="934" spans="1:62" customFormat="1" ht="15.5">
      <c r="A934" s="218"/>
      <c r="B934" s="218"/>
      <c r="C934" s="218"/>
      <c r="D934" s="218"/>
      <c r="E934" s="218"/>
      <c r="F934" s="218"/>
      <c r="G934" s="218"/>
      <c r="H934" s="218"/>
      <c r="I934" s="218"/>
      <c r="J934" s="218"/>
      <c r="K934" s="218"/>
      <c r="L934" s="218"/>
      <c r="M934" s="218"/>
      <c r="N934" s="218"/>
      <c r="O934" s="218"/>
      <c r="P934" s="218"/>
      <c r="S934" s="43"/>
      <c r="T934" s="43"/>
      <c r="U934" s="43"/>
      <c r="V934" s="43"/>
      <c r="W934" s="43"/>
      <c r="X934" s="43"/>
      <c r="Y934" s="43"/>
      <c r="Z934" s="43"/>
      <c r="AA934" s="43"/>
      <c r="AB934" s="43"/>
      <c r="AC934" s="43"/>
      <c r="AD934" s="43"/>
      <c r="AE934" s="43"/>
      <c r="AF934" s="43"/>
      <c r="AG934" s="43"/>
      <c r="AH934" s="43"/>
      <c r="AI934" s="43"/>
      <c r="AJ934" s="2"/>
      <c r="AK934" s="241"/>
      <c r="AL934" s="2"/>
      <c r="AM934" s="2"/>
      <c r="AN934" s="241"/>
      <c r="AO934" s="43"/>
      <c r="AP934" s="2"/>
      <c r="AQ934" s="2"/>
      <c r="AR934" s="241"/>
      <c r="AS934" s="2"/>
      <c r="AT934" s="2"/>
      <c r="AU934" s="2"/>
      <c r="AV934" s="2"/>
      <c r="AW934" s="2"/>
      <c r="AX934" s="2"/>
      <c r="AY934" s="2"/>
      <c r="AZ934" s="2"/>
      <c r="BA934" s="2"/>
      <c r="BB934" s="2"/>
      <c r="BC934" s="2"/>
      <c r="BD934" s="2"/>
      <c r="BE934" s="2"/>
      <c r="BF934" s="2"/>
      <c r="BG934" s="2"/>
      <c r="BH934" s="2"/>
      <c r="BI934" s="2"/>
      <c r="BJ934" s="2"/>
    </row>
    <row r="935" spans="1:62" customFormat="1" ht="15.5">
      <c r="A935" s="218"/>
      <c r="B935" s="218"/>
      <c r="C935" s="218"/>
      <c r="D935" s="218"/>
      <c r="E935" s="218"/>
      <c r="F935" s="218"/>
      <c r="G935" s="218"/>
      <c r="H935" s="218"/>
      <c r="I935" s="218"/>
      <c r="J935" s="218"/>
      <c r="K935" s="218"/>
      <c r="L935" s="218"/>
      <c r="M935" s="218"/>
      <c r="N935" s="218"/>
      <c r="O935" s="218"/>
      <c r="P935" s="218"/>
      <c r="S935" s="43"/>
      <c r="T935" s="43"/>
      <c r="U935" s="43"/>
      <c r="V935" s="43"/>
      <c r="W935" s="43"/>
      <c r="X935" s="43"/>
      <c r="Y935" s="43"/>
      <c r="Z935" s="43"/>
      <c r="AA935" s="43"/>
      <c r="AB935" s="43"/>
      <c r="AC935" s="43"/>
      <c r="AD935" s="43"/>
      <c r="AE935" s="43"/>
      <c r="AF935" s="43"/>
      <c r="AG935" s="43"/>
      <c r="AH935" s="43"/>
      <c r="AI935" s="43"/>
      <c r="AJ935" s="2"/>
      <c r="AK935" s="241"/>
      <c r="AL935" s="2"/>
      <c r="AM935" s="2"/>
      <c r="AN935" s="241"/>
      <c r="AO935" s="43"/>
      <c r="AP935" s="2"/>
      <c r="AQ935" s="2"/>
      <c r="AR935" s="241"/>
      <c r="AS935" s="2"/>
      <c r="AT935" s="2"/>
      <c r="AU935" s="2"/>
      <c r="AV935" s="2"/>
      <c r="AW935" s="2"/>
      <c r="AX935" s="2"/>
      <c r="AY935" s="2"/>
      <c r="AZ935" s="2"/>
      <c r="BA935" s="2"/>
      <c r="BB935" s="2"/>
      <c r="BC935" s="2"/>
      <c r="BD935" s="2"/>
      <c r="BE935" s="2"/>
      <c r="BF935" s="2"/>
      <c r="BG935" s="2"/>
      <c r="BH935" s="2"/>
      <c r="BI935" s="2"/>
      <c r="BJ935" s="2"/>
    </row>
    <row r="936" spans="1:62" customFormat="1" ht="15.5">
      <c r="A936" s="218"/>
      <c r="B936" s="218"/>
      <c r="C936" s="218"/>
      <c r="D936" s="218"/>
      <c r="E936" s="218"/>
      <c r="F936" s="218"/>
      <c r="G936" s="218"/>
      <c r="H936" s="218"/>
      <c r="I936" s="218"/>
      <c r="J936" s="218"/>
      <c r="K936" s="218"/>
      <c r="L936" s="218"/>
      <c r="M936" s="218"/>
      <c r="N936" s="218"/>
      <c r="O936" s="218"/>
      <c r="P936" s="218"/>
      <c r="S936" s="43"/>
      <c r="T936" s="43"/>
      <c r="U936" s="43"/>
      <c r="V936" s="43"/>
      <c r="W936" s="43"/>
      <c r="X936" s="43"/>
      <c r="Y936" s="43"/>
      <c r="Z936" s="43"/>
      <c r="AA936" s="43"/>
      <c r="AB936" s="43"/>
      <c r="AC936" s="43"/>
      <c r="AD936" s="43"/>
      <c r="AE936" s="43"/>
      <c r="AF936" s="43"/>
      <c r="AG936" s="43"/>
      <c r="AH936" s="43"/>
      <c r="AI936" s="43"/>
      <c r="AJ936" s="2"/>
      <c r="AK936" s="241"/>
      <c r="AL936" s="2"/>
      <c r="AM936" s="2"/>
      <c r="AN936" s="241"/>
      <c r="AO936" s="43"/>
      <c r="AP936" s="2"/>
      <c r="AQ936" s="2"/>
      <c r="AR936" s="241"/>
      <c r="AS936" s="2"/>
      <c r="AT936" s="2"/>
      <c r="AU936" s="2"/>
      <c r="AV936" s="2"/>
      <c r="AW936" s="2"/>
      <c r="AX936" s="2"/>
      <c r="AY936" s="2"/>
      <c r="AZ936" s="2"/>
      <c r="BA936" s="2"/>
      <c r="BB936" s="2"/>
      <c r="BC936" s="2"/>
      <c r="BD936" s="2"/>
      <c r="BE936" s="2"/>
      <c r="BF936" s="2"/>
      <c r="BG936" s="2"/>
      <c r="BH936" s="2"/>
      <c r="BI936" s="2"/>
      <c r="BJ936" s="2"/>
    </row>
    <row r="937" spans="1:62" customFormat="1" ht="15.5">
      <c r="A937" s="218"/>
      <c r="B937" s="218"/>
      <c r="C937" s="218"/>
      <c r="D937" s="218"/>
      <c r="E937" s="218"/>
      <c r="F937" s="218"/>
      <c r="G937" s="218"/>
      <c r="H937" s="218"/>
      <c r="I937" s="218"/>
      <c r="J937" s="218"/>
      <c r="K937" s="218"/>
      <c r="L937" s="218"/>
      <c r="M937" s="218"/>
      <c r="N937" s="218"/>
      <c r="O937" s="218"/>
      <c r="P937" s="218"/>
      <c r="S937" s="43"/>
      <c r="T937" s="43"/>
      <c r="U937" s="43"/>
      <c r="V937" s="43"/>
      <c r="W937" s="43"/>
      <c r="X937" s="43"/>
      <c r="Y937" s="43"/>
      <c r="Z937" s="43"/>
      <c r="AA937" s="43"/>
      <c r="AB937" s="43"/>
      <c r="AC937" s="43"/>
      <c r="AD937" s="43"/>
      <c r="AE937" s="43"/>
      <c r="AF937" s="43"/>
      <c r="AG937" s="43"/>
      <c r="AH937" s="43"/>
      <c r="AI937" s="43"/>
      <c r="AJ937" s="2"/>
      <c r="AK937" s="241"/>
      <c r="AL937" s="2"/>
      <c r="AM937" s="2"/>
      <c r="AN937" s="241"/>
      <c r="AO937" s="43"/>
      <c r="AP937" s="2"/>
      <c r="AQ937" s="2"/>
      <c r="AR937" s="241"/>
      <c r="AS937" s="2"/>
      <c r="AT937" s="2"/>
      <c r="AU937" s="2"/>
      <c r="AV937" s="2"/>
      <c r="AW937" s="2"/>
      <c r="AX937" s="2"/>
      <c r="AY937" s="2"/>
      <c r="AZ937" s="2"/>
      <c r="BA937" s="2"/>
      <c r="BB937" s="2"/>
      <c r="BC937" s="2"/>
      <c r="BD937" s="2"/>
      <c r="BE937" s="2"/>
      <c r="BF937" s="2"/>
      <c r="BG937" s="2"/>
      <c r="BH937" s="2"/>
      <c r="BI937" s="2"/>
      <c r="BJ937" s="2"/>
    </row>
    <row r="938" spans="1:62" customFormat="1" ht="15.5">
      <c r="A938" s="218"/>
      <c r="B938" s="218"/>
      <c r="C938" s="218"/>
      <c r="D938" s="218"/>
      <c r="E938" s="218"/>
      <c r="F938" s="218"/>
      <c r="G938" s="218"/>
      <c r="H938" s="218"/>
      <c r="I938" s="218"/>
      <c r="J938" s="218"/>
      <c r="K938" s="218"/>
      <c r="L938" s="218"/>
      <c r="M938" s="218"/>
      <c r="N938" s="218"/>
      <c r="O938" s="218"/>
      <c r="P938" s="218"/>
      <c r="S938" s="43"/>
      <c r="T938" s="43"/>
      <c r="U938" s="43"/>
      <c r="V938" s="43"/>
      <c r="W938" s="43"/>
      <c r="X938" s="43"/>
      <c r="Y938" s="43"/>
      <c r="Z938" s="43"/>
      <c r="AA938" s="43"/>
      <c r="AB938" s="43"/>
      <c r="AC938" s="43"/>
      <c r="AD938" s="43"/>
      <c r="AE938" s="43"/>
      <c r="AF938" s="43"/>
      <c r="AG938" s="43"/>
      <c r="AH938" s="43"/>
      <c r="AI938" s="43"/>
      <c r="AJ938" s="2"/>
      <c r="AK938" s="241"/>
      <c r="AL938" s="2"/>
      <c r="AM938" s="2"/>
      <c r="AN938" s="252"/>
      <c r="AO938" s="43"/>
      <c r="AP938" s="2"/>
      <c r="AQ938" s="2"/>
      <c r="AR938" s="241"/>
      <c r="AS938" s="2"/>
      <c r="AT938" s="2"/>
      <c r="AU938" s="2"/>
      <c r="AV938" s="2"/>
      <c r="AW938" s="2"/>
      <c r="AX938" s="2"/>
      <c r="AY938" s="2"/>
      <c r="AZ938" s="2"/>
      <c r="BA938" s="2"/>
      <c r="BB938" s="2"/>
      <c r="BC938" s="2"/>
      <c r="BD938" s="2"/>
      <c r="BE938" s="2"/>
      <c r="BF938" s="2"/>
      <c r="BG938" s="2"/>
      <c r="BH938" s="2"/>
      <c r="BI938" s="2"/>
      <c r="BJ938" s="2"/>
    </row>
    <row r="939" spans="1:62" customFormat="1" ht="15.5">
      <c r="A939" s="218"/>
      <c r="B939" s="218"/>
      <c r="C939" s="218"/>
      <c r="D939" s="218"/>
      <c r="E939" s="218"/>
      <c r="F939" s="218"/>
      <c r="G939" s="218"/>
      <c r="H939" s="218"/>
      <c r="I939" s="218"/>
      <c r="J939" s="218"/>
      <c r="K939" s="218"/>
      <c r="L939" s="218"/>
      <c r="M939" s="218"/>
      <c r="N939" s="218"/>
      <c r="O939" s="218"/>
      <c r="P939" s="218"/>
      <c r="S939" s="43"/>
      <c r="T939" s="43"/>
      <c r="U939" s="43"/>
      <c r="V939" s="43"/>
      <c r="W939" s="43"/>
      <c r="X939" s="43"/>
      <c r="Y939" s="43"/>
      <c r="Z939" s="43"/>
      <c r="AA939" s="43"/>
      <c r="AB939" s="43"/>
      <c r="AC939" s="43"/>
      <c r="AD939" s="43"/>
      <c r="AE939" s="43"/>
      <c r="AF939" s="43"/>
      <c r="AG939" s="43"/>
      <c r="AH939" s="43"/>
      <c r="AI939" s="43"/>
      <c r="AJ939" s="2"/>
      <c r="AK939" s="241"/>
      <c r="AL939" s="2"/>
      <c r="AM939" s="2"/>
      <c r="AN939" s="241"/>
      <c r="AO939" s="43"/>
      <c r="AP939" s="2"/>
      <c r="AQ939" s="2"/>
      <c r="AR939" s="241"/>
      <c r="AS939" s="2"/>
      <c r="AT939" s="2"/>
      <c r="AU939" s="2"/>
      <c r="AV939" s="2"/>
      <c r="AW939" s="2"/>
      <c r="AX939" s="2"/>
      <c r="AY939" s="2"/>
      <c r="AZ939" s="2"/>
      <c r="BA939" s="2"/>
      <c r="BB939" s="2"/>
      <c r="BC939" s="2"/>
      <c r="BD939" s="2"/>
      <c r="BE939" s="2"/>
      <c r="BF939" s="2"/>
      <c r="BG939" s="2"/>
      <c r="BH939" s="2"/>
      <c r="BI939" s="2"/>
      <c r="BJ939" s="2"/>
    </row>
    <row r="940" spans="1:62" customFormat="1" ht="15.5">
      <c r="A940" s="218"/>
      <c r="B940" s="218"/>
      <c r="C940" s="218"/>
      <c r="D940" s="218"/>
      <c r="E940" s="218"/>
      <c r="F940" s="218"/>
      <c r="G940" s="218"/>
      <c r="H940" s="218"/>
      <c r="I940" s="218"/>
      <c r="J940" s="218"/>
      <c r="K940" s="218"/>
      <c r="L940" s="218"/>
      <c r="M940" s="218"/>
      <c r="N940" s="218"/>
      <c r="O940" s="218"/>
      <c r="P940" s="218"/>
      <c r="S940" s="43"/>
      <c r="T940" s="43"/>
      <c r="U940" s="43"/>
      <c r="V940" s="43"/>
      <c r="W940" s="43"/>
      <c r="X940" s="43"/>
      <c r="Y940" s="43"/>
      <c r="Z940" s="43"/>
      <c r="AA940" s="43"/>
      <c r="AB940" s="43"/>
      <c r="AC940" s="43"/>
      <c r="AD940" s="43"/>
      <c r="AE940" s="43"/>
      <c r="AF940" s="43"/>
      <c r="AG940" s="43"/>
      <c r="AH940" s="43"/>
      <c r="AI940" s="43"/>
      <c r="AJ940" s="2"/>
      <c r="AK940" s="241"/>
      <c r="AL940" s="2"/>
      <c r="AM940" s="2"/>
      <c r="AN940" s="241"/>
      <c r="AO940" s="43"/>
      <c r="AP940" s="2"/>
      <c r="AQ940" s="2"/>
      <c r="AR940" s="241"/>
      <c r="AS940" s="2"/>
      <c r="AT940" s="2"/>
      <c r="AU940" s="2"/>
      <c r="AV940" s="2"/>
      <c r="AW940" s="2"/>
      <c r="AX940" s="2"/>
      <c r="AY940" s="2"/>
      <c r="AZ940" s="2"/>
      <c r="BA940" s="2"/>
      <c r="BB940" s="2"/>
      <c r="BC940" s="2"/>
      <c r="BD940" s="2"/>
      <c r="BE940" s="2"/>
      <c r="BF940" s="2"/>
      <c r="BG940" s="2"/>
      <c r="BH940" s="2"/>
      <c r="BI940" s="2"/>
      <c r="BJ940" s="2"/>
    </row>
    <row r="941" spans="1:62" customFormat="1" ht="15.5">
      <c r="A941" s="218"/>
      <c r="B941" s="218"/>
      <c r="C941" s="218"/>
      <c r="D941" s="218"/>
      <c r="E941" s="218"/>
      <c r="F941" s="218"/>
      <c r="G941" s="218"/>
      <c r="H941" s="218"/>
      <c r="I941" s="218"/>
      <c r="J941" s="218"/>
      <c r="K941" s="218"/>
      <c r="L941" s="218"/>
      <c r="M941" s="218"/>
      <c r="N941" s="218"/>
      <c r="O941" s="218"/>
      <c r="P941" s="218"/>
      <c r="S941" s="43"/>
      <c r="T941" s="43"/>
      <c r="U941" s="43"/>
      <c r="V941" s="43"/>
      <c r="W941" s="43"/>
      <c r="X941" s="43"/>
      <c r="Y941" s="43"/>
      <c r="Z941" s="43"/>
      <c r="AA941" s="43"/>
      <c r="AB941" s="43"/>
      <c r="AC941" s="43"/>
      <c r="AD941" s="43"/>
      <c r="AE941" s="43"/>
      <c r="AF941" s="43"/>
      <c r="AG941" s="43"/>
      <c r="AH941" s="43"/>
      <c r="AI941" s="43"/>
      <c r="AJ941" s="2"/>
      <c r="AK941" s="241"/>
      <c r="AL941" s="2"/>
      <c r="AM941" s="2"/>
      <c r="AN941" s="241"/>
      <c r="AO941" s="43"/>
      <c r="AP941" s="2"/>
      <c r="AQ941" s="2"/>
      <c r="AR941" s="241"/>
      <c r="AS941" s="2"/>
      <c r="AT941" s="2"/>
      <c r="AU941" s="2"/>
      <c r="AV941" s="2"/>
      <c r="AW941" s="2"/>
      <c r="AX941" s="2"/>
      <c r="AY941" s="2"/>
      <c r="AZ941" s="2"/>
      <c r="BA941" s="2"/>
      <c r="BB941" s="2"/>
      <c r="BC941" s="2"/>
      <c r="BD941" s="2"/>
      <c r="BE941" s="2"/>
      <c r="BF941" s="2"/>
      <c r="BG941" s="2"/>
      <c r="BH941" s="2"/>
      <c r="BI941" s="2"/>
      <c r="BJ941" s="2"/>
    </row>
    <row r="942" spans="1:62" customFormat="1" ht="15.5">
      <c r="A942" s="218"/>
      <c r="B942" s="218"/>
      <c r="C942" s="218"/>
      <c r="D942" s="218"/>
      <c r="E942" s="218"/>
      <c r="F942" s="218"/>
      <c r="G942" s="218"/>
      <c r="H942" s="218"/>
      <c r="I942" s="218"/>
      <c r="J942" s="218"/>
      <c r="K942" s="218"/>
      <c r="L942" s="218"/>
      <c r="M942" s="218"/>
      <c r="N942" s="218"/>
      <c r="O942" s="218"/>
      <c r="P942" s="218"/>
      <c r="S942" s="43"/>
      <c r="T942" s="43"/>
      <c r="U942" s="43"/>
      <c r="V942" s="43"/>
      <c r="W942" s="43"/>
      <c r="X942" s="43"/>
      <c r="Y942" s="43"/>
      <c r="Z942" s="43"/>
      <c r="AA942" s="43"/>
      <c r="AB942" s="43"/>
      <c r="AC942" s="43"/>
      <c r="AD942" s="43"/>
      <c r="AE942" s="43"/>
      <c r="AF942" s="43"/>
      <c r="AG942" s="43"/>
      <c r="AH942" s="43"/>
      <c r="AI942" s="43"/>
      <c r="AJ942" s="2"/>
      <c r="AK942" s="241"/>
      <c r="AL942" s="2"/>
      <c r="AM942" s="2"/>
      <c r="AN942" s="241"/>
      <c r="AO942" s="43"/>
      <c r="AP942" s="2"/>
      <c r="AQ942" s="2"/>
      <c r="AR942" s="241"/>
      <c r="AS942" s="2"/>
      <c r="AT942" s="2"/>
      <c r="AU942" s="2"/>
      <c r="AV942" s="2"/>
      <c r="AW942" s="2"/>
      <c r="AX942" s="2"/>
      <c r="AY942" s="2"/>
      <c r="AZ942" s="2"/>
      <c r="BA942" s="2"/>
      <c r="BB942" s="2"/>
      <c r="BC942" s="2"/>
      <c r="BD942" s="2"/>
      <c r="BE942" s="2"/>
      <c r="BF942" s="2"/>
      <c r="BG942" s="2"/>
      <c r="BH942" s="2"/>
      <c r="BI942" s="2"/>
      <c r="BJ942" s="2"/>
    </row>
    <row r="943" spans="1:62" customFormat="1" ht="15.5">
      <c r="A943" s="218"/>
      <c r="B943" s="218"/>
      <c r="C943" s="218"/>
      <c r="D943" s="218"/>
      <c r="E943" s="218"/>
      <c r="F943" s="218"/>
      <c r="G943" s="218"/>
      <c r="H943" s="218"/>
      <c r="I943" s="218"/>
      <c r="J943" s="218"/>
      <c r="K943" s="218"/>
      <c r="L943" s="218"/>
      <c r="M943" s="218"/>
      <c r="N943" s="218"/>
      <c r="O943" s="218"/>
      <c r="P943" s="218"/>
      <c r="S943" s="43"/>
      <c r="T943" s="43"/>
      <c r="U943" s="43"/>
      <c r="V943" s="43"/>
      <c r="W943" s="43"/>
      <c r="X943" s="43"/>
      <c r="Y943" s="43"/>
      <c r="Z943" s="43"/>
      <c r="AA943" s="43"/>
      <c r="AB943" s="43"/>
      <c r="AC943" s="43"/>
      <c r="AD943" s="43"/>
      <c r="AE943" s="43"/>
      <c r="AF943" s="43"/>
      <c r="AG943" s="43"/>
      <c r="AH943" s="43"/>
      <c r="AI943" s="43"/>
      <c r="AJ943" s="2"/>
      <c r="AK943" s="241"/>
      <c r="AL943" s="2"/>
      <c r="AM943" s="2"/>
      <c r="AN943" s="241"/>
      <c r="AO943" s="43"/>
      <c r="AP943" s="2"/>
      <c r="AQ943" s="2"/>
      <c r="AR943" s="241"/>
      <c r="AS943" s="2"/>
      <c r="AT943" s="2"/>
      <c r="AU943" s="2"/>
      <c r="AV943" s="2"/>
      <c r="AW943" s="2"/>
      <c r="AX943" s="2"/>
      <c r="AY943" s="2"/>
      <c r="AZ943" s="2"/>
      <c r="BA943" s="2"/>
      <c r="BB943" s="2"/>
      <c r="BC943" s="2"/>
      <c r="BD943" s="2"/>
      <c r="BE943" s="2"/>
      <c r="BF943" s="2"/>
      <c r="BG943" s="2"/>
      <c r="BH943" s="2"/>
      <c r="BI943" s="2"/>
      <c r="BJ943" s="2"/>
    </row>
    <row r="944" spans="1:62" customFormat="1" ht="15.5">
      <c r="A944" s="218"/>
      <c r="B944" s="218"/>
      <c r="C944" s="218"/>
      <c r="D944" s="218"/>
      <c r="E944" s="218"/>
      <c r="F944" s="218"/>
      <c r="G944" s="218"/>
      <c r="H944" s="218"/>
      <c r="I944" s="218"/>
      <c r="J944" s="218"/>
      <c r="K944" s="218"/>
      <c r="L944" s="218"/>
      <c r="M944" s="218"/>
      <c r="N944" s="218"/>
      <c r="O944" s="218"/>
      <c r="P944" s="218"/>
      <c r="S944" s="43"/>
      <c r="T944" s="43"/>
      <c r="U944" s="43"/>
      <c r="V944" s="43"/>
      <c r="W944" s="43"/>
      <c r="X944" s="43"/>
      <c r="Y944" s="43"/>
      <c r="Z944" s="43"/>
      <c r="AA944" s="43"/>
      <c r="AB944" s="43"/>
      <c r="AC944" s="43"/>
      <c r="AD944" s="43"/>
      <c r="AE944" s="43"/>
      <c r="AF944" s="43"/>
      <c r="AG944" s="43"/>
      <c r="AH944" s="43"/>
      <c r="AI944" s="43"/>
      <c r="AJ944" s="2"/>
      <c r="AK944" s="241"/>
      <c r="AL944" s="2"/>
      <c r="AM944" s="2"/>
      <c r="AN944" s="241"/>
      <c r="AO944" s="43"/>
      <c r="AP944" s="2"/>
      <c r="AQ944" s="2"/>
      <c r="AR944" s="241"/>
      <c r="AS944" s="2"/>
      <c r="AT944" s="2"/>
      <c r="AU944" s="2"/>
      <c r="AV944" s="2"/>
      <c r="AW944" s="2"/>
      <c r="AX944" s="2"/>
      <c r="AY944" s="2"/>
      <c r="AZ944" s="2"/>
      <c r="BA944" s="2"/>
      <c r="BB944" s="2"/>
      <c r="BC944" s="2"/>
      <c r="BD944" s="2"/>
      <c r="BE944" s="2"/>
      <c r="BF944" s="2"/>
      <c r="BG944" s="2"/>
      <c r="BH944" s="2"/>
      <c r="BI944" s="2"/>
      <c r="BJ944" s="2"/>
    </row>
    <row r="945" spans="1:62" customFormat="1" ht="15.5">
      <c r="A945" s="218"/>
      <c r="B945" s="218"/>
      <c r="C945" s="218"/>
      <c r="D945" s="218"/>
      <c r="E945" s="218"/>
      <c r="F945" s="218"/>
      <c r="G945" s="218"/>
      <c r="H945" s="218"/>
      <c r="I945" s="218"/>
      <c r="J945" s="218"/>
      <c r="K945" s="218"/>
      <c r="L945" s="218"/>
      <c r="M945" s="218"/>
      <c r="N945" s="218"/>
      <c r="O945" s="218"/>
      <c r="P945" s="218"/>
      <c r="S945" s="43"/>
      <c r="T945" s="43"/>
      <c r="U945" s="43"/>
      <c r="V945" s="43"/>
      <c r="W945" s="43"/>
      <c r="X945" s="43"/>
      <c r="Y945" s="43"/>
      <c r="Z945" s="43"/>
      <c r="AA945" s="43"/>
      <c r="AB945" s="43"/>
      <c r="AC945" s="43"/>
      <c r="AD945" s="43"/>
      <c r="AE945" s="43"/>
      <c r="AF945" s="43"/>
      <c r="AG945" s="43"/>
      <c r="AH945" s="43"/>
      <c r="AI945" s="43"/>
      <c r="AJ945" s="2"/>
      <c r="AK945" s="241"/>
      <c r="AL945" s="2"/>
      <c r="AM945" s="2"/>
      <c r="AN945" s="241"/>
      <c r="AO945" s="43"/>
      <c r="AP945" s="2"/>
      <c r="AQ945" s="2"/>
      <c r="AR945" s="241"/>
      <c r="AS945" s="2"/>
      <c r="AT945" s="2"/>
      <c r="AU945" s="2"/>
      <c r="AV945" s="2"/>
      <c r="AW945" s="2"/>
      <c r="AX945" s="2"/>
      <c r="AY945" s="2"/>
      <c r="AZ945" s="2"/>
      <c r="BA945" s="2"/>
      <c r="BB945" s="2"/>
      <c r="BC945" s="2"/>
      <c r="BD945" s="2"/>
      <c r="BE945" s="2"/>
      <c r="BF945" s="2"/>
      <c r="BG945" s="2"/>
      <c r="BH945" s="2"/>
      <c r="BI945" s="2"/>
      <c r="BJ945" s="2"/>
    </row>
    <row r="946" spans="1:62" customFormat="1" ht="15.5">
      <c r="A946" s="218"/>
      <c r="B946" s="218"/>
      <c r="C946" s="218"/>
      <c r="D946" s="218"/>
      <c r="E946" s="218"/>
      <c r="F946" s="218"/>
      <c r="G946" s="218"/>
      <c r="H946" s="218"/>
      <c r="I946" s="218"/>
      <c r="J946" s="218"/>
      <c r="K946" s="218"/>
      <c r="L946" s="218"/>
      <c r="M946" s="218"/>
      <c r="N946" s="218"/>
      <c r="O946" s="218"/>
      <c r="P946" s="218"/>
      <c r="S946" s="43"/>
      <c r="T946" s="43"/>
      <c r="U946" s="43"/>
      <c r="V946" s="43"/>
      <c r="W946" s="43"/>
      <c r="X946" s="43"/>
      <c r="Y946" s="43"/>
      <c r="Z946" s="43"/>
      <c r="AA946" s="43"/>
      <c r="AB946" s="43"/>
      <c r="AC946" s="43"/>
      <c r="AD946" s="43"/>
      <c r="AE946" s="43"/>
      <c r="AF946" s="43"/>
      <c r="AG946" s="43"/>
      <c r="AH946" s="43"/>
      <c r="AI946" s="43"/>
      <c r="AJ946" s="2"/>
      <c r="AK946" s="241"/>
      <c r="AL946" s="2"/>
      <c r="AM946" s="2"/>
      <c r="AN946" s="241"/>
      <c r="AO946" s="43"/>
      <c r="AP946" s="2"/>
      <c r="AQ946" s="2"/>
      <c r="AR946" s="241"/>
      <c r="AS946" s="2"/>
      <c r="AT946" s="2"/>
      <c r="AU946" s="2"/>
      <c r="AV946" s="2"/>
      <c r="AW946" s="2"/>
      <c r="AX946" s="2"/>
      <c r="AY946" s="2"/>
      <c r="AZ946" s="2"/>
      <c r="BA946" s="2"/>
      <c r="BB946" s="2"/>
      <c r="BC946" s="2"/>
      <c r="BD946" s="2"/>
      <c r="BE946" s="2"/>
      <c r="BF946" s="2"/>
      <c r="BG946" s="2"/>
      <c r="BH946" s="2"/>
      <c r="BI946" s="2"/>
      <c r="BJ946" s="2"/>
    </row>
    <row r="947" spans="1:62" customFormat="1" ht="15.5">
      <c r="A947" s="218"/>
      <c r="B947" s="218"/>
      <c r="C947" s="218"/>
      <c r="D947" s="218"/>
      <c r="E947" s="218"/>
      <c r="F947" s="218"/>
      <c r="G947" s="218"/>
      <c r="H947" s="218"/>
      <c r="I947" s="218"/>
      <c r="J947" s="218"/>
      <c r="K947" s="218"/>
      <c r="L947" s="218"/>
      <c r="M947" s="218"/>
      <c r="N947" s="218"/>
      <c r="O947" s="218"/>
      <c r="P947" s="218"/>
      <c r="S947" s="43"/>
      <c r="T947" s="43"/>
      <c r="U947" s="43"/>
      <c r="V947" s="43"/>
      <c r="W947" s="43"/>
      <c r="X947" s="43"/>
      <c r="Y947" s="43"/>
      <c r="Z947" s="43"/>
      <c r="AA947" s="43"/>
      <c r="AB947" s="43"/>
      <c r="AC947" s="43"/>
      <c r="AD947" s="43"/>
      <c r="AE947" s="43"/>
      <c r="AF947" s="43"/>
      <c r="AG947" s="43"/>
      <c r="AH947" s="43"/>
      <c r="AI947" s="43"/>
      <c r="AJ947" s="2"/>
      <c r="AK947" s="241"/>
      <c r="AL947" s="2"/>
      <c r="AM947" s="2"/>
      <c r="AN947" s="241"/>
      <c r="AO947" s="43"/>
      <c r="AP947" s="2"/>
      <c r="AQ947" s="2"/>
      <c r="AR947" s="241"/>
      <c r="AS947" s="2"/>
      <c r="AT947" s="2"/>
      <c r="AU947" s="2"/>
      <c r="AV947" s="2"/>
      <c r="AW947" s="2"/>
      <c r="AX947" s="2"/>
      <c r="AY947" s="2"/>
      <c r="AZ947" s="2"/>
      <c r="BA947" s="2"/>
      <c r="BB947" s="2"/>
      <c r="BC947" s="2"/>
      <c r="BD947" s="2"/>
      <c r="BE947" s="2"/>
      <c r="BF947" s="2"/>
      <c r="BG947" s="2"/>
      <c r="BH947" s="2"/>
      <c r="BI947" s="2"/>
      <c r="BJ947" s="2"/>
    </row>
    <row r="948" spans="1:62" customFormat="1" ht="15.5">
      <c r="A948" s="218"/>
      <c r="B948" s="218"/>
      <c r="C948" s="218"/>
      <c r="D948" s="218"/>
      <c r="E948" s="218"/>
      <c r="F948" s="218"/>
      <c r="G948" s="218"/>
      <c r="H948" s="218"/>
      <c r="I948" s="218"/>
      <c r="J948" s="218"/>
      <c r="K948" s="218"/>
      <c r="L948" s="218"/>
      <c r="M948" s="218"/>
      <c r="N948" s="218"/>
      <c r="O948" s="218"/>
      <c r="P948" s="218"/>
      <c r="S948" s="43"/>
      <c r="T948" s="43"/>
      <c r="U948" s="43"/>
      <c r="V948" s="43"/>
      <c r="W948" s="43"/>
      <c r="X948" s="43"/>
      <c r="Y948" s="43"/>
      <c r="Z948" s="43"/>
      <c r="AA948" s="43"/>
      <c r="AB948" s="43"/>
      <c r="AC948" s="43"/>
      <c r="AD948" s="43"/>
      <c r="AE948" s="43"/>
      <c r="AF948" s="43"/>
      <c r="AG948" s="43"/>
      <c r="AH948" s="43"/>
      <c r="AI948" s="43"/>
      <c r="AJ948" s="2"/>
      <c r="AK948" s="241"/>
      <c r="AL948" s="2"/>
      <c r="AM948" s="2"/>
      <c r="AN948" s="241"/>
      <c r="AO948" s="43"/>
      <c r="AP948" s="2"/>
      <c r="AQ948" s="2"/>
      <c r="AR948" s="241"/>
      <c r="AS948" s="2"/>
      <c r="AT948" s="2"/>
      <c r="AU948" s="2"/>
      <c r="AV948" s="2"/>
      <c r="AW948" s="2"/>
      <c r="AX948" s="2"/>
      <c r="AY948" s="2"/>
      <c r="AZ948" s="2"/>
      <c r="BA948" s="2"/>
      <c r="BB948" s="2"/>
      <c r="BC948" s="2"/>
      <c r="BD948" s="2"/>
      <c r="BE948" s="2"/>
      <c r="BF948" s="2"/>
      <c r="BG948" s="2"/>
      <c r="BH948" s="2"/>
      <c r="BI948" s="2"/>
      <c r="BJ948" s="2"/>
    </row>
    <row r="949" spans="1:62" customFormat="1" ht="15.5">
      <c r="A949" s="218"/>
      <c r="B949" s="218"/>
      <c r="C949" s="218"/>
      <c r="D949" s="218"/>
      <c r="E949" s="218"/>
      <c r="F949" s="218"/>
      <c r="G949" s="218"/>
      <c r="H949" s="218"/>
      <c r="I949" s="218"/>
      <c r="J949" s="218"/>
      <c r="K949" s="218"/>
      <c r="L949" s="218"/>
      <c r="M949" s="218"/>
      <c r="N949" s="218"/>
      <c r="O949" s="218"/>
      <c r="P949" s="218"/>
      <c r="S949" s="43"/>
      <c r="T949" s="43"/>
      <c r="U949" s="43"/>
      <c r="V949" s="43"/>
      <c r="W949" s="43"/>
      <c r="X949" s="43"/>
      <c r="Y949" s="43"/>
      <c r="Z949" s="43"/>
      <c r="AA949" s="43"/>
      <c r="AB949" s="43"/>
      <c r="AC949" s="43"/>
      <c r="AD949" s="43"/>
      <c r="AE949" s="43"/>
      <c r="AF949" s="43"/>
      <c r="AG949" s="43"/>
      <c r="AH949" s="43"/>
      <c r="AI949" s="43"/>
      <c r="AJ949" s="2"/>
      <c r="AK949" s="241"/>
      <c r="AL949" s="2"/>
      <c r="AM949" s="2"/>
      <c r="AN949" s="241"/>
      <c r="AO949" s="43"/>
      <c r="AP949" s="2"/>
      <c r="AQ949" s="2"/>
      <c r="AR949" s="241"/>
      <c r="AS949" s="2"/>
      <c r="AT949" s="2"/>
      <c r="AU949" s="2"/>
      <c r="AV949" s="2"/>
      <c r="AW949" s="2"/>
      <c r="AX949" s="2"/>
      <c r="AY949" s="2"/>
      <c r="AZ949" s="2"/>
      <c r="BA949" s="2"/>
      <c r="BB949" s="2"/>
      <c r="BC949" s="2"/>
      <c r="BD949" s="2"/>
      <c r="BE949" s="2"/>
      <c r="BF949" s="2"/>
      <c r="BG949" s="2"/>
      <c r="BH949" s="2"/>
      <c r="BI949" s="2"/>
      <c r="BJ949" s="2"/>
    </row>
    <row r="950" spans="1:62" customFormat="1" ht="15.5">
      <c r="A950" s="218"/>
      <c r="B950" s="218"/>
      <c r="C950" s="218"/>
      <c r="D950" s="218"/>
      <c r="E950" s="218"/>
      <c r="F950" s="218"/>
      <c r="G950" s="218"/>
      <c r="H950" s="218"/>
      <c r="I950" s="218"/>
      <c r="J950" s="218"/>
      <c r="K950" s="218"/>
      <c r="L950" s="218"/>
      <c r="M950" s="218"/>
      <c r="N950" s="218"/>
      <c r="O950" s="218"/>
      <c r="P950" s="218"/>
      <c r="S950" s="43"/>
      <c r="T950" s="43"/>
      <c r="U950" s="43"/>
      <c r="V950" s="43"/>
      <c r="W950" s="43"/>
      <c r="X950" s="43"/>
      <c r="Y950" s="43"/>
      <c r="Z950" s="43"/>
      <c r="AA950" s="43"/>
      <c r="AB950" s="43"/>
      <c r="AC950" s="43"/>
      <c r="AD950" s="43"/>
      <c r="AE950" s="43"/>
      <c r="AF950" s="43"/>
      <c r="AG950" s="43"/>
      <c r="AH950" s="43"/>
      <c r="AI950" s="43"/>
      <c r="AJ950" s="2"/>
      <c r="AK950" s="241"/>
      <c r="AL950" s="2"/>
      <c r="AM950" s="2"/>
      <c r="AN950" s="241"/>
      <c r="AO950" s="43"/>
      <c r="AP950" s="2"/>
      <c r="AQ950" s="2"/>
      <c r="AR950" s="241"/>
      <c r="AS950" s="2"/>
      <c r="AT950" s="2"/>
      <c r="AU950" s="2"/>
      <c r="AV950" s="2"/>
      <c r="AW950" s="2"/>
      <c r="AX950" s="2"/>
      <c r="AY950" s="2"/>
      <c r="AZ950" s="2"/>
      <c r="BA950" s="2"/>
      <c r="BB950" s="2"/>
      <c r="BC950" s="2"/>
      <c r="BD950" s="2"/>
      <c r="BE950" s="2"/>
      <c r="BF950" s="2"/>
      <c r="BG950" s="2"/>
      <c r="BH950" s="2"/>
      <c r="BI950" s="2"/>
      <c r="BJ950" s="2"/>
    </row>
    <row r="951" spans="1:62" customFormat="1" ht="15.5">
      <c r="A951" s="218"/>
      <c r="B951" s="218"/>
      <c r="C951" s="218"/>
      <c r="D951" s="218"/>
      <c r="E951" s="218"/>
      <c r="F951" s="218"/>
      <c r="G951" s="218"/>
      <c r="H951" s="218"/>
      <c r="I951" s="218"/>
      <c r="J951" s="218"/>
      <c r="K951" s="218"/>
      <c r="L951" s="218"/>
      <c r="M951" s="218"/>
      <c r="N951" s="218"/>
      <c r="O951" s="218"/>
      <c r="P951" s="218"/>
      <c r="S951" s="43"/>
      <c r="T951" s="43"/>
      <c r="U951" s="43"/>
      <c r="V951" s="43"/>
      <c r="W951" s="43"/>
      <c r="X951" s="43"/>
      <c r="Y951" s="43"/>
      <c r="Z951" s="43"/>
      <c r="AA951" s="43"/>
      <c r="AB951" s="43"/>
      <c r="AC951" s="43"/>
      <c r="AD951" s="43"/>
      <c r="AE951" s="43"/>
      <c r="AF951" s="43"/>
      <c r="AG951" s="43"/>
      <c r="AH951" s="43"/>
      <c r="AI951" s="43"/>
      <c r="AJ951" s="2"/>
      <c r="AK951" s="241"/>
      <c r="AL951" s="2"/>
      <c r="AM951" s="2"/>
      <c r="AN951" s="241"/>
      <c r="AO951" s="43"/>
      <c r="AP951" s="2"/>
      <c r="AQ951" s="2"/>
      <c r="AR951" s="241"/>
      <c r="AS951" s="2"/>
      <c r="AT951" s="2"/>
      <c r="AU951" s="2"/>
      <c r="AV951" s="2"/>
      <c r="AW951" s="2"/>
      <c r="AX951" s="2"/>
      <c r="AY951" s="2"/>
      <c r="AZ951" s="2"/>
      <c r="BA951" s="2"/>
      <c r="BB951" s="2"/>
      <c r="BC951" s="2"/>
      <c r="BD951" s="2"/>
      <c r="BE951" s="2"/>
      <c r="BF951" s="2"/>
      <c r="BG951" s="2"/>
      <c r="BH951" s="2"/>
      <c r="BI951" s="2"/>
      <c r="BJ951" s="2"/>
    </row>
    <row r="952" spans="1:62" customFormat="1" ht="15.5">
      <c r="A952" s="218"/>
      <c r="B952" s="218"/>
      <c r="C952" s="218"/>
      <c r="D952" s="218"/>
      <c r="E952" s="218"/>
      <c r="F952" s="218"/>
      <c r="G952" s="218"/>
      <c r="H952" s="218"/>
      <c r="I952" s="218"/>
      <c r="J952" s="218"/>
      <c r="K952" s="218"/>
      <c r="L952" s="218"/>
      <c r="M952" s="218"/>
      <c r="N952" s="218"/>
      <c r="O952" s="218"/>
      <c r="P952" s="218"/>
      <c r="S952" s="43"/>
      <c r="T952" s="43"/>
      <c r="U952" s="43"/>
      <c r="V952" s="43"/>
      <c r="W952" s="43"/>
      <c r="X952" s="43"/>
      <c r="Y952" s="43"/>
      <c r="Z952" s="43"/>
      <c r="AA952" s="43"/>
      <c r="AB952" s="43"/>
      <c r="AC952" s="43"/>
      <c r="AD952" s="43"/>
      <c r="AE952" s="43"/>
      <c r="AF952" s="43"/>
      <c r="AG952" s="43"/>
      <c r="AH952" s="43"/>
      <c r="AI952" s="43"/>
      <c r="AJ952" s="2"/>
      <c r="AK952" s="241"/>
      <c r="AL952" s="2"/>
      <c r="AM952" s="2"/>
      <c r="AN952" s="241"/>
      <c r="AO952" s="43"/>
      <c r="AP952" s="2"/>
      <c r="AQ952" s="2"/>
      <c r="AR952" s="241"/>
      <c r="AS952" s="2"/>
      <c r="AT952" s="2"/>
      <c r="AU952" s="2"/>
      <c r="AV952" s="2"/>
      <c r="AW952" s="2"/>
      <c r="AX952" s="2"/>
      <c r="AY952" s="2"/>
      <c r="AZ952" s="2"/>
      <c r="BA952" s="2"/>
      <c r="BB952" s="2"/>
      <c r="BC952" s="2"/>
      <c r="BD952" s="2"/>
      <c r="BE952" s="2"/>
      <c r="BF952" s="2"/>
      <c r="BG952" s="2"/>
      <c r="BH952" s="2"/>
      <c r="BI952" s="2"/>
      <c r="BJ952" s="2"/>
    </row>
    <row r="953" spans="1:62" customFormat="1" ht="15.5">
      <c r="A953" s="218"/>
      <c r="B953" s="218"/>
      <c r="C953" s="218"/>
      <c r="D953" s="218"/>
      <c r="E953" s="218"/>
      <c r="F953" s="218"/>
      <c r="G953" s="218"/>
      <c r="H953" s="218"/>
      <c r="I953" s="218"/>
      <c r="J953" s="218"/>
      <c r="K953" s="218"/>
      <c r="L953" s="218"/>
      <c r="M953" s="218"/>
      <c r="N953" s="218"/>
      <c r="O953" s="218"/>
      <c r="P953" s="218"/>
      <c r="S953" s="43"/>
      <c r="T953" s="43"/>
      <c r="U953" s="43"/>
      <c r="V953" s="43"/>
      <c r="W953" s="43"/>
      <c r="X953" s="43"/>
      <c r="Y953" s="43"/>
      <c r="Z953" s="43"/>
      <c r="AA953" s="43"/>
      <c r="AB953" s="43"/>
      <c r="AC953" s="43"/>
      <c r="AD953" s="43"/>
      <c r="AE953" s="43"/>
      <c r="AF953" s="43"/>
      <c r="AG953" s="43"/>
      <c r="AH953" s="43"/>
      <c r="AI953" s="43"/>
      <c r="AJ953" s="2"/>
      <c r="AK953" s="241"/>
      <c r="AL953" s="2"/>
      <c r="AM953" s="2"/>
      <c r="AN953" s="241"/>
      <c r="AO953" s="43"/>
      <c r="AP953" s="2"/>
      <c r="AQ953" s="2"/>
      <c r="AR953" s="241"/>
      <c r="AS953" s="2"/>
      <c r="AT953" s="2"/>
      <c r="AU953" s="2"/>
      <c r="AV953" s="2"/>
      <c r="AW953" s="2"/>
      <c r="AX953" s="2"/>
      <c r="AY953" s="2"/>
      <c r="AZ953" s="2"/>
      <c r="BA953" s="2"/>
      <c r="BB953" s="2"/>
      <c r="BC953" s="2"/>
      <c r="BD953" s="2"/>
      <c r="BE953" s="2"/>
      <c r="BF953" s="2"/>
      <c r="BG953" s="2"/>
      <c r="BH953" s="2"/>
      <c r="BI953" s="2"/>
      <c r="BJ953" s="2"/>
    </row>
    <row r="954" spans="1:62" customFormat="1" ht="15.5">
      <c r="A954" s="218"/>
      <c r="B954" s="218"/>
      <c r="C954" s="218"/>
      <c r="D954" s="218"/>
      <c r="E954" s="218"/>
      <c r="F954" s="218"/>
      <c r="G954" s="218"/>
      <c r="H954" s="218"/>
      <c r="I954" s="218"/>
      <c r="J954" s="218"/>
      <c r="K954" s="218"/>
      <c r="L954" s="218"/>
      <c r="M954" s="218"/>
      <c r="N954" s="218"/>
      <c r="O954" s="218"/>
      <c r="P954" s="218"/>
      <c r="S954" s="43"/>
      <c r="T954" s="43"/>
      <c r="U954" s="43"/>
      <c r="V954" s="43"/>
      <c r="W954" s="43"/>
      <c r="X954" s="43"/>
      <c r="Y954" s="43"/>
      <c r="Z954" s="43"/>
      <c r="AA954" s="43"/>
      <c r="AB954" s="43"/>
      <c r="AC954" s="43"/>
      <c r="AD954" s="43"/>
      <c r="AE954" s="43"/>
      <c r="AF954" s="43"/>
      <c r="AG954" s="43"/>
      <c r="AH954" s="43"/>
      <c r="AI954" s="43"/>
      <c r="AJ954" s="2"/>
      <c r="AK954" s="241"/>
      <c r="AL954" s="2"/>
      <c r="AM954" s="2"/>
      <c r="AN954" s="241"/>
      <c r="AO954" s="43"/>
      <c r="AP954" s="2"/>
      <c r="AQ954" s="2"/>
      <c r="AR954" s="241"/>
      <c r="AS954" s="2"/>
      <c r="AT954" s="2"/>
      <c r="AU954" s="2"/>
      <c r="AV954" s="2"/>
      <c r="AW954" s="2"/>
      <c r="AX954" s="2"/>
      <c r="AY954" s="2"/>
      <c r="AZ954" s="2"/>
      <c r="BA954" s="2"/>
      <c r="BB954" s="2"/>
      <c r="BC954" s="2"/>
      <c r="BD954" s="2"/>
      <c r="BE954" s="2"/>
      <c r="BF954" s="2"/>
      <c r="BG954" s="2"/>
      <c r="BH954" s="2"/>
      <c r="BI954" s="2"/>
      <c r="BJ954" s="2"/>
    </row>
    <row r="955" spans="1:62" customFormat="1" ht="15.5">
      <c r="A955" s="218"/>
      <c r="B955" s="218"/>
      <c r="C955" s="218"/>
      <c r="D955" s="218"/>
      <c r="E955" s="218"/>
      <c r="F955" s="218"/>
      <c r="G955" s="218"/>
      <c r="H955" s="218"/>
      <c r="I955" s="218"/>
      <c r="J955" s="218"/>
      <c r="K955" s="218"/>
      <c r="L955" s="218"/>
      <c r="M955" s="218"/>
      <c r="N955" s="218"/>
      <c r="O955" s="218"/>
      <c r="P955" s="218"/>
      <c r="S955" s="43"/>
      <c r="T955" s="43"/>
      <c r="U955" s="43"/>
      <c r="V955" s="43"/>
      <c r="W955" s="43"/>
      <c r="X955" s="43"/>
      <c r="Y955" s="43"/>
      <c r="Z955" s="43"/>
      <c r="AA955" s="43"/>
      <c r="AB955" s="43"/>
      <c r="AC955" s="43"/>
      <c r="AD955" s="43"/>
      <c r="AE955" s="43"/>
      <c r="AF955" s="43"/>
      <c r="AG955" s="43"/>
      <c r="AH955" s="43"/>
      <c r="AI955" s="43"/>
      <c r="AJ955" s="2"/>
      <c r="AK955" s="241"/>
      <c r="AL955" s="2"/>
      <c r="AM955" s="2"/>
      <c r="AN955" s="241"/>
      <c r="AO955" s="43"/>
      <c r="AP955" s="2"/>
      <c r="AQ955" s="2"/>
      <c r="AR955" s="241"/>
      <c r="AS955" s="2"/>
      <c r="AT955" s="2"/>
      <c r="AU955" s="2"/>
      <c r="AV955" s="2"/>
      <c r="AW955" s="2"/>
      <c r="AX955" s="2"/>
      <c r="AY955" s="2"/>
      <c r="AZ955" s="2"/>
      <c r="BA955" s="2"/>
      <c r="BB955" s="2"/>
      <c r="BC955" s="2"/>
      <c r="BD955" s="2"/>
      <c r="BE955" s="2"/>
      <c r="BF955" s="2"/>
      <c r="BG955" s="2"/>
      <c r="BH955" s="2"/>
      <c r="BI955" s="2"/>
      <c r="BJ955" s="2"/>
    </row>
    <row r="956" spans="1:62" customFormat="1" ht="15.5">
      <c r="A956" s="218"/>
      <c r="B956" s="218"/>
      <c r="C956" s="218"/>
      <c r="D956" s="218"/>
      <c r="E956" s="218"/>
      <c r="F956" s="218"/>
      <c r="G956" s="218"/>
      <c r="H956" s="218"/>
      <c r="I956" s="218"/>
      <c r="J956" s="218"/>
      <c r="K956" s="218"/>
      <c r="L956" s="218"/>
      <c r="M956" s="218"/>
      <c r="N956" s="218"/>
      <c r="O956" s="218"/>
      <c r="P956" s="218"/>
      <c r="S956" s="43"/>
      <c r="T956" s="43"/>
      <c r="U956" s="43"/>
      <c r="V956" s="43"/>
      <c r="W956" s="43"/>
      <c r="X956" s="43"/>
      <c r="Y956" s="43"/>
      <c r="Z956" s="43"/>
      <c r="AA956" s="43"/>
      <c r="AB956" s="43"/>
      <c r="AC956" s="43"/>
      <c r="AD956" s="43"/>
      <c r="AE956" s="43"/>
      <c r="AF956" s="43"/>
      <c r="AG956" s="43"/>
      <c r="AH956" s="43"/>
      <c r="AI956" s="43"/>
      <c r="AJ956" s="2"/>
      <c r="AK956" s="241"/>
      <c r="AL956" s="2"/>
      <c r="AM956" s="2"/>
      <c r="AN956" s="241"/>
      <c r="AO956" s="43"/>
      <c r="AP956" s="2"/>
      <c r="AQ956" s="2"/>
      <c r="AR956" s="241"/>
      <c r="AS956" s="2"/>
      <c r="AT956" s="2"/>
      <c r="AU956" s="2"/>
      <c r="AV956" s="2"/>
      <c r="AW956" s="2"/>
      <c r="AX956" s="2"/>
      <c r="AY956" s="2"/>
      <c r="AZ956" s="2"/>
      <c r="BA956" s="2"/>
      <c r="BB956" s="2"/>
      <c r="BC956" s="2"/>
      <c r="BD956" s="2"/>
      <c r="BE956" s="2"/>
      <c r="BF956" s="2"/>
      <c r="BG956" s="2"/>
      <c r="BH956" s="2"/>
      <c r="BI956" s="2"/>
      <c r="BJ956" s="2"/>
    </row>
    <row r="957" spans="1:62" customFormat="1" ht="15.5">
      <c r="A957" s="218"/>
      <c r="B957" s="218"/>
      <c r="C957" s="218"/>
      <c r="D957" s="218"/>
      <c r="E957" s="218"/>
      <c r="F957" s="218"/>
      <c r="G957" s="218"/>
      <c r="H957" s="218"/>
      <c r="I957" s="218"/>
      <c r="J957" s="218"/>
      <c r="K957" s="218"/>
      <c r="L957" s="218"/>
      <c r="M957" s="218"/>
      <c r="N957" s="218"/>
      <c r="O957" s="218"/>
      <c r="P957" s="218"/>
      <c r="S957" s="43"/>
      <c r="T957" s="43"/>
      <c r="U957" s="43"/>
      <c r="V957" s="43"/>
      <c r="W957" s="43"/>
      <c r="X957" s="43"/>
      <c r="Y957" s="43"/>
      <c r="Z957" s="43"/>
      <c r="AA957" s="43"/>
      <c r="AB957" s="43"/>
      <c r="AC957" s="43"/>
      <c r="AD957" s="43"/>
      <c r="AE957" s="43"/>
      <c r="AF957" s="43"/>
      <c r="AG957" s="43"/>
      <c r="AH957" s="43"/>
      <c r="AI957" s="43"/>
      <c r="AJ957" s="2"/>
      <c r="AK957" s="241"/>
      <c r="AL957" s="2"/>
      <c r="AM957" s="2"/>
      <c r="AN957" s="241"/>
      <c r="AO957" s="43"/>
      <c r="AP957" s="2"/>
      <c r="AQ957" s="2"/>
      <c r="AR957" s="241"/>
      <c r="AS957" s="2"/>
      <c r="AT957" s="2"/>
      <c r="AU957" s="2"/>
      <c r="AV957" s="2"/>
      <c r="AW957" s="2"/>
      <c r="AX957" s="2"/>
      <c r="AY957" s="2"/>
      <c r="AZ957" s="2"/>
      <c r="BA957" s="2"/>
      <c r="BB957" s="2"/>
      <c r="BC957" s="2"/>
      <c r="BD957" s="2"/>
      <c r="BE957" s="2"/>
      <c r="BF957" s="2"/>
      <c r="BG957" s="2"/>
      <c r="BH957" s="2"/>
      <c r="BI957" s="2"/>
      <c r="BJ957" s="2"/>
    </row>
    <row r="958" spans="1:62" customFormat="1" ht="15.5">
      <c r="A958" s="218"/>
      <c r="B958" s="218"/>
      <c r="C958" s="218"/>
      <c r="D958" s="218"/>
      <c r="E958" s="218"/>
      <c r="F958" s="218"/>
      <c r="G958" s="218"/>
      <c r="H958" s="218"/>
      <c r="I958" s="218"/>
      <c r="J958" s="218"/>
      <c r="K958" s="218"/>
      <c r="L958" s="218"/>
      <c r="M958" s="218"/>
      <c r="N958" s="218"/>
      <c r="O958" s="218"/>
      <c r="P958" s="218"/>
      <c r="S958" s="43"/>
      <c r="T958" s="43"/>
      <c r="U958" s="43"/>
      <c r="V958" s="43"/>
      <c r="W958" s="43"/>
      <c r="X958" s="43"/>
      <c r="Y958" s="43"/>
      <c r="Z958" s="43"/>
      <c r="AA958" s="43"/>
      <c r="AB958" s="43"/>
      <c r="AC958" s="43"/>
      <c r="AD958" s="43"/>
      <c r="AE958" s="43"/>
      <c r="AF958" s="43"/>
      <c r="AG958" s="43"/>
      <c r="AH958" s="43"/>
      <c r="AI958" s="43"/>
      <c r="AJ958" s="2"/>
      <c r="AK958" s="241"/>
      <c r="AL958" s="2"/>
      <c r="AM958" s="2"/>
      <c r="AN958" s="241"/>
      <c r="AO958" s="43"/>
      <c r="AP958" s="2"/>
      <c r="AQ958" s="2"/>
      <c r="AR958" s="241"/>
      <c r="AS958" s="2"/>
      <c r="AT958" s="2"/>
      <c r="AU958" s="2"/>
      <c r="AV958" s="2"/>
      <c r="AW958" s="2"/>
      <c r="AX958" s="2"/>
      <c r="AY958" s="2"/>
      <c r="AZ958" s="2"/>
      <c r="BA958" s="2"/>
      <c r="BB958" s="2"/>
      <c r="BC958" s="2"/>
      <c r="BD958" s="2"/>
      <c r="BE958" s="2"/>
      <c r="BF958" s="2"/>
      <c r="BG958" s="2"/>
      <c r="BH958" s="2"/>
      <c r="BI958" s="2"/>
      <c r="BJ958" s="2"/>
    </row>
    <row r="959" spans="1:62" customFormat="1" ht="15.5">
      <c r="A959" s="218"/>
      <c r="B959" s="218"/>
      <c r="C959" s="218"/>
      <c r="D959" s="218"/>
      <c r="E959" s="218"/>
      <c r="F959" s="218"/>
      <c r="G959" s="218"/>
      <c r="H959" s="218"/>
      <c r="I959" s="218"/>
      <c r="J959" s="218"/>
      <c r="K959" s="218"/>
      <c r="L959" s="218"/>
      <c r="M959" s="218"/>
      <c r="N959" s="218"/>
      <c r="O959" s="218"/>
      <c r="P959" s="218"/>
      <c r="S959" s="43"/>
      <c r="T959" s="43"/>
      <c r="U959" s="43"/>
      <c r="V959" s="43"/>
      <c r="W959" s="43"/>
      <c r="X959" s="43"/>
      <c r="Y959" s="43"/>
      <c r="Z959" s="43"/>
      <c r="AA959" s="43"/>
      <c r="AB959" s="43"/>
      <c r="AC959" s="43"/>
      <c r="AD959" s="43"/>
      <c r="AE959" s="43"/>
      <c r="AF959" s="43"/>
      <c r="AG959" s="43"/>
      <c r="AH959" s="43"/>
      <c r="AI959" s="43"/>
      <c r="AJ959" s="2"/>
      <c r="AK959" s="241"/>
      <c r="AL959" s="2"/>
      <c r="AM959" s="2"/>
      <c r="AN959" s="241"/>
      <c r="AO959" s="43"/>
      <c r="AP959" s="2"/>
      <c r="AQ959" s="2"/>
      <c r="AR959" s="241"/>
      <c r="AS959" s="2"/>
      <c r="AT959" s="2"/>
      <c r="AU959" s="2"/>
      <c r="AV959" s="2"/>
      <c r="AW959" s="2"/>
      <c r="AX959" s="2"/>
      <c r="AY959" s="2"/>
      <c r="AZ959" s="2"/>
      <c r="BA959" s="2"/>
      <c r="BB959" s="2"/>
      <c r="BC959" s="2"/>
      <c r="BD959" s="2"/>
      <c r="BE959" s="2"/>
      <c r="BF959" s="2"/>
      <c r="BG959" s="2"/>
      <c r="BH959" s="2"/>
      <c r="BI959" s="2"/>
      <c r="BJ959" s="2"/>
    </row>
    <row r="960" spans="1:62" customFormat="1" ht="15.5">
      <c r="A960" s="218"/>
      <c r="B960" s="218"/>
      <c r="C960" s="218"/>
      <c r="D960" s="218"/>
      <c r="E960" s="218"/>
      <c r="F960" s="218"/>
      <c r="G960" s="218"/>
      <c r="H960" s="218"/>
      <c r="I960" s="218"/>
      <c r="J960" s="218"/>
      <c r="K960" s="218"/>
      <c r="L960" s="218"/>
      <c r="M960" s="218"/>
      <c r="N960" s="218"/>
      <c r="O960" s="218"/>
      <c r="P960" s="218"/>
      <c r="S960" s="43"/>
      <c r="T960" s="43"/>
      <c r="U960" s="43"/>
      <c r="V960" s="43"/>
      <c r="W960" s="43"/>
      <c r="X960" s="43"/>
      <c r="Y960" s="43"/>
      <c r="Z960" s="43"/>
      <c r="AA960" s="43"/>
      <c r="AB960" s="43"/>
      <c r="AC960" s="43"/>
      <c r="AD960" s="43"/>
      <c r="AE960" s="43"/>
      <c r="AF960" s="43"/>
      <c r="AG960" s="43"/>
      <c r="AH960" s="43"/>
      <c r="AI960" s="43"/>
      <c r="AJ960" s="2"/>
      <c r="AK960" s="241"/>
      <c r="AL960" s="2"/>
      <c r="AM960" s="2"/>
      <c r="AN960" s="241"/>
      <c r="AO960" s="43"/>
      <c r="AP960" s="2"/>
      <c r="AQ960" s="2"/>
      <c r="AR960" s="241"/>
      <c r="AS960" s="2"/>
      <c r="AT960" s="2"/>
      <c r="AU960" s="2"/>
      <c r="AV960" s="2"/>
      <c r="AW960" s="2"/>
      <c r="AX960" s="2"/>
      <c r="AY960" s="2"/>
      <c r="AZ960" s="2"/>
      <c r="BA960" s="2"/>
      <c r="BB960" s="2"/>
      <c r="BC960" s="2"/>
      <c r="BD960" s="2"/>
      <c r="BE960" s="2"/>
      <c r="BF960" s="2"/>
      <c r="BG960" s="2"/>
      <c r="BH960" s="2"/>
      <c r="BI960" s="2"/>
      <c r="BJ960" s="2"/>
    </row>
    <row r="961" spans="1:62" customFormat="1" ht="15.5">
      <c r="A961" s="218"/>
      <c r="B961" s="218"/>
      <c r="C961" s="218"/>
      <c r="D961" s="218"/>
      <c r="E961" s="218"/>
      <c r="F961" s="218"/>
      <c r="G961" s="218"/>
      <c r="H961" s="218"/>
      <c r="I961" s="218"/>
      <c r="J961" s="218"/>
      <c r="K961" s="218"/>
      <c r="L961" s="218"/>
      <c r="M961" s="218"/>
      <c r="N961" s="218"/>
      <c r="O961" s="218"/>
      <c r="P961" s="218"/>
      <c r="S961" s="43"/>
      <c r="T961" s="43"/>
      <c r="U961" s="43"/>
      <c r="V961" s="43"/>
      <c r="W961" s="43"/>
      <c r="X961" s="43"/>
      <c r="Y961" s="43"/>
      <c r="Z961" s="43"/>
      <c r="AA961" s="43"/>
      <c r="AB961" s="43"/>
      <c r="AC961" s="43"/>
      <c r="AD961" s="43"/>
      <c r="AE961" s="43"/>
      <c r="AF961" s="43"/>
      <c r="AG961" s="43"/>
      <c r="AH961" s="43"/>
      <c r="AI961" s="43"/>
      <c r="AJ961" s="2"/>
      <c r="AK961" s="241"/>
      <c r="AL961" s="2"/>
      <c r="AM961" s="2"/>
      <c r="AN961" s="241"/>
      <c r="AO961" s="43"/>
      <c r="AP961" s="2"/>
      <c r="AQ961" s="2"/>
      <c r="AR961" s="241"/>
      <c r="AS961" s="2"/>
      <c r="AT961" s="2"/>
      <c r="AU961" s="2"/>
      <c r="AV961" s="2"/>
      <c r="AW961" s="2"/>
      <c r="AX961" s="2"/>
      <c r="AY961" s="2"/>
      <c r="AZ961" s="2"/>
      <c r="BA961" s="2"/>
      <c r="BB961" s="2"/>
      <c r="BC961" s="2"/>
      <c r="BD961" s="2"/>
      <c r="BE961" s="2"/>
      <c r="BF961" s="2"/>
      <c r="BG961" s="2"/>
      <c r="BH961" s="2"/>
      <c r="BI961" s="2"/>
      <c r="BJ961" s="2"/>
    </row>
    <row r="962" spans="1:62" customFormat="1" ht="15.5">
      <c r="A962" s="218"/>
      <c r="B962" s="218"/>
      <c r="C962" s="218"/>
      <c r="D962" s="218"/>
      <c r="E962" s="218"/>
      <c r="F962" s="218"/>
      <c r="G962" s="218"/>
      <c r="H962" s="218"/>
      <c r="I962" s="218"/>
      <c r="J962" s="218"/>
      <c r="K962" s="218"/>
      <c r="L962" s="218"/>
      <c r="M962" s="218"/>
      <c r="N962" s="218"/>
      <c r="O962" s="218"/>
      <c r="P962" s="218"/>
      <c r="S962" s="43"/>
      <c r="T962" s="43"/>
      <c r="U962" s="43"/>
      <c r="V962" s="43"/>
      <c r="W962" s="43"/>
      <c r="X962" s="43"/>
      <c r="Y962" s="43"/>
      <c r="Z962" s="43"/>
      <c r="AA962" s="43"/>
      <c r="AB962" s="43"/>
      <c r="AC962" s="43"/>
      <c r="AD962" s="43"/>
      <c r="AE962" s="43"/>
      <c r="AF962" s="43"/>
      <c r="AG962" s="43"/>
      <c r="AH962" s="43"/>
      <c r="AI962" s="43"/>
      <c r="AJ962" s="2"/>
      <c r="AK962" s="241"/>
      <c r="AL962" s="2"/>
      <c r="AM962" s="2"/>
      <c r="AN962" s="241"/>
      <c r="AO962" s="43"/>
      <c r="AP962" s="2"/>
      <c r="AQ962" s="2"/>
      <c r="AR962" s="241"/>
      <c r="AS962" s="2"/>
      <c r="AT962" s="2"/>
      <c r="AU962" s="2"/>
      <c r="AV962" s="2"/>
      <c r="AW962" s="2"/>
      <c r="AX962" s="2"/>
      <c r="AY962" s="2"/>
      <c r="AZ962" s="2"/>
      <c r="BA962" s="2"/>
      <c r="BB962" s="2"/>
      <c r="BC962" s="2"/>
      <c r="BD962" s="2"/>
      <c r="BE962" s="2"/>
      <c r="BF962" s="2"/>
      <c r="BG962" s="2"/>
      <c r="BH962" s="2"/>
      <c r="BI962" s="2"/>
      <c r="BJ962" s="2"/>
    </row>
    <row r="963" spans="1:62" customFormat="1" ht="15.5">
      <c r="A963" s="218"/>
      <c r="B963" s="218"/>
      <c r="C963" s="218"/>
      <c r="D963" s="218"/>
      <c r="E963" s="218"/>
      <c r="F963" s="218"/>
      <c r="G963" s="218"/>
      <c r="H963" s="218"/>
      <c r="I963" s="218"/>
      <c r="J963" s="218"/>
      <c r="K963" s="218"/>
      <c r="L963" s="218"/>
      <c r="M963" s="218"/>
      <c r="N963" s="218"/>
      <c r="O963" s="218"/>
      <c r="P963" s="218"/>
      <c r="S963" s="43"/>
      <c r="T963" s="43"/>
      <c r="U963" s="43"/>
      <c r="V963" s="43"/>
      <c r="W963" s="43"/>
      <c r="X963" s="43"/>
      <c r="Y963" s="43"/>
      <c r="Z963" s="43"/>
      <c r="AA963" s="43"/>
      <c r="AB963" s="43"/>
      <c r="AC963" s="43"/>
      <c r="AD963" s="43"/>
      <c r="AE963" s="43"/>
      <c r="AF963" s="43"/>
      <c r="AG963" s="43"/>
      <c r="AH963" s="43"/>
      <c r="AI963" s="43"/>
      <c r="AJ963" s="2"/>
      <c r="AK963" s="241"/>
      <c r="AL963" s="2"/>
      <c r="AM963" s="2"/>
      <c r="AN963" s="241"/>
      <c r="AO963" s="43"/>
      <c r="AP963" s="2"/>
      <c r="AQ963" s="2"/>
      <c r="AR963" s="241"/>
      <c r="AS963" s="2"/>
      <c r="AT963" s="2"/>
      <c r="AU963" s="2"/>
      <c r="AV963" s="2"/>
      <c r="AW963" s="2"/>
      <c r="AX963" s="2"/>
      <c r="AY963" s="2"/>
      <c r="AZ963" s="2"/>
      <c r="BA963" s="2"/>
      <c r="BB963" s="2"/>
      <c r="BC963" s="2"/>
      <c r="BD963" s="2"/>
      <c r="BE963" s="2"/>
      <c r="BF963" s="2"/>
      <c r="BG963" s="2"/>
      <c r="BH963" s="2"/>
      <c r="BI963" s="2"/>
      <c r="BJ963" s="2"/>
    </row>
    <row r="964" spans="1:62" customFormat="1" ht="15.5">
      <c r="A964" s="218"/>
      <c r="B964" s="218"/>
      <c r="C964" s="218"/>
      <c r="D964" s="218"/>
      <c r="E964" s="218"/>
      <c r="F964" s="218"/>
      <c r="G964" s="218"/>
      <c r="H964" s="218"/>
      <c r="I964" s="218"/>
      <c r="J964" s="218"/>
      <c r="K964" s="218"/>
      <c r="L964" s="218"/>
      <c r="M964" s="218"/>
      <c r="N964" s="218"/>
      <c r="O964" s="218"/>
      <c r="P964" s="218"/>
      <c r="S964" s="43"/>
      <c r="T964" s="43"/>
      <c r="U964" s="43"/>
      <c r="V964" s="43"/>
      <c r="W964" s="43"/>
      <c r="X964" s="43"/>
      <c r="Y964" s="43"/>
      <c r="Z964" s="43"/>
      <c r="AA964" s="43"/>
      <c r="AB964" s="43"/>
      <c r="AC964" s="43"/>
      <c r="AD964" s="43"/>
      <c r="AE964" s="43"/>
      <c r="AF964" s="43"/>
      <c r="AG964" s="43"/>
      <c r="AH964" s="43"/>
      <c r="AI964" s="43"/>
      <c r="AJ964" s="2"/>
      <c r="AK964" s="241"/>
      <c r="AL964" s="2"/>
      <c r="AM964" s="2"/>
      <c r="AN964" s="241"/>
      <c r="AO964" s="43"/>
      <c r="AP964" s="2"/>
      <c r="AQ964" s="2"/>
      <c r="AR964" s="241"/>
      <c r="AS964" s="2"/>
      <c r="AT964" s="2"/>
      <c r="AU964" s="2"/>
      <c r="AV964" s="2"/>
      <c r="AW964" s="2"/>
      <c r="AX964" s="2"/>
      <c r="AY964" s="2"/>
      <c r="AZ964" s="2"/>
      <c r="BA964" s="2"/>
      <c r="BB964" s="2"/>
      <c r="BC964" s="2"/>
      <c r="BD964" s="2"/>
      <c r="BE964" s="2"/>
      <c r="BF964" s="2"/>
      <c r="BG964" s="2"/>
      <c r="BH964" s="2"/>
      <c r="BI964" s="2"/>
      <c r="BJ964" s="2"/>
    </row>
    <row r="965" spans="1:62" customFormat="1" ht="15.5">
      <c r="A965" s="218"/>
      <c r="B965" s="218"/>
      <c r="C965" s="218"/>
      <c r="D965" s="218"/>
      <c r="E965" s="218"/>
      <c r="F965" s="218"/>
      <c r="G965" s="218"/>
      <c r="H965" s="218"/>
      <c r="I965" s="218"/>
      <c r="J965" s="218"/>
      <c r="K965" s="218"/>
      <c r="L965" s="218"/>
      <c r="M965" s="218"/>
      <c r="N965" s="218"/>
      <c r="O965" s="218"/>
      <c r="P965" s="218"/>
      <c r="S965" s="43"/>
      <c r="T965" s="43"/>
      <c r="U965" s="43"/>
      <c r="V965" s="43"/>
      <c r="W965" s="43"/>
      <c r="X965" s="43"/>
      <c r="Y965" s="43"/>
      <c r="Z965" s="43"/>
      <c r="AA965" s="43"/>
      <c r="AB965" s="43"/>
      <c r="AC965" s="43"/>
      <c r="AD965" s="43"/>
      <c r="AE965" s="43"/>
      <c r="AF965" s="43"/>
      <c r="AG965" s="43"/>
      <c r="AH965" s="43"/>
      <c r="AI965" s="43"/>
      <c r="AJ965" s="2"/>
      <c r="AK965" s="241"/>
      <c r="AL965" s="2"/>
      <c r="AM965" s="2"/>
      <c r="AN965" s="241"/>
      <c r="AO965" s="43"/>
      <c r="AP965" s="2"/>
      <c r="AQ965" s="2"/>
      <c r="AR965" s="241"/>
      <c r="AS965" s="2"/>
      <c r="AT965" s="2"/>
      <c r="AU965" s="2"/>
      <c r="AV965" s="2"/>
      <c r="AW965" s="2"/>
      <c r="AX965" s="2"/>
      <c r="AY965" s="2"/>
      <c r="AZ965" s="2"/>
      <c r="BA965" s="2"/>
      <c r="BB965" s="2"/>
      <c r="BC965" s="2"/>
      <c r="BD965" s="2"/>
      <c r="BE965" s="2"/>
      <c r="BF965" s="2"/>
      <c r="BG965" s="2"/>
      <c r="BH965" s="2"/>
      <c r="BI965" s="2"/>
      <c r="BJ965" s="2"/>
    </row>
    <row r="966" spans="1:62" customFormat="1" ht="15.5">
      <c r="A966" s="218"/>
      <c r="B966" s="218"/>
      <c r="C966" s="218"/>
      <c r="D966" s="218"/>
      <c r="E966" s="218"/>
      <c r="F966" s="218"/>
      <c r="G966" s="218"/>
      <c r="H966" s="218"/>
      <c r="I966" s="218"/>
      <c r="J966" s="218"/>
      <c r="K966" s="218"/>
      <c r="L966" s="218"/>
      <c r="M966" s="218"/>
      <c r="N966" s="218"/>
      <c r="O966" s="218"/>
      <c r="P966" s="218"/>
      <c r="S966" s="43"/>
      <c r="T966" s="43"/>
      <c r="U966" s="43"/>
      <c r="V966" s="43"/>
      <c r="W966" s="43"/>
      <c r="X966" s="43"/>
      <c r="Y966" s="43"/>
      <c r="Z966" s="43"/>
      <c r="AA966" s="43"/>
      <c r="AB966" s="43"/>
      <c r="AC966" s="43"/>
      <c r="AD966" s="43"/>
      <c r="AE966" s="43"/>
      <c r="AF966" s="43"/>
      <c r="AG966" s="43"/>
      <c r="AH966" s="43"/>
      <c r="AI966" s="43"/>
      <c r="AJ966" s="2"/>
      <c r="AK966" s="241"/>
      <c r="AL966" s="2"/>
      <c r="AM966" s="2"/>
      <c r="AN966" s="241"/>
      <c r="AO966" s="43"/>
      <c r="AP966" s="2"/>
      <c r="AQ966" s="2"/>
      <c r="AR966" s="241"/>
      <c r="AS966" s="2"/>
      <c r="AT966" s="2"/>
      <c r="AU966" s="2"/>
      <c r="AV966" s="2"/>
      <c r="AW966" s="2"/>
      <c r="AX966" s="2"/>
      <c r="AY966" s="2"/>
      <c r="AZ966" s="2"/>
      <c r="BA966" s="2"/>
      <c r="BB966" s="2"/>
      <c r="BC966" s="2"/>
      <c r="BD966" s="2"/>
      <c r="BE966" s="2"/>
      <c r="BF966" s="2"/>
      <c r="BG966" s="2"/>
      <c r="BH966" s="2"/>
      <c r="BI966" s="2"/>
      <c r="BJ966" s="2"/>
    </row>
    <row r="967" spans="1:62" customFormat="1" ht="15.75" customHeight="1">
      <c r="A967" s="218"/>
      <c r="B967" s="218"/>
      <c r="C967" s="218"/>
      <c r="D967" s="218"/>
      <c r="E967" s="218"/>
      <c r="F967" s="218"/>
      <c r="G967" s="218"/>
      <c r="H967" s="218"/>
      <c r="I967" s="218"/>
      <c r="J967" s="218"/>
      <c r="K967" s="218"/>
      <c r="L967" s="218"/>
      <c r="M967" s="218"/>
      <c r="N967" s="218"/>
      <c r="O967" s="218"/>
      <c r="P967" s="218"/>
      <c r="S967" s="43"/>
      <c r="T967" s="43"/>
      <c r="U967" s="43"/>
      <c r="V967" s="43"/>
      <c r="W967" s="43"/>
      <c r="X967" s="43"/>
      <c r="Y967" s="43"/>
      <c r="Z967" s="43"/>
      <c r="AA967" s="43"/>
      <c r="AB967" s="43"/>
      <c r="AC967" s="43"/>
      <c r="AD967" s="43"/>
      <c r="AE967" s="43"/>
      <c r="AF967" s="43"/>
      <c r="AG967" s="43"/>
      <c r="AH967" s="43"/>
      <c r="AI967" s="43"/>
      <c r="AJ967" s="2"/>
      <c r="AK967" s="241"/>
      <c r="AL967" s="2"/>
      <c r="AM967" s="2"/>
      <c r="AN967" s="241"/>
      <c r="AO967" s="43"/>
      <c r="AP967" s="2"/>
      <c r="AQ967" s="2"/>
      <c r="AR967" s="241"/>
      <c r="AS967" s="2"/>
      <c r="AT967" s="2"/>
      <c r="AU967" s="2"/>
      <c r="AV967" s="2"/>
      <c r="AW967" s="2"/>
      <c r="AX967" s="2"/>
      <c r="AY967" s="2"/>
      <c r="AZ967" s="2"/>
      <c r="BA967" s="2"/>
      <c r="BB967" s="2"/>
      <c r="BC967" s="2"/>
      <c r="BD967" s="2"/>
      <c r="BE967" s="2"/>
      <c r="BF967" s="2"/>
      <c r="BG967" s="2"/>
      <c r="BH967" s="2"/>
      <c r="BI967" s="2"/>
      <c r="BJ967" s="2"/>
    </row>
    <row r="968" spans="1:62" customFormat="1" ht="15.5">
      <c r="A968" s="218"/>
      <c r="B968" s="218"/>
      <c r="C968" s="218"/>
      <c r="D968" s="218"/>
      <c r="E968" s="218"/>
      <c r="F968" s="218"/>
      <c r="G968" s="218"/>
      <c r="H968" s="218"/>
      <c r="I968" s="218"/>
      <c r="J968" s="218"/>
      <c r="K968" s="218"/>
      <c r="L968" s="218"/>
      <c r="M968" s="218"/>
      <c r="N968" s="218"/>
      <c r="O968" s="218"/>
      <c r="P968" s="218"/>
      <c r="S968" s="43"/>
      <c r="T968" s="43"/>
      <c r="U968" s="43"/>
      <c r="V968" s="43"/>
      <c r="W968" s="43"/>
      <c r="X968" s="43"/>
      <c r="Y968" s="43"/>
      <c r="Z968" s="43"/>
      <c r="AA968" s="43"/>
      <c r="AB968" s="43"/>
      <c r="AC968" s="43"/>
      <c r="AD968" s="43"/>
      <c r="AE968" s="43"/>
      <c r="AF968" s="43"/>
      <c r="AG968" s="43"/>
      <c r="AH968" s="43"/>
      <c r="AI968" s="43"/>
      <c r="AJ968" s="2"/>
      <c r="AK968" s="241"/>
      <c r="AL968" s="2"/>
      <c r="AM968" s="2"/>
      <c r="AN968" s="241"/>
      <c r="AO968" s="43"/>
      <c r="AP968" s="2"/>
      <c r="AQ968" s="2"/>
      <c r="AR968" s="241"/>
      <c r="AS968" s="2"/>
      <c r="AT968" s="2"/>
      <c r="AU968" s="2"/>
      <c r="AV968" s="2"/>
      <c r="AW968" s="2"/>
      <c r="AX968" s="2"/>
      <c r="AY968" s="2"/>
      <c r="AZ968" s="2"/>
      <c r="BA968" s="2"/>
      <c r="BB968" s="2"/>
      <c r="BC968" s="2"/>
      <c r="BD968" s="2"/>
      <c r="BE968" s="2"/>
      <c r="BF968" s="2"/>
      <c r="BG968" s="2"/>
      <c r="BH968" s="2"/>
      <c r="BI968" s="2"/>
      <c r="BJ968" s="2"/>
    </row>
    <row r="969" spans="1:62" customFormat="1" ht="15.5">
      <c r="A969" s="218"/>
      <c r="B969" s="218"/>
      <c r="C969" s="218"/>
      <c r="D969" s="218"/>
      <c r="E969" s="218"/>
      <c r="F969" s="218"/>
      <c r="G969" s="218"/>
      <c r="H969" s="218"/>
      <c r="I969" s="218"/>
      <c r="J969" s="218"/>
      <c r="K969" s="218"/>
      <c r="L969" s="218"/>
      <c r="M969" s="218"/>
      <c r="N969" s="218"/>
      <c r="O969" s="218"/>
      <c r="P969" s="218"/>
      <c r="S969" s="43"/>
      <c r="T969" s="43"/>
      <c r="U969" s="43"/>
      <c r="V969" s="43"/>
      <c r="W969" s="43"/>
      <c r="X969" s="43"/>
      <c r="Y969" s="43"/>
      <c r="Z969" s="43"/>
      <c r="AA969" s="43"/>
      <c r="AB969" s="43"/>
      <c r="AC969" s="43"/>
      <c r="AD969" s="43"/>
      <c r="AE969" s="43"/>
      <c r="AF969" s="43"/>
      <c r="AG969" s="43"/>
      <c r="AH969" s="43"/>
      <c r="AI969" s="43"/>
      <c r="AJ969" s="2"/>
      <c r="AK969" s="241"/>
      <c r="AL969" s="2"/>
      <c r="AM969" s="2"/>
      <c r="AN969" s="241"/>
      <c r="AO969" s="43"/>
      <c r="AP969" s="2"/>
      <c r="AQ969" s="2"/>
      <c r="AR969" s="241"/>
      <c r="AS969" s="2"/>
      <c r="AT969" s="2"/>
      <c r="AU969" s="2"/>
      <c r="AV969" s="2"/>
      <c r="AW969" s="2"/>
      <c r="AX969" s="2"/>
      <c r="AY969" s="2"/>
      <c r="AZ969" s="2"/>
      <c r="BA969" s="2"/>
      <c r="BB969" s="2"/>
      <c r="BC969" s="2"/>
      <c r="BD969" s="2"/>
      <c r="BE969" s="2"/>
      <c r="BF969" s="2"/>
      <c r="BG969" s="2"/>
      <c r="BH969" s="2"/>
      <c r="BI969" s="2"/>
      <c r="BJ969" s="2"/>
    </row>
    <row r="970" spans="1:62" customFormat="1" ht="15.5">
      <c r="A970" s="218"/>
      <c r="B970" s="218"/>
      <c r="C970" s="218"/>
      <c r="D970" s="218"/>
      <c r="E970" s="218"/>
      <c r="F970" s="218"/>
      <c r="G970" s="218"/>
      <c r="H970" s="218"/>
      <c r="I970" s="218"/>
      <c r="J970" s="218"/>
      <c r="K970" s="218"/>
      <c r="L970" s="218"/>
      <c r="M970" s="218"/>
      <c r="N970" s="218"/>
      <c r="O970" s="218"/>
      <c r="P970" s="218"/>
      <c r="S970" s="43"/>
      <c r="T970" s="43"/>
      <c r="U970" s="43"/>
      <c r="V970" s="43"/>
      <c r="W970" s="43"/>
      <c r="X970" s="43"/>
      <c r="Y970" s="43"/>
      <c r="Z970" s="43"/>
      <c r="AA970" s="43"/>
      <c r="AB970" s="43"/>
      <c r="AC970" s="43"/>
      <c r="AD970" s="43"/>
      <c r="AE970" s="43"/>
      <c r="AF970" s="43"/>
      <c r="AG970" s="43"/>
      <c r="AH970" s="43"/>
      <c r="AI970" s="43"/>
      <c r="AJ970" s="2"/>
      <c r="AK970" s="241"/>
      <c r="AL970" s="2"/>
      <c r="AM970" s="2"/>
      <c r="AN970" s="241"/>
      <c r="AO970" s="43"/>
      <c r="AP970" s="2"/>
      <c r="AQ970" s="2"/>
      <c r="AR970" s="241"/>
      <c r="AS970" s="2"/>
      <c r="AT970" s="2"/>
      <c r="AU970" s="2"/>
      <c r="AV970" s="2"/>
      <c r="AW970" s="2"/>
      <c r="AX970" s="2"/>
      <c r="AY970" s="2"/>
      <c r="AZ970" s="2"/>
      <c r="BA970" s="2"/>
      <c r="BB970" s="2"/>
      <c r="BC970" s="2"/>
      <c r="BD970" s="2"/>
      <c r="BE970" s="2"/>
      <c r="BF970" s="2"/>
      <c r="BG970" s="2"/>
      <c r="BH970" s="2"/>
      <c r="BI970" s="2"/>
      <c r="BJ970" s="2"/>
    </row>
    <row r="971" spans="1:62" customFormat="1" ht="15.5">
      <c r="A971" s="218"/>
      <c r="B971" s="218"/>
      <c r="C971" s="218"/>
      <c r="D971" s="218"/>
      <c r="E971" s="218"/>
      <c r="F971" s="218"/>
      <c r="G971" s="218"/>
      <c r="H971" s="218"/>
      <c r="I971" s="218"/>
      <c r="J971" s="218"/>
      <c r="K971" s="218"/>
      <c r="L971" s="218"/>
      <c r="M971" s="218"/>
      <c r="N971" s="218"/>
      <c r="O971" s="218"/>
      <c r="P971" s="218"/>
      <c r="S971" s="43"/>
      <c r="T971" s="43"/>
      <c r="U971" s="43"/>
      <c r="V971" s="43"/>
      <c r="W971" s="43"/>
      <c r="X971" s="43"/>
      <c r="Y971" s="43"/>
      <c r="Z971" s="43"/>
      <c r="AA971" s="43"/>
      <c r="AB971" s="43"/>
      <c r="AC971" s="43"/>
      <c r="AD971" s="43"/>
      <c r="AE971" s="43"/>
      <c r="AF971" s="43"/>
      <c r="AG971" s="43"/>
      <c r="AH971" s="43"/>
      <c r="AI971" s="43"/>
      <c r="AJ971" s="2"/>
      <c r="AK971" s="241"/>
      <c r="AL971" s="2"/>
      <c r="AM971" s="2"/>
      <c r="AN971" s="241"/>
      <c r="AO971" s="43"/>
      <c r="AP971" s="2"/>
      <c r="AQ971" s="2"/>
      <c r="AR971" s="241"/>
      <c r="AS971" s="2"/>
      <c r="AT971" s="2"/>
      <c r="AU971" s="2"/>
      <c r="AV971" s="2"/>
      <c r="AW971" s="2"/>
      <c r="AX971" s="2"/>
      <c r="AY971" s="2"/>
      <c r="AZ971" s="2"/>
      <c r="BA971" s="2"/>
      <c r="BB971" s="2"/>
      <c r="BC971" s="2"/>
      <c r="BD971" s="2"/>
      <c r="BE971" s="2"/>
      <c r="BF971" s="2"/>
      <c r="BG971" s="2"/>
      <c r="BH971" s="2"/>
      <c r="BI971" s="2"/>
      <c r="BJ971" s="2"/>
    </row>
    <row r="972" spans="1:62" customFormat="1" ht="15.5">
      <c r="A972" s="218"/>
      <c r="B972" s="218"/>
      <c r="C972" s="218"/>
      <c r="D972" s="218"/>
      <c r="E972" s="218"/>
      <c r="F972" s="218"/>
      <c r="G972" s="218"/>
      <c r="H972" s="218"/>
      <c r="I972" s="218"/>
      <c r="J972" s="218"/>
      <c r="K972" s="218"/>
      <c r="L972" s="218"/>
      <c r="M972" s="218"/>
      <c r="N972" s="218"/>
      <c r="O972" s="218"/>
      <c r="P972" s="218"/>
      <c r="S972" s="43"/>
      <c r="T972" s="43"/>
      <c r="U972" s="43"/>
      <c r="V972" s="43"/>
      <c r="W972" s="43"/>
      <c r="X972" s="43"/>
      <c r="Y972" s="43"/>
      <c r="Z972" s="43"/>
      <c r="AA972" s="43"/>
      <c r="AB972" s="43"/>
      <c r="AC972" s="43"/>
      <c r="AD972" s="43"/>
      <c r="AE972" s="43"/>
      <c r="AF972" s="43"/>
      <c r="AG972" s="43"/>
      <c r="AH972" s="43"/>
      <c r="AI972" s="43"/>
      <c r="AJ972" s="2"/>
      <c r="AK972" s="241"/>
      <c r="AL972" s="2"/>
      <c r="AM972" s="2"/>
      <c r="AN972" s="241"/>
      <c r="AO972" s="43"/>
      <c r="AP972" s="2"/>
      <c r="AQ972" s="2"/>
      <c r="AR972" s="241"/>
      <c r="AS972" s="2"/>
      <c r="AT972" s="2"/>
      <c r="AU972" s="2"/>
      <c r="AV972" s="2"/>
      <c r="AW972" s="2"/>
      <c r="AX972" s="2"/>
      <c r="AY972" s="2"/>
      <c r="AZ972" s="2"/>
      <c r="BA972" s="2"/>
      <c r="BB972" s="2"/>
      <c r="BC972" s="2"/>
      <c r="BD972" s="2"/>
      <c r="BE972" s="2"/>
      <c r="BF972" s="2"/>
      <c r="BG972" s="2"/>
      <c r="BH972" s="2"/>
      <c r="BI972" s="2"/>
      <c r="BJ972" s="2"/>
    </row>
    <row r="973" spans="1:62" customFormat="1" ht="15.5">
      <c r="A973" s="218"/>
      <c r="B973" s="218"/>
      <c r="C973" s="218"/>
      <c r="D973" s="218"/>
      <c r="E973" s="218"/>
      <c r="F973" s="218"/>
      <c r="G973" s="218"/>
      <c r="H973" s="218"/>
      <c r="I973" s="218"/>
      <c r="J973" s="218"/>
      <c r="K973" s="218"/>
      <c r="L973" s="218"/>
      <c r="M973" s="218"/>
      <c r="N973" s="218"/>
      <c r="O973" s="218"/>
      <c r="P973" s="218"/>
      <c r="S973" s="43"/>
      <c r="T973" s="43"/>
      <c r="U973" s="43"/>
      <c r="V973" s="43"/>
      <c r="W973" s="43"/>
      <c r="X973" s="43"/>
      <c r="Y973" s="43"/>
      <c r="Z973" s="43"/>
      <c r="AA973" s="43"/>
      <c r="AB973" s="43"/>
      <c r="AC973" s="43"/>
      <c r="AD973" s="43"/>
      <c r="AE973" s="43"/>
      <c r="AF973" s="43"/>
      <c r="AG973" s="43"/>
      <c r="AH973" s="43"/>
      <c r="AI973" s="43"/>
      <c r="AJ973" s="2"/>
      <c r="AK973" s="241"/>
      <c r="AL973" s="2"/>
      <c r="AM973" s="2"/>
      <c r="AN973" s="241"/>
      <c r="AO973" s="43"/>
      <c r="AP973" s="2"/>
      <c r="AQ973" s="2"/>
      <c r="AR973" s="241"/>
      <c r="AS973" s="2"/>
      <c r="AT973" s="2"/>
      <c r="AU973" s="2"/>
      <c r="AV973" s="2"/>
      <c r="AW973" s="2"/>
      <c r="AX973" s="2"/>
      <c r="AY973" s="2"/>
      <c r="AZ973" s="2"/>
      <c r="BA973" s="2"/>
      <c r="BB973" s="2"/>
      <c r="BC973" s="2"/>
      <c r="BD973" s="2"/>
      <c r="BE973" s="2"/>
      <c r="BF973" s="2"/>
      <c r="BG973" s="2"/>
      <c r="BH973" s="2"/>
      <c r="BI973" s="2"/>
      <c r="BJ973" s="2"/>
    </row>
    <row r="974" spans="1:62" customFormat="1" ht="15.5">
      <c r="A974" s="218"/>
      <c r="B974" s="218"/>
      <c r="C974" s="218"/>
      <c r="D974" s="218"/>
      <c r="E974" s="218"/>
      <c r="F974" s="218"/>
      <c r="G974" s="218"/>
      <c r="H974" s="218"/>
      <c r="I974" s="218"/>
      <c r="J974" s="218"/>
      <c r="K974" s="218"/>
      <c r="L974" s="218"/>
      <c r="M974" s="218"/>
      <c r="N974" s="218"/>
      <c r="O974" s="218"/>
      <c r="P974" s="218"/>
      <c r="S974" s="43"/>
      <c r="T974" s="43"/>
      <c r="U974" s="43"/>
      <c r="V974" s="43"/>
      <c r="W974" s="43"/>
      <c r="X974" s="43"/>
      <c r="Y974" s="43"/>
      <c r="Z974" s="43"/>
      <c r="AA974" s="43"/>
      <c r="AB974" s="43"/>
      <c r="AC974" s="43"/>
      <c r="AD974" s="43"/>
      <c r="AE974" s="43"/>
      <c r="AF974" s="43"/>
      <c r="AG974" s="43"/>
      <c r="AH974" s="43"/>
      <c r="AI974" s="43"/>
      <c r="AJ974" s="2"/>
      <c r="AK974" s="241"/>
      <c r="AL974" s="2"/>
      <c r="AM974" s="2"/>
      <c r="AN974" s="241"/>
      <c r="AO974" s="43"/>
      <c r="AP974" s="2"/>
      <c r="AQ974" s="2"/>
      <c r="AR974" s="241"/>
      <c r="AS974" s="2"/>
      <c r="AT974" s="2"/>
      <c r="AU974" s="2"/>
      <c r="AV974" s="2"/>
      <c r="AW974" s="2"/>
      <c r="AX974" s="2"/>
      <c r="AY974" s="2"/>
      <c r="AZ974" s="2"/>
      <c r="BA974" s="2"/>
      <c r="BB974" s="2"/>
      <c r="BC974" s="2"/>
      <c r="BD974" s="2"/>
      <c r="BE974" s="2"/>
      <c r="BF974" s="2"/>
      <c r="BG974" s="2"/>
      <c r="BH974" s="2"/>
      <c r="BI974" s="2"/>
      <c r="BJ974" s="2"/>
    </row>
    <row r="975" spans="1:62" customFormat="1" ht="15.5">
      <c r="A975" s="218"/>
      <c r="B975" s="218"/>
      <c r="C975" s="218"/>
      <c r="D975" s="218"/>
      <c r="E975" s="218"/>
      <c r="F975" s="218"/>
      <c r="G975" s="218"/>
      <c r="H975" s="218"/>
      <c r="I975" s="218"/>
      <c r="J975" s="218"/>
      <c r="K975" s="218"/>
      <c r="L975" s="218"/>
      <c r="M975" s="218"/>
      <c r="N975" s="218"/>
      <c r="O975" s="218"/>
      <c r="P975" s="218"/>
      <c r="S975" s="43"/>
      <c r="T975" s="43"/>
      <c r="U975" s="43"/>
      <c r="V975" s="43"/>
      <c r="W975" s="43"/>
      <c r="X975" s="43"/>
      <c r="Y975" s="43"/>
      <c r="Z975" s="43"/>
      <c r="AA975" s="43"/>
      <c r="AB975" s="43"/>
      <c r="AC975" s="43"/>
      <c r="AD975" s="43"/>
      <c r="AE975" s="43"/>
      <c r="AF975" s="43"/>
      <c r="AG975" s="43"/>
      <c r="AH975" s="43"/>
      <c r="AI975" s="43"/>
      <c r="AJ975" s="2"/>
      <c r="AK975" s="241"/>
      <c r="AL975" s="2"/>
      <c r="AM975" s="2"/>
      <c r="AN975" s="241"/>
      <c r="AO975" s="43"/>
      <c r="AP975" s="2"/>
      <c r="AQ975" s="2"/>
      <c r="AR975" s="241"/>
      <c r="AS975" s="2"/>
      <c r="AT975" s="2"/>
      <c r="AU975" s="2"/>
      <c r="AV975" s="2"/>
      <c r="AW975" s="2"/>
      <c r="AX975" s="2"/>
      <c r="AY975" s="2"/>
      <c r="AZ975" s="2"/>
      <c r="BA975" s="2"/>
      <c r="BB975" s="2"/>
      <c r="BC975" s="2"/>
      <c r="BD975" s="2"/>
      <c r="BE975" s="2"/>
      <c r="BF975" s="2"/>
      <c r="BG975" s="2"/>
      <c r="BH975" s="2"/>
      <c r="BI975" s="2"/>
      <c r="BJ975" s="2"/>
    </row>
    <row r="976" spans="1:62" customFormat="1" ht="15.5">
      <c r="A976" s="218"/>
      <c r="B976" s="218"/>
      <c r="C976" s="218"/>
      <c r="D976" s="218"/>
      <c r="E976" s="218"/>
      <c r="F976" s="218"/>
      <c r="G976" s="218"/>
      <c r="H976" s="218"/>
      <c r="I976" s="218"/>
      <c r="J976" s="218"/>
      <c r="K976" s="218"/>
      <c r="L976" s="218"/>
      <c r="M976" s="218"/>
      <c r="N976" s="218"/>
      <c r="O976" s="218"/>
      <c r="P976" s="218"/>
      <c r="S976" s="43"/>
      <c r="T976" s="43"/>
      <c r="U976" s="43"/>
      <c r="V976" s="43"/>
      <c r="W976" s="43"/>
      <c r="X976" s="43"/>
      <c r="Y976" s="43"/>
      <c r="Z976" s="43"/>
      <c r="AA976" s="43"/>
      <c r="AB976" s="43"/>
      <c r="AC976" s="43"/>
      <c r="AD976" s="43"/>
      <c r="AE976" s="43"/>
      <c r="AF976" s="43"/>
      <c r="AG976" s="43"/>
      <c r="AH976" s="43"/>
      <c r="AI976" s="43"/>
      <c r="AJ976" s="2"/>
      <c r="AK976" s="241"/>
      <c r="AL976" s="2"/>
      <c r="AM976" s="2"/>
      <c r="AN976" s="241"/>
      <c r="AO976" s="43"/>
      <c r="AP976" s="2"/>
      <c r="AQ976" s="2"/>
      <c r="AR976" s="241"/>
      <c r="AS976" s="2"/>
      <c r="AT976" s="2"/>
      <c r="AU976" s="2"/>
      <c r="AV976" s="2"/>
      <c r="AW976" s="2"/>
      <c r="AX976" s="2"/>
      <c r="AY976" s="2"/>
      <c r="AZ976" s="2"/>
      <c r="BA976" s="2"/>
      <c r="BB976" s="2"/>
      <c r="BC976" s="2"/>
      <c r="BD976" s="2"/>
      <c r="BE976" s="2"/>
      <c r="BF976" s="2"/>
      <c r="BG976" s="2"/>
      <c r="BH976" s="2"/>
      <c r="BI976" s="2"/>
      <c r="BJ976" s="2"/>
    </row>
    <row r="977" spans="1:62" customFormat="1" ht="15.5">
      <c r="A977" s="218"/>
      <c r="B977" s="218"/>
      <c r="C977" s="218"/>
      <c r="D977" s="218"/>
      <c r="E977" s="218"/>
      <c r="F977" s="218"/>
      <c r="G977" s="218"/>
      <c r="H977" s="218"/>
      <c r="I977" s="218"/>
      <c r="J977" s="218"/>
      <c r="K977" s="218"/>
      <c r="L977" s="218"/>
      <c r="M977" s="218"/>
      <c r="N977" s="218"/>
      <c r="O977" s="218"/>
      <c r="P977" s="218"/>
      <c r="S977" s="43"/>
      <c r="T977" s="43"/>
      <c r="U977" s="43"/>
      <c r="V977" s="43"/>
      <c r="W977" s="43"/>
      <c r="X977" s="43"/>
      <c r="Y977" s="43"/>
      <c r="Z977" s="43"/>
      <c r="AA977" s="43"/>
      <c r="AB977" s="43"/>
      <c r="AC977" s="43"/>
      <c r="AD977" s="43"/>
      <c r="AE977" s="43"/>
      <c r="AF977" s="43"/>
      <c r="AG977" s="43"/>
      <c r="AH977" s="43"/>
      <c r="AI977" s="43"/>
      <c r="AJ977" s="2"/>
      <c r="AK977" s="241"/>
      <c r="AL977" s="2"/>
      <c r="AM977" s="2"/>
      <c r="AN977" s="241"/>
      <c r="AO977" s="43"/>
      <c r="AP977" s="2"/>
      <c r="AQ977" s="2"/>
      <c r="AR977" s="241"/>
      <c r="AS977" s="2"/>
      <c r="AT977" s="2"/>
      <c r="AU977" s="2"/>
      <c r="AV977" s="2"/>
      <c r="AW977" s="2"/>
      <c r="AX977" s="2"/>
      <c r="AY977" s="2"/>
      <c r="AZ977" s="2"/>
      <c r="BA977" s="2"/>
      <c r="BB977" s="2"/>
      <c r="BC977" s="2"/>
      <c r="BD977" s="2"/>
      <c r="BE977" s="2"/>
      <c r="BF977" s="2"/>
      <c r="BG977" s="2"/>
      <c r="BH977" s="2"/>
      <c r="BI977" s="2"/>
      <c r="BJ977" s="2"/>
    </row>
    <row r="978" spans="1:62" customFormat="1" ht="15.5">
      <c r="A978" s="218"/>
      <c r="B978" s="218"/>
      <c r="C978" s="218"/>
      <c r="D978" s="218"/>
      <c r="E978" s="218"/>
      <c r="F978" s="218"/>
      <c r="G978" s="218"/>
      <c r="H978" s="218"/>
      <c r="I978" s="218"/>
      <c r="J978" s="218"/>
      <c r="K978" s="218"/>
      <c r="L978" s="218"/>
      <c r="M978" s="218"/>
      <c r="N978" s="218"/>
      <c r="O978" s="218"/>
      <c r="P978" s="218"/>
      <c r="S978" s="43"/>
      <c r="T978" s="43"/>
      <c r="U978" s="43"/>
      <c r="V978" s="43"/>
      <c r="W978" s="43"/>
      <c r="X978" s="43"/>
      <c r="Y978" s="43"/>
      <c r="Z978" s="43"/>
      <c r="AA978" s="43"/>
      <c r="AB978" s="43"/>
      <c r="AC978" s="43"/>
      <c r="AD978" s="43"/>
      <c r="AE978" s="43"/>
      <c r="AF978" s="43"/>
      <c r="AG978" s="43"/>
      <c r="AH978" s="43"/>
      <c r="AI978" s="43"/>
      <c r="AJ978" s="2"/>
      <c r="AK978" s="241"/>
      <c r="AL978" s="2"/>
      <c r="AM978" s="2"/>
      <c r="AN978" s="241"/>
      <c r="AO978" s="43"/>
      <c r="AP978" s="2"/>
      <c r="AQ978" s="2"/>
      <c r="AR978" s="241"/>
      <c r="AS978" s="2"/>
      <c r="AT978" s="2"/>
      <c r="AU978" s="2"/>
      <c r="AV978" s="2"/>
      <c r="AW978" s="2"/>
      <c r="AX978" s="2"/>
      <c r="AY978" s="2"/>
      <c r="AZ978" s="2"/>
      <c r="BA978" s="2"/>
      <c r="BB978" s="2"/>
      <c r="BC978" s="2"/>
      <c r="BD978" s="2"/>
      <c r="BE978" s="2"/>
      <c r="BF978" s="2"/>
      <c r="BG978" s="2"/>
      <c r="BH978" s="2"/>
      <c r="BI978" s="2"/>
      <c r="BJ978" s="2"/>
    </row>
    <row r="979" spans="1:62" customFormat="1" ht="15.5">
      <c r="A979" s="218"/>
      <c r="B979" s="218"/>
      <c r="C979" s="218"/>
      <c r="D979" s="218"/>
      <c r="E979" s="218"/>
      <c r="F979" s="218"/>
      <c r="G979" s="218"/>
      <c r="H979" s="218"/>
      <c r="I979" s="218"/>
      <c r="J979" s="218"/>
      <c r="K979" s="218"/>
      <c r="L979" s="218"/>
      <c r="M979" s="218"/>
      <c r="N979" s="218"/>
      <c r="O979" s="218"/>
      <c r="P979" s="218"/>
      <c r="S979" s="43"/>
      <c r="T979" s="43"/>
      <c r="U979" s="43"/>
      <c r="V979" s="43"/>
      <c r="W979" s="43"/>
      <c r="X979" s="43"/>
      <c r="Y979" s="43"/>
      <c r="Z979" s="43"/>
      <c r="AA979" s="43"/>
      <c r="AB979" s="43"/>
      <c r="AC979" s="43"/>
      <c r="AD979" s="43"/>
      <c r="AE979" s="43"/>
      <c r="AF979" s="43"/>
      <c r="AG979" s="43"/>
      <c r="AH979" s="43"/>
      <c r="AI979" s="43"/>
      <c r="AJ979" s="2"/>
      <c r="AK979" s="241"/>
      <c r="AL979" s="2"/>
      <c r="AM979" s="2"/>
      <c r="AN979" s="241"/>
      <c r="AO979" s="43"/>
      <c r="AP979" s="2"/>
      <c r="AQ979" s="2"/>
      <c r="AR979" s="241"/>
      <c r="AS979" s="2"/>
      <c r="AT979" s="2"/>
      <c r="AU979" s="2"/>
      <c r="AV979" s="2"/>
      <c r="AW979" s="2"/>
      <c r="AX979" s="2"/>
      <c r="AY979" s="2"/>
      <c r="AZ979" s="2"/>
      <c r="BA979" s="2"/>
      <c r="BB979" s="2"/>
      <c r="BC979" s="2"/>
      <c r="BD979" s="2"/>
      <c r="BE979" s="2"/>
      <c r="BF979" s="2"/>
      <c r="BG979" s="2"/>
      <c r="BH979" s="2"/>
      <c r="BI979" s="2"/>
      <c r="BJ979" s="2"/>
    </row>
    <row r="980" spans="1:62" customFormat="1" ht="15.5">
      <c r="A980" s="218"/>
      <c r="B980" s="218"/>
      <c r="C980" s="218"/>
      <c r="D980" s="218"/>
      <c r="E980" s="218"/>
      <c r="F980" s="218"/>
      <c r="G980" s="218"/>
      <c r="H980" s="218"/>
      <c r="I980" s="218"/>
      <c r="J980" s="218"/>
      <c r="K980" s="218"/>
      <c r="L980" s="218"/>
      <c r="M980" s="218"/>
      <c r="N980" s="218"/>
      <c r="O980" s="218"/>
      <c r="P980" s="218"/>
      <c r="S980" s="43"/>
      <c r="T980" s="43"/>
      <c r="U980" s="43"/>
      <c r="V980" s="43"/>
      <c r="W980" s="43"/>
      <c r="X980" s="43"/>
      <c r="Y980" s="43"/>
      <c r="Z980" s="43"/>
      <c r="AA980" s="43"/>
      <c r="AB980" s="43"/>
      <c r="AC980" s="43"/>
      <c r="AD980" s="43"/>
      <c r="AE980" s="43"/>
      <c r="AF980" s="43"/>
      <c r="AG980" s="43"/>
      <c r="AH980" s="43"/>
      <c r="AI980" s="43"/>
      <c r="AJ980" s="2"/>
      <c r="AK980" s="241"/>
      <c r="AL980" s="2"/>
      <c r="AM980" s="2"/>
      <c r="AN980" s="241"/>
      <c r="AO980" s="43"/>
      <c r="AP980" s="2"/>
      <c r="AQ980" s="2"/>
      <c r="AR980" s="241"/>
      <c r="AS980" s="2"/>
      <c r="AT980" s="2"/>
      <c r="AU980" s="2"/>
      <c r="AV980" s="2"/>
      <c r="AW980" s="2"/>
      <c r="AX980" s="2"/>
      <c r="AY980" s="2"/>
      <c r="AZ980" s="2"/>
      <c r="BA980" s="2"/>
      <c r="BB980" s="2"/>
      <c r="BC980" s="2"/>
      <c r="BD980" s="2"/>
      <c r="BE980" s="2"/>
      <c r="BF980" s="2"/>
      <c r="BG980" s="2"/>
      <c r="BH980" s="2"/>
      <c r="BI980" s="2"/>
      <c r="BJ980" s="2"/>
    </row>
    <row r="981" spans="1:62" customFormat="1" ht="15.5">
      <c r="A981" s="218"/>
      <c r="B981" s="218"/>
      <c r="C981" s="218"/>
      <c r="D981" s="218"/>
      <c r="E981" s="218"/>
      <c r="F981" s="218"/>
      <c r="G981" s="218"/>
      <c r="H981" s="218"/>
      <c r="I981" s="218"/>
      <c r="J981" s="218"/>
      <c r="K981" s="218"/>
      <c r="L981" s="218"/>
      <c r="M981" s="218"/>
      <c r="N981" s="218"/>
      <c r="O981" s="218"/>
      <c r="P981" s="218"/>
      <c r="S981" s="43"/>
      <c r="T981" s="43"/>
      <c r="U981" s="43"/>
      <c r="V981" s="43"/>
      <c r="W981" s="43"/>
      <c r="X981" s="43"/>
      <c r="Y981" s="43"/>
      <c r="Z981" s="43"/>
      <c r="AA981" s="43"/>
      <c r="AB981" s="43"/>
      <c r="AC981" s="43"/>
      <c r="AD981" s="43"/>
      <c r="AE981" s="43"/>
      <c r="AF981" s="43"/>
      <c r="AG981" s="43"/>
      <c r="AH981" s="43"/>
      <c r="AI981" s="43"/>
      <c r="AJ981" s="2"/>
      <c r="AK981" s="241"/>
      <c r="AL981" s="2"/>
      <c r="AM981" s="2"/>
      <c r="AN981" s="241"/>
      <c r="AO981" s="43"/>
      <c r="AP981" s="2"/>
      <c r="AQ981" s="2"/>
      <c r="AR981" s="241"/>
      <c r="AS981" s="2"/>
      <c r="AT981" s="2"/>
      <c r="AU981" s="2"/>
      <c r="AV981" s="2"/>
      <c r="AW981" s="2"/>
      <c r="AX981" s="2"/>
      <c r="AY981" s="2"/>
      <c r="AZ981" s="2"/>
      <c r="BA981" s="2"/>
      <c r="BB981" s="2"/>
      <c r="BC981" s="2"/>
      <c r="BD981" s="2"/>
      <c r="BE981" s="2"/>
      <c r="BF981" s="2"/>
      <c r="BG981" s="2"/>
      <c r="BH981" s="2"/>
      <c r="BI981" s="2"/>
      <c r="BJ981" s="2"/>
    </row>
    <row r="982" spans="1:62" customFormat="1" ht="15.5">
      <c r="A982" s="218"/>
      <c r="B982" s="218"/>
      <c r="C982" s="218"/>
      <c r="D982" s="218"/>
      <c r="E982" s="218"/>
      <c r="F982" s="218"/>
      <c r="G982" s="218"/>
      <c r="H982" s="218"/>
      <c r="I982" s="218"/>
      <c r="J982" s="218"/>
      <c r="K982" s="218"/>
      <c r="L982" s="218"/>
      <c r="M982" s="218"/>
      <c r="N982" s="218"/>
      <c r="O982" s="218"/>
      <c r="P982" s="218"/>
      <c r="S982" s="43"/>
      <c r="T982" s="43"/>
      <c r="U982" s="43"/>
      <c r="V982" s="43"/>
      <c r="W982" s="43"/>
      <c r="X982" s="43"/>
      <c r="Y982" s="43"/>
      <c r="Z982" s="43"/>
      <c r="AA982" s="43"/>
      <c r="AB982" s="43"/>
      <c r="AC982" s="43"/>
      <c r="AD982" s="43"/>
      <c r="AE982" s="43"/>
      <c r="AF982" s="43"/>
      <c r="AG982" s="43"/>
      <c r="AH982" s="43"/>
      <c r="AI982" s="43"/>
      <c r="AJ982" s="2"/>
      <c r="AK982" s="241"/>
      <c r="AL982" s="2"/>
      <c r="AM982" s="2"/>
      <c r="AN982" s="241"/>
      <c r="AO982" s="43"/>
      <c r="AP982" s="2"/>
      <c r="AQ982" s="2"/>
      <c r="AR982" s="241"/>
      <c r="AS982" s="2"/>
      <c r="AT982" s="2"/>
      <c r="AU982" s="2"/>
      <c r="AV982" s="2"/>
      <c r="AW982" s="2"/>
      <c r="AX982" s="2"/>
      <c r="AY982" s="2"/>
      <c r="AZ982" s="2"/>
      <c r="BA982" s="2"/>
      <c r="BB982" s="2"/>
      <c r="BC982" s="2"/>
      <c r="BD982" s="2"/>
      <c r="BE982" s="2"/>
      <c r="BF982" s="2"/>
      <c r="BG982" s="2"/>
      <c r="BH982" s="2"/>
      <c r="BI982" s="2"/>
      <c r="BJ982" s="2"/>
    </row>
    <row r="983" spans="1:62" customFormat="1" ht="15.5">
      <c r="A983" s="218"/>
      <c r="B983" s="218"/>
      <c r="C983" s="218"/>
      <c r="D983" s="218"/>
      <c r="E983" s="218"/>
      <c r="F983" s="218"/>
      <c r="G983" s="218"/>
      <c r="H983" s="218"/>
      <c r="I983" s="218"/>
      <c r="J983" s="218"/>
      <c r="K983" s="218"/>
      <c r="L983" s="218"/>
      <c r="M983" s="218"/>
      <c r="N983" s="218"/>
      <c r="O983" s="218"/>
      <c r="P983" s="218"/>
      <c r="S983" s="43"/>
      <c r="T983" s="43"/>
      <c r="U983" s="43"/>
      <c r="V983" s="43"/>
      <c r="W983" s="43"/>
      <c r="X983" s="43"/>
      <c r="Y983" s="43"/>
      <c r="Z983" s="43"/>
      <c r="AA983" s="43"/>
      <c r="AB983" s="43"/>
      <c r="AC983" s="43"/>
      <c r="AD983" s="43"/>
      <c r="AE983" s="43"/>
      <c r="AF983" s="43"/>
      <c r="AG983" s="43"/>
      <c r="AH983" s="43"/>
      <c r="AI983" s="43"/>
      <c r="AJ983" s="2"/>
      <c r="AK983" s="241"/>
      <c r="AL983" s="2"/>
      <c r="AM983" s="2"/>
      <c r="AN983" s="241"/>
      <c r="AO983" s="43"/>
      <c r="AP983" s="2"/>
      <c r="AQ983" s="2"/>
      <c r="AR983" s="241"/>
      <c r="AS983" s="2"/>
      <c r="AT983" s="2"/>
      <c r="AU983" s="2"/>
      <c r="AV983" s="2"/>
      <c r="AW983" s="2"/>
      <c r="AX983" s="2"/>
      <c r="AY983" s="2"/>
      <c r="AZ983" s="2"/>
      <c r="BA983" s="2"/>
      <c r="BB983" s="2"/>
      <c r="BC983" s="2"/>
      <c r="BD983" s="2"/>
      <c r="BE983" s="2"/>
      <c r="BF983" s="2"/>
      <c r="BG983" s="2"/>
      <c r="BH983" s="2"/>
      <c r="BI983" s="2"/>
      <c r="BJ983" s="2"/>
    </row>
    <row r="984" spans="1:62" customFormat="1" ht="15.5">
      <c r="A984" s="218"/>
      <c r="B984" s="218"/>
      <c r="C984" s="218"/>
      <c r="D984" s="218"/>
      <c r="E984" s="218"/>
      <c r="F984" s="218"/>
      <c r="G984" s="218"/>
      <c r="H984" s="218"/>
      <c r="I984" s="218"/>
      <c r="J984" s="218"/>
      <c r="K984" s="218"/>
      <c r="L984" s="218"/>
      <c r="M984" s="218"/>
      <c r="N984" s="218"/>
      <c r="O984" s="218"/>
      <c r="P984" s="218"/>
      <c r="S984" s="43"/>
      <c r="T984" s="43"/>
      <c r="U984" s="43"/>
      <c r="V984" s="43"/>
      <c r="W984" s="43"/>
      <c r="X984" s="43"/>
      <c r="Y984" s="43"/>
      <c r="Z984" s="43"/>
      <c r="AA984" s="43"/>
      <c r="AB984" s="43"/>
      <c r="AC984" s="43"/>
      <c r="AD984" s="43"/>
      <c r="AE984" s="43"/>
      <c r="AF984" s="43"/>
      <c r="AG984" s="43"/>
      <c r="AH984" s="43"/>
      <c r="AI984" s="43"/>
      <c r="AJ984" s="2"/>
      <c r="AK984" s="252"/>
      <c r="AL984" s="2"/>
      <c r="AM984" s="2"/>
      <c r="AN984" s="241"/>
      <c r="AO984" s="43"/>
      <c r="AP984" s="2"/>
      <c r="AQ984" s="2"/>
      <c r="AR984" s="241"/>
      <c r="AS984" s="2"/>
      <c r="AT984" s="2"/>
      <c r="AU984" s="2"/>
      <c r="AV984" s="2"/>
      <c r="AW984" s="2"/>
      <c r="AX984" s="2"/>
      <c r="AY984" s="2"/>
      <c r="AZ984" s="2"/>
      <c r="BA984" s="2"/>
      <c r="BB984" s="2"/>
      <c r="BC984" s="2"/>
      <c r="BD984" s="2"/>
      <c r="BE984" s="2"/>
      <c r="BF984" s="2"/>
      <c r="BG984" s="2"/>
      <c r="BH984" s="2"/>
      <c r="BI984" s="2"/>
      <c r="BJ984" s="2"/>
    </row>
    <row r="985" spans="1:62" customFormat="1" ht="15.5">
      <c r="A985" s="218"/>
      <c r="B985" s="218"/>
      <c r="C985" s="218"/>
      <c r="D985" s="218"/>
      <c r="E985" s="218"/>
      <c r="F985" s="218"/>
      <c r="G985" s="218"/>
      <c r="H985" s="218"/>
      <c r="I985" s="218"/>
      <c r="J985" s="218"/>
      <c r="K985" s="218"/>
      <c r="L985" s="218"/>
      <c r="M985" s="218"/>
      <c r="N985" s="218"/>
      <c r="O985" s="218"/>
      <c r="P985" s="218"/>
      <c r="S985" s="43"/>
      <c r="T985" s="43"/>
      <c r="U985" s="43"/>
      <c r="V985" s="43"/>
      <c r="W985" s="43"/>
      <c r="X985" s="43"/>
      <c r="Y985" s="43"/>
      <c r="Z985" s="43"/>
      <c r="AA985" s="43"/>
      <c r="AB985" s="43"/>
      <c r="AC985" s="43"/>
      <c r="AD985" s="43"/>
      <c r="AE985" s="43"/>
      <c r="AF985" s="43"/>
      <c r="AG985" s="43"/>
      <c r="AH985" s="43"/>
      <c r="AI985" s="43"/>
      <c r="AJ985" s="2"/>
      <c r="AK985" s="241"/>
      <c r="AL985" s="2"/>
      <c r="AM985" s="2"/>
      <c r="AN985" s="241"/>
      <c r="AO985" s="43"/>
      <c r="AP985" s="2"/>
      <c r="AQ985" s="2"/>
      <c r="AR985" s="241"/>
      <c r="AS985" s="2"/>
      <c r="AT985" s="2"/>
      <c r="AU985" s="2"/>
      <c r="AV985" s="2"/>
      <c r="AW985" s="2"/>
      <c r="AX985" s="2"/>
      <c r="AY985" s="2"/>
      <c r="AZ985" s="2"/>
      <c r="BA985" s="2"/>
      <c r="BB985" s="2"/>
      <c r="BC985" s="2"/>
      <c r="BD985" s="2"/>
      <c r="BE985" s="2"/>
      <c r="BF985" s="2"/>
      <c r="BG985" s="2"/>
      <c r="BH985" s="2"/>
      <c r="BI985" s="2"/>
      <c r="BJ985" s="2"/>
    </row>
    <row r="986" spans="1:62" customFormat="1" ht="15.5">
      <c r="A986" s="218"/>
      <c r="B986" s="218"/>
      <c r="C986" s="218"/>
      <c r="D986" s="218"/>
      <c r="E986" s="218"/>
      <c r="F986" s="218"/>
      <c r="G986" s="218"/>
      <c r="H986" s="218"/>
      <c r="I986" s="218"/>
      <c r="J986" s="218"/>
      <c r="K986" s="218"/>
      <c r="L986" s="218"/>
      <c r="M986" s="218"/>
      <c r="N986" s="218"/>
      <c r="O986" s="218"/>
      <c r="P986" s="218"/>
      <c r="S986" s="43"/>
      <c r="T986" s="43"/>
      <c r="U986" s="43"/>
      <c r="V986" s="43"/>
      <c r="W986" s="43"/>
      <c r="X986" s="43"/>
      <c r="Y986" s="43"/>
      <c r="Z986" s="43"/>
      <c r="AA986" s="43"/>
      <c r="AB986" s="43"/>
      <c r="AC986" s="43"/>
      <c r="AD986" s="43"/>
      <c r="AE986" s="43"/>
      <c r="AF986" s="43"/>
      <c r="AG986" s="43"/>
      <c r="AH986" s="43"/>
      <c r="AI986" s="43"/>
      <c r="AJ986" s="2"/>
      <c r="AK986" s="241"/>
      <c r="AL986" s="2"/>
      <c r="AM986" s="2"/>
      <c r="AN986" s="241"/>
      <c r="AO986" s="43"/>
      <c r="AP986" s="2"/>
      <c r="AQ986" s="2"/>
      <c r="AR986" s="241"/>
      <c r="AS986" s="2"/>
      <c r="AT986" s="2"/>
      <c r="AU986" s="2"/>
      <c r="AV986" s="2"/>
      <c r="AW986" s="2"/>
      <c r="AX986" s="2"/>
      <c r="AY986" s="2"/>
      <c r="AZ986" s="2"/>
      <c r="BA986" s="2"/>
      <c r="BB986" s="2"/>
      <c r="BC986" s="2"/>
      <c r="BD986" s="2"/>
      <c r="BE986" s="2"/>
      <c r="BF986" s="2"/>
      <c r="BG986" s="2"/>
      <c r="BH986" s="2"/>
      <c r="BI986" s="2"/>
      <c r="BJ986" s="2"/>
    </row>
    <row r="987" spans="1:62" customFormat="1" ht="15.5">
      <c r="A987" s="218"/>
      <c r="B987" s="218"/>
      <c r="C987" s="218"/>
      <c r="D987" s="218"/>
      <c r="E987" s="218"/>
      <c r="F987" s="218"/>
      <c r="G987" s="218"/>
      <c r="H987" s="218"/>
      <c r="I987" s="218"/>
      <c r="J987" s="218"/>
      <c r="K987" s="218"/>
      <c r="L987" s="218"/>
      <c r="M987" s="218"/>
      <c r="N987" s="218"/>
      <c r="O987" s="218"/>
      <c r="P987" s="218"/>
      <c r="S987" s="43"/>
      <c r="T987" s="43"/>
      <c r="U987" s="43"/>
      <c r="V987" s="43"/>
      <c r="W987" s="43"/>
      <c r="X987" s="43"/>
      <c r="Y987" s="43"/>
      <c r="Z987" s="43"/>
      <c r="AA987" s="43"/>
      <c r="AB987" s="43"/>
      <c r="AC987" s="43"/>
      <c r="AD987" s="43"/>
      <c r="AE987" s="43"/>
      <c r="AF987" s="43"/>
      <c r="AG987" s="43"/>
      <c r="AH987" s="43"/>
      <c r="AI987" s="43"/>
      <c r="AJ987" s="2"/>
      <c r="AK987" s="241"/>
      <c r="AL987" s="2"/>
      <c r="AM987" s="2"/>
      <c r="AN987" s="241"/>
      <c r="AO987" s="43"/>
      <c r="AP987" s="2"/>
      <c r="AQ987" s="2"/>
      <c r="AR987" s="241"/>
      <c r="AS987" s="2"/>
      <c r="AT987" s="2"/>
      <c r="AU987" s="2"/>
      <c r="AV987" s="2"/>
      <c r="AW987" s="2"/>
      <c r="AX987" s="2"/>
      <c r="AY987" s="2"/>
      <c r="AZ987" s="2"/>
      <c r="BA987" s="2"/>
      <c r="BB987" s="2"/>
      <c r="BC987" s="2"/>
      <c r="BD987" s="2"/>
      <c r="BE987" s="2"/>
      <c r="BF987" s="2"/>
      <c r="BG987" s="2"/>
      <c r="BH987" s="2"/>
      <c r="BI987" s="2"/>
      <c r="BJ987" s="2"/>
    </row>
    <row r="988" spans="1:62" customFormat="1" ht="15.5">
      <c r="A988" s="218"/>
      <c r="B988" s="218"/>
      <c r="C988" s="218"/>
      <c r="D988" s="218"/>
      <c r="E988" s="218"/>
      <c r="F988" s="218"/>
      <c r="G988" s="218"/>
      <c r="H988" s="218"/>
      <c r="I988" s="218"/>
      <c r="J988" s="218"/>
      <c r="K988" s="218"/>
      <c r="L988" s="218"/>
      <c r="M988" s="218"/>
      <c r="N988" s="218"/>
      <c r="O988" s="218"/>
      <c r="P988" s="218"/>
      <c r="S988" s="43"/>
      <c r="T988" s="43"/>
      <c r="U988" s="43"/>
      <c r="V988" s="43"/>
      <c r="W988" s="43"/>
      <c r="X988" s="43"/>
      <c r="Y988" s="43"/>
      <c r="Z988" s="43"/>
      <c r="AA988" s="43"/>
      <c r="AB988" s="43"/>
      <c r="AC988" s="43"/>
      <c r="AD988" s="43"/>
      <c r="AE988" s="43"/>
      <c r="AF988" s="43"/>
      <c r="AG988" s="43"/>
      <c r="AH988" s="43"/>
      <c r="AI988" s="43"/>
      <c r="AJ988" s="2"/>
      <c r="AK988" s="241"/>
      <c r="AL988" s="2"/>
      <c r="AM988" s="2"/>
      <c r="AN988" s="252"/>
      <c r="AO988" s="43"/>
      <c r="AP988" s="2"/>
      <c r="AQ988" s="2"/>
      <c r="AR988" s="241"/>
      <c r="AS988" s="2"/>
      <c r="AT988" s="2"/>
      <c r="AU988" s="2"/>
      <c r="AV988" s="2"/>
      <c r="AW988" s="2"/>
      <c r="AX988" s="2"/>
      <c r="AY988" s="2"/>
      <c r="AZ988" s="2"/>
      <c r="BA988" s="2"/>
      <c r="BB988" s="2"/>
      <c r="BC988" s="2"/>
      <c r="BD988" s="2"/>
      <c r="BE988" s="2"/>
      <c r="BF988" s="2"/>
      <c r="BG988" s="2"/>
      <c r="BH988" s="2"/>
      <c r="BI988" s="2"/>
      <c r="BJ988" s="2"/>
    </row>
    <row r="989" spans="1:62" customFormat="1" ht="15.5">
      <c r="A989" s="218"/>
      <c r="B989" s="218"/>
      <c r="C989" s="218"/>
      <c r="D989" s="218"/>
      <c r="E989" s="218"/>
      <c r="F989" s="218"/>
      <c r="G989" s="218"/>
      <c r="H989" s="218"/>
      <c r="I989" s="218"/>
      <c r="J989" s="218"/>
      <c r="K989" s="218"/>
      <c r="L989" s="218"/>
      <c r="M989" s="218"/>
      <c r="N989" s="218"/>
      <c r="O989" s="218"/>
      <c r="P989" s="218"/>
      <c r="S989" s="43"/>
      <c r="T989" s="43"/>
      <c r="U989" s="43"/>
      <c r="V989" s="43"/>
      <c r="W989" s="43"/>
      <c r="X989" s="43"/>
      <c r="Y989" s="43"/>
      <c r="Z989" s="43"/>
      <c r="AA989" s="43"/>
      <c r="AB989" s="43"/>
      <c r="AC989" s="43"/>
      <c r="AD989" s="43"/>
      <c r="AE989" s="43"/>
      <c r="AF989" s="43"/>
      <c r="AG989" s="43"/>
      <c r="AH989" s="43"/>
      <c r="AI989" s="43"/>
      <c r="AJ989" s="2"/>
      <c r="AK989" s="241"/>
      <c r="AL989" s="2"/>
      <c r="AM989" s="2"/>
      <c r="AN989" s="241"/>
      <c r="AO989" s="43"/>
      <c r="AP989" s="2"/>
      <c r="AQ989" s="2"/>
      <c r="AR989" s="241"/>
      <c r="AS989" s="2"/>
      <c r="AT989" s="2"/>
      <c r="AU989" s="2"/>
      <c r="AV989" s="2"/>
      <c r="AW989" s="2"/>
      <c r="AX989" s="2"/>
      <c r="AY989" s="2"/>
      <c r="AZ989" s="2"/>
      <c r="BA989" s="2"/>
      <c r="BB989" s="2"/>
      <c r="BC989" s="2"/>
      <c r="BD989" s="2"/>
      <c r="BE989" s="2"/>
      <c r="BF989" s="2"/>
      <c r="BG989" s="2"/>
      <c r="BH989" s="2"/>
      <c r="BI989" s="2"/>
      <c r="BJ989" s="2"/>
    </row>
    <row r="990" spans="1:62" customFormat="1" ht="15.5">
      <c r="A990" s="218"/>
      <c r="B990" s="218"/>
      <c r="C990" s="218"/>
      <c r="D990" s="218"/>
      <c r="E990" s="218"/>
      <c r="F990" s="218"/>
      <c r="G990" s="218"/>
      <c r="H990" s="218"/>
      <c r="I990" s="218"/>
      <c r="J990" s="218"/>
      <c r="K990" s="218"/>
      <c r="L990" s="218"/>
      <c r="M990" s="218"/>
      <c r="N990" s="218"/>
      <c r="O990" s="218"/>
      <c r="P990" s="218"/>
      <c r="S990" s="43"/>
      <c r="T990" s="43"/>
      <c r="U990" s="43"/>
      <c r="V990" s="43"/>
      <c r="W990" s="43"/>
      <c r="X990" s="43"/>
      <c r="Y990" s="43"/>
      <c r="Z990" s="43"/>
      <c r="AA990" s="43"/>
      <c r="AB990" s="43"/>
      <c r="AC990" s="43"/>
      <c r="AD990" s="43"/>
      <c r="AE990" s="43"/>
      <c r="AF990" s="43"/>
      <c r="AG990" s="43"/>
      <c r="AH990" s="43"/>
      <c r="AI990" s="43"/>
      <c r="AJ990" s="2"/>
      <c r="AK990" s="241"/>
      <c r="AL990" s="2"/>
      <c r="AM990" s="2"/>
      <c r="AN990" s="241"/>
      <c r="AO990" s="43"/>
      <c r="AP990" s="2"/>
      <c r="AQ990" s="2"/>
      <c r="AR990" s="241"/>
      <c r="AS990" s="2"/>
      <c r="AT990" s="2"/>
      <c r="AU990" s="2"/>
      <c r="AV990" s="2"/>
      <c r="AW990" s="2"/>
      <c r="AX990" s="2"/>
      <c r="AY990" s="2"/>
      <c r="AZ990" s="2"/>
      <c r="BA990" s="2"/>
      <c r="BB990" s="2"/>
      <c r="BC990" s="2"/>
      <c r="BD990" s="2"/>
      <c r="BE990" s="2"/>
      <c r="BF990" s="2"/>
      <c r="BG990" s="2"/>
      <c r="BH990" s="2"/>
      <c r="BI990" s="2"/>
      <c r="BJ990" s="2"/>
    </row>
    <row r="991" spans="1:62" customFormat="1" ht="15.5">
      <c r="A991" s="218"/>
      <c r="B991" s="218"/>
      <c r="C991" s="218"/>
      <c r="D991" s="218"/>
      <c r="E991" s="218"/>
      <c r="F991" s="218"/>
      <c r="G991" s="218"/>
      <c r="H991" s="218"/>
      <c r="I991" s="218"/>
      <c r="J991" s="218"/>
      <c r="K991" s="218"/>
      <c r="L991" s="218"/>
      <c r="M991" s="218"/>
      <c r="N991" s="218"/>
      <c r="O991" s="218"/>
      <c r="P991" s="218"/>
      <c r="S991" s="43"/>
      <c r="T991" s="43"/>
      <c r="U991" s="43"/>
      <c r="V991" s="43"/>
      <c r="W991" s="43"/>
      <c r="X991" s="43"/>
      <c r="Y991" s="43"/>
      <c r="Z991" s="43"/>
      <c r="AA991" s="43"/>
      <c r="AB991" s="43"/>
      <c r="AC991" s="43"/>
      <c r="AD991" s="43"/>
      <c r="AE991" s="43"/>
      <c r="AF991" s="43"/>
      <c r="AG991" s="43"/>
      <c r="AH991" s="43"/>
      <c r="AI991" s="43"/>
      <c r="AJ991" s="2"/>
      <c r="AK991" s="241"/>
      <c r="AL991" s="2"/>
      <c r="AM991" s="2"/>
      <c r="AN991" s="241"/>
      <c r="AO991" s="43"/>
      <c r="AP991" s="2"/>
      <c r="AQ991" s="2"/>
      <c r="AR991" s="241"/>
      <c r="AS991" s="2"/>
      <c r="AT991" s="2"/>
      <c r="AU991" s="2"/>
      <c r="AV991" s="2"/>
      <c r="AW991" s="2"/>
      <c r="AX991" s="2"/>
      <c r="AY991" s="2"/>
      <c r="AZ991" s="2"/>
      <c r="BA991" s="2"/>
      <c r="BB991" s="2"/>
      <c r="BC991" s="2"/>
      <c r="BD991" s="2"/>
      <c r="BE991" s="2"/>
      <c r="BF991" s="2"/>
      <c r="BG991" s="2"/>
      <c r="BH991" s="2"/>
      <c r="BI991" s="2"/>
      <c r="BJ991" s="2"/>
    </row>
    <row r="992" spans="1:62" customFormat="1" ht="15.5">
      <c r="A992" s="218"/>
      <c r="B992" s="218"/>
      <c r="C992" s="218"/>
      <c r="D992" s="218"/>
      <c r="E992" s="218"/>
      <c r="F992" s="218"/>
      <c r="G992" s="218"/>
      <c r="H992" s="218"/>
      <c r="I992" s="218"/>
      <c r="J992" s="218"/>
      <c r="K992" s="218"/>
      <c r="L992" s="218"/>
      <c r="M992" s="218"/>
      <c r="N992" s="218"/>
      <c r="O992" s="218"/>
      <c r="P992" s="218"/>
      <c r="S992" s="43"/>
      <c r="T992" s="43"/>
      <c r="U992" s="43"/>
      <c r="V992" s="43"/>
      <c r="W992" s="43"/>
      <c r="X992" s="43"/>
      <c r="Y992" s="43"/>
      <c r="Z992" s="43"/>
      <c r="AA992" s="43"/>
      <c r="AB992" s="43"/>
      <c r="AC992" s="43"/>
      <c r="AD992" s="43"/>
      <c r="AE992" s="43"/>
      <c r="AF992" s="43"/>
      <c r="AG992" s="43"/>
      <c r="AH992" s="43"/>
      <c r="AI992" s="43"/>
      <c r="AJ992" s="2"/>
      <c r="AK992" s="241"/>
      <c r="AL992" s="2"/>
      <c r="AM992" s="2"/>
      <c r="AN992" s="241"/>
      <c r="AO992" s="43"/>
      <c r="AP992" s="2"/>
      <c r="AQ992" s="2"/>
      <c r="AR992" s="241"/>
      <c r="AS992" s="2"/>
      <c r="AT992" s="2"/>
      <c r="AU992" s="2"/>
      <c r="AV992" s="2"/>
      <c r="AW992" s="2"/>
      <c r="AX992" s="2"/>
      <c r="AY992" s="2"/>
      <c r="AZ992" s="2"/>
      <c r="BA992" s="2"/>
      <c r="BB992" s="2"/>
      <c r="BC992" s="2"/>
      <c r="BD992" s="2"/>
      <c r="BE992" s="2"/>
      <c r="BF992" s="2"/>
      <c r="BG992" s="2"/>
      <c r="BH992" s="2"/>
      <c r="BI992" s="2"/>
      <c r="BJ992" s="2"/>
    </row>
    <row r="993" spans="1:62" customFormat="1" ht="15.5">
      <c r="A993" s="218"/>
      <c r="B993" s="218"/>
      <c r="C993" s="218"/>
      <c r="D993" s="218"/>
      <c r="E993" s="218"/>
      <c r="F993" s="218"/>
      <c r="G993" s="218"/>
      <c r="H993" s="218"/>
      <c r="I993" s="218"/>
      <c r="J993" s="218"/>
      <c r="K993" s="218"/>
      <c r="L993" s="218"/>
      <c r="M993" s="218"/>
      <c r="N993" s="218"/>
      <c r="O993" s="218"/>
      <c r="P993" s="218"/>
      <c r="S993" s="43"/>
      <c r="T993" s="43"/>
      <c r="U993" s="43"/>
      <c r="V993" s="43"/>
      <c r="W993" s="43"/>
      <c r="X993" s="43"/>
      <c r="Y993" s="43"/>
      <c r="Z993" s="43"/>
      <c r="AA993" s="43"/>
      <c r="AB993" s="43"/>
      <c r="AC993" s="43"/>
      <c r="AD993" s="43"/>
      <c r="AE993" s="43"/>
      <c r="AF993" s="43"/>
      <c r="AG993" s="43"/>
      <c r="AH993" s="43"/>
      <c r="AI993" s="43"/>
      <c r="AJ993" s="2"/>
      <c r="AK993" s="241"/>
      <c r="AL993" s="2"/>
      <c r="AM993" s="2"/>
      <c r="AN993" s="241"/>
      <c r="AO993" s="43"/>
      <c r="AP993" s="2"/>
      <c r="AQ993" s="2"/>
      <c r="AR993" s="241"/>
      <c r="AS993" s="2"/>
      <c r="AT993" s="2"/>
      <c r="AU993" s="2"/>
      <c r="AV993" s="2"/>
      <c r="AW993" s="2"/>
      <c r="AX993" s="2"/>
      <c r="AY993" s="2"/>
      <c r="AZ993" s="2"/>
      <c r="BA993" s="2"/>
      <c r="BB993" s="2"/>
      <c r="BC993" s="2"/>
      <c r="BD993" s="2"/>
      <c r="BE993" s="2"/>
      <c r="BF993" s="2"/>
      <c r="BG993" s="2"/>
      <c r="BH993" s="2"/>
      <c r="BI993" s="2"/>
      <c r="BJ993" s="2"/>
    </row>
    <row r="994" spans="1:62" customFormat="1" ht="15.5">
      <c r="A994" s="218"/>
      <c r="B994" s="218"/>
      <c r="C994" s="218"/>
      <c r="D994" s="218"/>
      <c r="E994" s="218"/>
      <c r="F994" s="218"/>
      <c r="G994" s="218"/>
      <c r="H994" s="218"/>
      <c r="I994" s="218"/>
      <c r="J994" s="218"/>
      <c r="K994" s="218"/>
      <c r="L994" s="218"/>
      <c r="M994" s="218"/>
      <c r="N994" s="218"/>
      <c r="O994" s="218"/>
      <c r="P994" s="218"/>
      <c r="S994" s="43"/>
      <c r="T994" s="43"/>
      <c r="U994" s="43"/>
      <c r="V994" s="43"/>
      <c r="W994" s="43"/>
      <c r="X994" s="43"/>
      <c r="Y994" s="43"/>
      <c r="Z994" s="43"/>
      <c r="AA994" s="43"/>
      <c r="AB994" s="43"/>
      <c r="AC994" s="43"/>
      <c r="AD994" s="43"/>
      <c r="AE994" s="43"/>
      <c r="AF994" s="43"/>
      <c r="AG994" s="43"/>
      <c r="AH994" s="43"/>
      <c r="AI994" s="43"/>
      <c r="AJ994" s="2"/>
      <c r="AK994" s="241"/>
      <c r="AL994" s="2"/>
      <c r="AM994" s="2"/>
      <c r="AN994" s="241"/>
      <c r="AO994" s="43"/>
      <c r="AP994" s="2"/>
      <c r="AQ994" s="2"/>
      <c r="AR994" s="241"/>
      <c r="AS994" s="2"/>
      <c r="AT994" s="2"/>
      <c r="AU994" s="2"/>
      <c r="AV994" s="2"/>
      <c r="AW994" s="2"/>
      <c r="AX994" s="2"/>
      <c r="AY994" s="2"/>
      <c r="AZ994" s="2"/>
      <c r="BA994" s="2"/>
      <c r="BB994" s="2"/>
      <c r="BC994" s="2"/>
      <c r="BD994" s="2"/>
      <c r="BE994" s="2"/>
      <c r="BF994" s="2"/>
      <c r="BG994" s="2"/>
      <c r="BH994" s="2"/>
      <c r="BI994" s="2"/>
      <c r="BJ994" s="2"/>
    </row>
    <row r="995" spans="1:62" customFormat="1" ht="15.5">
      <c r="A995" s="218"/>
      <c r="B995" s="218"/>
      <c r="C995" s="218"/>
      <c r="D995" s="218"/>
      <c r="E995" s="218"/>
      <c r="F995" s="218"/>
      <c r="G995" s="218"/>
      <c r="H995" s="218"/>
      <c r="I995" s="218"/>
      <c r="J995" s="218"/>
      <c r="K995" s="218"/>
      <c r="L995" s="218"/>
      <c r="M995" s="218"/>
      <c r="N995" s="218"/>
      <c r="O995" s="218"/>
      <c r="P995" s="218"/>
      <c r="S995" s="43"/>
      <c r="T995" s="43"/>
      <c r="U995" s="43"/>
      <c r="V995" s="43"/>
      <c r="W995" s="43"/>
      <c r="X995" s="43"/>
      <c r="Y995" s="43"/>
      <c r="Z995" s="43"/>
      <c r="AA995" s="43"/>
      <c r="AB995" s="43"/>
      <c r="AC995" s="43"/>
      <c r="AD995" s="43"/>
      <c r="AE995" s="43"/>
      <c r="AF995" s="43"/>
      <c r="AG995" s="43"/>
      <c r="AH995" s="43"/>
      <c r="AI995" s="43"/>
      <c r="AJ995" s="2"/>
      <c r="AK995" s="241"/>
      <c r="AL995" s="2"/>
      <c r="AM995" s="2"/>
      <c r="AN995" s="241"/>
      <c r="AO995" s="43"/>
      <c r="AP995" s="2"/>
      <c r="AQ995" s="2"/>
      <c r="AR995" s="241"/>
      <c r="AS995" s="2"/>
      <c r="AT995" s="2"/>
      <c r="AU995" s="2"/>
      <c r="AV995" s="2"/>
      <c r="AW995" s="2"/>
      <c r="AX995" s="2"/>
      <c r="AY995" s="2"/>
      <c r="AZ995" s="2"/>
      <c r="BA995" s="2"/>
      <c r="BB995" s="2"/>
      <c r="BC995" s="2"/>
      <c r="BD995" s="2"/>
      <c r="BE995" s="2"/>
      <c r="BF995" s="2"/>
      <c r="BG995" s="2"/>
      <c r="BH995" s="2"/>
      <c r="BI995" s="2"/>
      <c r="BJ995" s="2"/>
    </row>
    <row r="996" spans="1:62" customFormat="1" ht="15.5">
      <c r="A996" s="218"/>
      <c r="B996" s="218"/>
      <c r="C996" s="218"/>
      <c r="D996" s="218"/>
      <c r="E996" s="218"/>
      <c r="F996" s="218"/>
      <c r="G996" s="218"/>
      <c r="H996" s="218"/>
      <c r="I996" s="218"/>
      <c r="J996" s="218"/>
      <c r="K996" s="218"/>
      <c r="L996" s="218"/>
      <c r="M996" s="218"/>
      <c r="N996" s="218"/>
      <c r="O996" s="218"/>
      <c r="P996" s="218"/>
      <c r="S996" s="43"/>
      <c r="T996" s="43"/>
      <c r="U996" s="43"/>
      <c r="V996" s="43"/>
      <c r="W996" s="43"/>
      <c r="X996" s="43"/>
      <c r="Y996" s="43"/>
      <c r="Z996" s="43"/>
      <c r="AA996" s="43"/>
      <c r="AB996" s="43"/>
      <c r="AC996" s="43"/>
      <c r="AD996" s="43"/>
      <c r="AE996" s="43"/>
      <c r="AF996" s="43"/>
      <c r="AG996" s="43"/>
      <c r="AH996" s="43"/>
      <c r="AI996" s="43"/>
      <c r="AJ996" s="2"/>
      <c r="AK996" s="241"/>
      <c r="AL996" s="2"/>
      <c r="AM996" s="2"/>
      <c r="AN996" s="241"/>
      <c r="AO996" s="43"/>
      <c r="AP996" s="2"/>
      <c r="AQ996" s="2"/>
      <c r="AR996" s="241"/>
      <c r="AS996" s="2"/>
      <c r="AT996" s="2"/>
      <c r="AU996" s="2"/>
      <c r="AV996" s="2"/>
      <c r="AW996" s="2"/>
      <c r="AX996" s="2"/>
      <c r="AY996" s="2"/>
      <c r="AZ996" s="2"/>
      <c r="BA996" s="2"/>
      <c r="BB996" s="2"/>
      <c r="BC996" s="2"/>
      <c r="BD996" s="2"/>
      <c r="BE996" s="2"/>
      <c r="BF996" s="2"/>
      <c r="BG996" s="2"/>
      <c r="BH996" s="2"/>
      <c r="BI996" s="2"/>
      <c r="BJ996" s="2"/>
    </row>
    <row r="997" spans="1:62" customFormat="1" ht="15.5">
      <c r="A997" s="218"/>
      <c r="B997" s="218"/>
      <c r="C997" s="218"/>
      <c r="D997" s="218"/>
      <c r="E997" s="218"/>
      <c r="F997" s="218"/>
      <c r="G997" s="218"/>
      <c r="H997" s="218"/>
      <c r="I997" s="218"/>
      <c r="J997" s="218"/>
      <c r="K997" s="218"/>
      <c r="L997" s="218"/>
      <c r="M997" s="218"/>
      <c r="N997" s="218"/>
      <c r="O997" s="218"/>
      <c r="P997" s="218"/>
      <c r="S997" s="43"/>
      <c r="T997" s="43"/>
      <c r="U997" s="43"/>
      <c r="V997" s="43"/>
      <c r="W997" s="43"/>
      <c r="X997" s="43"/>
      <c r="Y997" s="43"/>
      <c r="Z997" s="43"/>
      <c r="AA997" s="43"/>
      <c r="AB997" s="43"/>
      <c r="AC997" s="43"/>
      <c r="AD997" s="43"/>
      <c r="AE997" s="43"/>
      <c r="AF997" s="43"/>
      <c r="AG997" s="43"/>
      <c r="AH997" s="43"/>
      <c r="AI997" s="43"/>
      <c r="AJ997" s="2"/>
      <c r="AK997" s="241"/>
      <c r="AL997" s="2"/>
      <c r="AM997" s="2"/>
      <c r="AN997" s="241"/>
      <c r="AO997" s="43"/>
      <c r="AP997" s="2"/>
      <c r="AQ997" s="2"/>
      <c r="AR997" s="241"/>
      <c r="AS997" s="2"/>
      <c r="AT997" s="2"/>
      <c r="AU997" s="2"/>
      <c r="AV997" s="2"/>
      <c r="AW997" s="2"/>
      <c r="AX997" s="2"/>
      <c r="AY997" s="2"/>
      <c r="AZ997" s="2"/>
      <c r="BA997" s="2"/>
      <c r="BB997" s="2"/>
      <c r="BC997" s="2"/>
      <c r="BD997" s="2"/>
      <c r="BE997" s="2"/>
      <c r="BF997" s="2"/>
      <c r="BG997" s="2"/>
      <c r="BH997" s="2"/>
      <c r="BI997" s="2"/>
      <c r="BJ997" s="2"/>
    </row>
    <row r="998" spans="1:62" customFormat="1" ht="15.5">
      <c r="A998" s="218"/>
      <c r="B998" s="218"/>
      <c r="C998" s="218"/>
      <c r="D998" s="218"/>
      <c r="E998" s="218"/>
      <c r="F998" s="218"/>
      <c r="G998" s="218"/>
      <c r="H998" s="218"/>
      <c r="I998" s="218"/>
      <c r="J998" s="218"/>
      <c r="K998" s="218"/>
      <c r="L998" s="218"/>
      <c r="M998" s="218"/>
      <c r="N998" s="218"/>
      <c r="O998" s="218"/>
      <c r="P998" s="218"/>
      <c r="S998" s="43"/>
      <c r="T998" s="43"/>
      <c r="U998" s="43"/>
      <c r="V998" s="43"/>
      <c r="W998" s="43"/>
      <c r="X998" s="43"/>
      <c r="Y998" s="43"/>
      <c r="Z998" s="43"/>
      <c r="AA998" s="43"/>
      <c r="AB998" s="43"/>
      <c r="AC998" s="43"/>
      <c r="AD998" s="43"/>
      <c r="AE998" s="43"/>
      <c r="AF998" s="43"/>
      <c r="AG998" s="43"/>
      <c r="AH998" s="43"/>
      <c r="AI998" s="43"/>
      <c r="AJ998" s="2"/>
      <c r="AK998" s="241"/>
      <c r="AL998" s="2"/>
      <c r="AM998" s="2"/>
      <c r="AN998" s="241"/>
      <c r="AO998" s="43"/>
      <c r="AP998" s="2"/>
      <c r="AQ998" s="2"/>
      <c r="AR998" s="241"/>
      <c r="AS998" s="2"/>
      <c r="AT998" s="2"/>
      <c r="AU998" s="2"/>
      <c r="AV998" s="2"/>
      <c r="AW998" s="2"/>
      <c r="AX998" s="2"/>
      <c r="AY998" s="2"/>
      <c r="AZ998" s="2"/>
      <c r="BA998" s="2"/>
      <c r="BB998" s="2"/>
      <c r="BC998" s="2"/>
      <c r="BD998" s="2"/>
      <c r="BE998" s="2"/>
      <c r="BF998" s="2"/>
      <c r="BG998" s="2"/>
      <c r="BH998" s="2"/>
      <c r="BI998" s="2"/>
      <c r="BJ998" s="2"/>
    </row>
    <row r="999" spans="1:62" customFormat="1" ht="15.5">
      <c r="A999" s="218"/>
      <c r="B999" s="218"/>
      <c r="C999" s="218"/>
      <c r="D999" s="218"/>
      <c r="E999" s="218"/>
      <c r="F999" s="218"/>
      <c r="G999" s="218"/>
      <c r="H999" s="218"/>
      <c r="I999" s="218"/>
      <c r="J999" s="218"/>
      <c r="K999" s="218"/>
      <c r="L999" s="218"/>
      <c r="M999" s="218"/>
      <c r="N999" s="218"/>
      <c r="O999" s="218"/>
      <c r="P999" s="218"/>
      <c r="S999" s="43"/>
      <c r="T999" s="43"/>
      <c r="U999" s="43"/>
      <c r="V999" s="43"/>
      <c r="W999" s="43"/>
      <c r="X999" s="43"/>
      <c r="Y999" s="43"/>
      <c r="Z999" s="43"/>
      <c r="AA999" s="43"/>
      <c r="AB999" s="43"/>
      <c r="AC999" s="43"/>
      <c r="AD999" s="43"/>
      <c r="AE999" s="43"/>
      <c r="AF999" s="43"/>
      <c r="AG999" s="43"/>
      <c r="AH999" s="43"/>
      <c r="AI999" s="43"/>
      <c r="AJ999" s="2"/>
      <c r="AK999" s="241"/>
      <c r="AL999" s="2"/>
      <c r="AM999" s="2"/>
      <c r="AN999" s="241"/>
      <c r="AO999" s="43"/>
      <c r="AP999" s="2"/>
      <c r="AQ999" s="2"/>
      <c r="AR999" s="241"/>
      <c r="AS999" s="2"/>
      <c r="AT999" s="2"/>
      <c r="AU999" s="2"/>
      <c r="AV999" s="2"/>
      <c r="AW999" s="2"/>
      <c r="AX999" s="2"/>
      <c r="AY999" s="2"/>
      <c r="AZ999" s="2"/>
      <c r="BA999" s="2"/>
      <c r="BB999" s="2"/>
      <c r="BC999" s="2"/>
      <c r="BD999" s="2"/>
      <c r="BE999" s="2"/>
      <c r="BF999" s="2"/>
      <c r="BG999" s="2"/>
      <c r="BH999" s="2"/>
      <c r="BI999" s="2"/>
      <c r="BJ999" s="2"/>
    </row>
    <row r="1000" spans="1:62" customFormat="1" ht="15.5">
      <c r="A1000" s="218"/>
      <c r="B1000" s="218"/>
      <c r="C1000" s="218"/>
      <c r="D1000" s="218"/>
      <c r="E1000" s="218"/>
      <c r="F1000" s="218"/>
      <c r="G1000" s="218"/>
      <c r="H1000" s="218"/>
      <c r="I1000" s="218"/>
      <c r="J1000" s="218"/>
      <c r="K1000" s="218"/>
      <c r="L1000" s="218"/>
      <c r="M1000" s="218"/>
      <c r="N1000" s="218"/>
      <c r="O1000" s="218"/>
      <c r="P1000" s="218"/>
      <c r="S1000" s="43"/>
      <c r="T1000" s="43"/>
      <c r="U1000" s="43"/>
      <c r="V1000" s="43"/>
      <c r="W1000" s="43"/>
      <c r="X1000" s="43"/>
      <c r="Y1000" s="43"/>
      <c r="Z1000" s="43"/>
      <c r="AA1000" s="43"/>
      <c r="AB1000" s="43"/>
      <c r="AC1000" s="43"/>
      <c r="AD1000" s="43"/>
      <c r="AE1000" s="43"/>
      <c r="AF1000" s="43"/>
      <c r="AG1000" s="43"/>
      <c r="AH1000" s="43"/>
      <c r="AI1000" s="43"/>
      <c r="AJ1000" s="2"/>
      <c r="AK1000" s="241"/>
      <c r="AL1000" s="2"/>
      <c r="AM1000" s="2"/>
      <c r="AN1000" s="241"/>
      <c r="AO1000" s="43"/>
      <c r="AP1000" s="2"/>
      <c r="AQ1000" s="2"/>
      <c r="AR1000" s="241"/>
      <c r="AS1000" s="2"/>
      <c r="AT1000" s="2"/>
      <c r="AU1000" s="2"/>
      <c r="AV1000" s="2"/>
      <c r="AW1000" s="2"/>
      <c r="AX1000" s="2"/>
      <c r="AY1000" s="2"/>
      <c r="AZ1000" s="2"/>
      <c r="BA1000" s="2"/>
      <c r="BB1000" s="2"/>
      <c r="BC1000" s="2"/>
      <c r="BD1000" s="2"/>
      <c r="BE1000" s="2"/>
      <c r="BF1000" s="2"/>
      <c r="BG1000" s="2"/>
      <c r="BH1000" s="2"/>
      <c r="BI1000" s="2"/>
      <c r="BJ1000" s="2"/>
    </row>
    <row r="1001" spans="1:62" customFormat="1" ht="15.5">
      <c r="A1001" s="218"/>
      <c r="B1001" s="218"/>
      <c r="C1001" s="218"/>
      <c r="D1001" s="218"/>
      <c r="E1001" s="218"/>
      <c r="F1001" s="218"/>
      <c r="G1001" s="218"/>
      <c r="H1001" s="218"/>
      <c r="I1001" s="218"/>
      <c r="J1001" s="218"/>
      <c r="K1001" s="218"/>
      <c r="L1001" s="218"/>
      <c r="M1001" s="218"/>
      <c r="N1001" s="218"/>
      <c r="O1001" s="218"/>
      <c r="P1001" s="218"/>
      <c r="S1001" s="43"/>
      <c r="T1001" s="43"/>
      <c r="U1001" s="43"/>
      <c r="V1001" s="43"/>
      <c r="W1001" s="43"/>
      <c r="X1001" s="43"/>
      <c r="Y1001" s="43"/>
      <c r="Z1001" s="43"/>
      <c r="AA1001" s="43"/>
      <c r="AB1001" s="43"/>
      <c r="AC1001" s="43"/>
      <c r="AD1001" s="43"/>
      <c r="AE1001" s="43"/>
      <c r="AF1001" s="43"/>
      <c r="AG1001" s="43"/>
      <c r="AH1001" s="43"/>
      <c r="AI1001" s="43"/>
      <c r="AJ1001" s="2"/>
      <c r="AK1001" s="241"/>
      <c r="AL1001" s="2"/>
      <c r="AM1001" s="2"/>
      <c r="AN1001" s="241"/>
      <c r="AO1001" s="43"/>
      <c r="AP1001" s="2"/>
      <c r="AQ1001" s="2"/>
      <c r="AR1001" s="241"/>
      <c r="AS1001" s="2"/>
      <c r="AT1001" s="2"/>
      <c r="AU1001" s="2"/>
      <c r="AV1001" s="2"/>
      <c r="AW1001" s="2"/>
      <c r="AX1001" s="2"/>
      <c r="AY1001" s="2"/>
      <c r="AZ1001" s="2"/>
      <c r="BA1001" s="2"/>
      <c r="BB1001" s="2"/>
      <c r="BC1001" s="2"/>
      <c r="BD1001" s="2"/>
      <c r="BE1001" s="2"/>
      <c r="BF1001" s="2"/>
      <c r="BG1001" s="2"/>
      <c r="BH1001" s="2"/>
      <c r="BI1001" s="2"/>
      <c r="BJ1001" s="2"/>
    </row>
    <row r="1002" spans="1:62" customFormat="1" ht="15.5">
      <c r="A1002" s="218"/>
      <c r="B1002" s="218"/>
      <c r="C1002" s="218"/>
      <c r="D1002" s="218"/>
      <c r="E1002" s="218"/>
      <c r="F1002" s="218"/>
      <c r="G1002" s="218"/>
      <c r="H1002" s="218"/>
      <c r="I1002" s="218"/>
      <c r="J1002" s="218"/>
      <c r="K1002" s="218"/>
      <c r="L1002" s="218"/>
      <c r="M1002" s="218"/>
      <c r="N1002" s="218"/>
      <c r="O1002" s="218"/>
      <c r="P1002" s="218"/>
      <c r="S1002" s="43"/>
      <c r="T1002" s="43"/>
      <c r="U1002" s="43"/>
      <c r="V1002" s="43"/>
      <c r="W1002" s="43"/>
      <c r="X1002" s="43"/>
      <c r="Y1002" s="43"/>
      <c r="Z1002" s="43"/>
      <c r="AA1002" s="43"/>
      <c r="AB1002" s="43"/>
      <c r="AC1002" s="43"/>
      <c r="AD1002" s="43"/>
      <c r="AE1002" s="43"/>
      <c r="AF1002" s="43"/>
      <c r="AG1002" s="43"/>
      <c r="AH1002" s="43"/>
      <c r="AI1002" s="43"/>
      <c r="AJ1002" s="2"/>
      <c r="AK1002" s="241"/>
      <c r="AL1002" s="2"/>
      <c r="AM1002" s="2"/>
      <c r="AN1002" s="241"/>
      <c r="AO1002" s="43"/>
      <c r="AP1002" s="2"/>
      <c r="AQ1002" s="2"/>
      <c r="AR1002" s="241"/>
      <c r="AS1002" s="2"/>
      <c r="AT1002" s="2"/>
      <c r="AU1002" s="2"/>
      <c r="AV1002" s="2"/>
      <c r="AW1002" s="2"/>
      <c r="AX1002" s="2"/>
      <c r="AY1002" s="2"/>
      <c r="AZ1002" s="2"/>
      <c r="BA1002" s="2"/>
      <c r="BB1002" s="2"/>
      <c r="BC1002" s="2"/>
      <c r="BD1002" s="2"/>
      <c r="BE1002" s="2"/>
      <c r="BF1002" s="2"/>
      <c r="BG1002" s="2"/>
      <c r="BH1002" s="2"/>
      <c r="BI1002" s="2"/>
      <c r="BJ1002" s="2"/>
    </row>
    <row r="1003" spans="1:62" customFormat="1" ht="15.5">
      <c r="A1003" s="218"/>
      <c r="B1003" s="218"/>
      <c r="C1003" s="218"/>
      <c r="D1003" s="218"/>
      <c r="E1003" s="218"/>
      <c r="F1003" s="218"/>
      <c r="G1003" s="218"/>
      <c r="H1003" s="218"/>
      <c r="I1003" s="218"/>
      <c r="J1003" s="218"/>
      <c r="K1003" s="218"/>
      <c r="L1003" s="218"/>
      <c r="M1003" s="218"/>
      <c r="N1003" s="218"/>
      <c r="O1003" s="218"/>
      <c r="P1003" s="218"/>
      <c r="S1003" s="43"/>
      <c r="T1003" s="43"/>
      <c r="U1003" s="43"/>
      <c r="V1003" s="43"/>
      <c r="W1003" s="43"/>
      <c r="X1003" s="43"/>
      <c r="Y1003" s="43"/>
      <c r="Z1003" s="43"/>
      <c r="AA1003" s="43"/>
      <c r="AB1003" s="43"/>
      <c r="AC1003" s="43"/>
      <c r="AD1003" s="43"/>
      <c r="AE1003" s="43"/>
      <c r="AF1003" s="43"/>
      <c r="AG1003" s="43"/>
      <c r="AH1003" s="43"/>
      <c r="AI1003" s="43"/>
      <c r="AJ1003" s="2"/>
      <c r="AK1003" s="241"/>
      <c r="AL1003" s="2"/>
      <c r="AM1003" s="2"/>
      <c r="AN1003" s="241"/>
      <c r="AO1003" s="43"/>
      <c r="AP1003" s="2"/>
      <c r="AQ1003" s="2"/>
      <c r="AR1003" s="241"/>
      <c r="AS1003" s="2"/>
      <c r="AT1003" s="2"/>
      <c r="AU1003" s="2"/>
      <c r="AV1003" s="2"/>
      <c r="AW1003" s="2"/>
      <c r="AX1003" s="2"/>
      <c r="AY1003" s="2"/>
      <c r="AZ1003" s="2"/>
      <c r="BA1003" s="2"/>
      <c r="BB1003" s="2"/>
      <c r="BC1003" s="2"/>
      <c r="BD1003" s="2"/>
      <c r="BE1003" s="2"/>
      <c r="BF1003" s="2"/>
      <c r="BG1003" s="2"/>
      <c r="BH1003" s="2"/>
      <c r="BI1003" s="2"/>
      <c r="BJ1003" s="2"/>
    </row>
    <row r="1004" spans="1:62" customFormat="1" ht="15.5">
      <c r="A1004" s="218"/>
      <c r="B1004" s="218"/>
      <c r="C1004" s="218"/>
      <c r="D1004" s="218"/>
      <c r="E1004" s="218"/>
      <c r="F1004" s="218"/>
      <c r="G1004" s="218"/>
      <c r="H1004" s="218"/>
      <c r="I1004" s="218"/>
      <c r="J1004" s="218"/>
      <c r="K1004" s="218"/>
      <c r="L1004" s="218"/>
      <c r="M1004" s="218"/>
      <c r="N1004" s="218"/>
      <c r="O1004" s="218"/>
      <c r="P1004" s="218"/>
      <c r="S1004" s="43"/>
      <c r="T1004" s="43"/>
      <c r="U1004" s="43"/>
      <c r="V1004" s="43"/>
      <c r="W1004" s="43"/>
      <c r="X1004" s="43"/>
      <c r="Y1004" s="43"/>
      <c r="Z1004" s="43"/>
      <c r="AA1004" s="43"/>
      <c r="AB1004" s="43"/>
      <c r="AC1004" s="43"/>
      <c r="AD1004" s="43"/>
      <c r="AE1004" s="43"/>
      <c r="AF1004" s="43"/>
      <c r="AG1004" s="43"/>
      <c r="AH1004" s="43"/>
      <c r="AI1004" s="43"/>
      <c r="AJ1004" s="2"/>
      <c r="AK1004" s="241"/>
      <c r="AL1004" s="2"/>
      <c r="AM1004" s="2"/>
      <c r="AN1004" s="241"/>
      <c r="AO1004" s="43"/>
      <c r="AP1004" s="2"/>
      <c r="AQ1004" s="2"/>
      <c r="AR1004" s="241"/>
      <c r="AS1004" s="2"/>
      <c r="AT1004" s="2"/>
      <c r="AU1004" s="2"/>
      <c r="AV1004" s="2"/>
      <c r="AW1004" s="2"/>
      <c r="AX1004" s="2"/>
      <c r="AY1004" s="2"/>
      <c r="AZ1004" s="2"/>
      <c r="BA1004" s="2"/>
      <c r="BB1004" s="2"/>
      <c r="BC1004" s="2"/>
      <c r="BD1004" s="2"/>
      <c r="BE1004" s="2"/>
      <c r="BF1004" s="2"/>
      <c r="BG1004" s="2"/>
      <c r="BH1004" s="2"/>
      <c r="BI1004" s="2"/>
      <c r="BJ1004" s="2"/>
    </row>
    <row r="1005" spans="1:62" customFormat="1" ht="15.5">
      <c r="A1005" s="218"/>
      <c r="B1005" s="218"/>
      <c r="C1005" s="218"/>
      <c r="D1005" s="218"/>
      <c r="E1005" s="218"/>
      <c r="F1005" s="218"/>
      <c r="G1005" s="218"/>
      <c r="H1005" s="218"/>
      <c r="I1005" s="218"/>
      <c r="J1005" s="218"/>
      <c r="K1005" s="218"/>
      <c r="L1005" s="218"/>
      <c r="M1005" s="218"/>
      <c r="N1005" s="218"/>
      <c r="O1005" s="218"/>
      <c r="P1005" s="218"/>
      <c r="S1005" s="43"/>
      <c r="T1005" s="43"/>
      <c r="U1005" s="43"/>
      <c r="V1005" s="43"/>
      <c r="W1005" s="43"/>
      <c r="X1005" s="43"/>
      <c r="Y1005" s="43"/>
      <c r="Z1005" s="43"/>
      <c r="AA1005" s="43"/>
      <c r="AB1005" s="43"/>
      <c r="AC1005" s="43"/>
      <c r="AD1005" s="43"/>
      <c r="AE1005" s="43"/>
      <c r="AF1005" s="43"/>
      <c r="AG1005" s="43"/>
      <c r="AH1005" s="43"/>
      <c r="AI1005" s="43"/>
      <c r="AJ1005" s="2"/>
      <c r="AK1005" s="241"/>
      <c r="AL1005" s="2"/>
      <c r="AM1005" s="2"/>
      <c r="AN1005" s="241"/>
      <c r="AO1005" s="43"/>
      <c r="AP1005" s="2"/>
      <c r="AQ1005" s="2"/>
      <c r="AR1005" s="241"/>
      <c r="AS1005" s="2"/>
      <c r="AT1005" s="2"/>
      <c r="AU1005" s="2"/>
      <c r="AV1005" s="2"/>
      <c r="AW1005" s="2"/>
      <c r="AX1005" s="2"/>
      <c r="AY1005" s="2"/>
      <c r="AZ1005" s="2"/>
      <c r="BA1005" s="2"/>
      <c r="BB1005" s="2"/>
      <c r="BC1005" s="2"/>
      <c r="BD1005" s="2"/>
      <c r="BE1005" s="2"/>
      <c r="BF1005" s="2"/>
      <c r="BG1005" s="2"/>
      <c r="BH1005" s="2"/>
      <c r="BI1005" s="2"/>
      <c r="BJ1005" s="2"/>
    </row>
    <row r="1006" spans="1:62" customFormat="1" ht="15.5">
      <c r="A1006" s="218"/>
      <c r="B1006" s="218"/>
      <c r="C1006" s="218"/>
      <c r="D1006" s="218"/>
      <c r="E1006" s="218"/>
      <c r="F1006" s="218"/>
      <c r="G1006" s="218"/>
      <c r="H1006" s="218"/>
      <c r="I1006" s="218"/>
      <c r="J1006" s="218"/>
      <c r="K1006" s="218"/>
      <c r="L1006" s="218"/>
      <c r="M1006" s="218"/>
      <c r="N1006" s="218"/>
      <c r="O1006" s="218"/>
      <c r="P1006" s="218"/>
      <c r="S1006" s="43"/>
      <c r="T1006" s="43"/>
      <c r="U1006" s="43"/>
      <c r="V1006" s="43"/>
      <c r="W1006" s="43"/>
      <c r="X1006" s="43"/>
      <c r="Y1006" s="43"/>
      <c r="Z1006" s="43"/>
      <c r="AA1006" s="43"/>
      <c r="AB1006" s="43"/>
      <c r="AC1006" s="43"/>
      <c r="AD1006" s="43"/>
      <c r="AE1006" s="43"/>
      <c r="AF1006" s="43"/>
      <c r="AG1006" s="43"/>
      <c r="AH1006" s="43"/>
      <c r="AI1006" s="43"/>
      <c r="AJ1006" s="2"/>
      <c r="AK1006" s="241"/>
      <c r="AL1006" s="2"/>
      <c r="AM1006" s="2"/>
      <c r="AN1006" s="241"/>
      <c r="AO1006" s="43"/>
      <c r="AP1006" s="2"/>
      <c r="AQ1006" s="2"/>
      <c r="AR1006" s="241"/>
      <c r="AS1006" s="2"/>
      <c r="AT1006" s="2"/>
      <c r="AU1006" s="2"/>
      <c r="AV1006" s="2"/>
      <c r="AW1006" s="2"/>
      <c r="AX1006" s="2"/>
      <c r="AY1006" s="2"/>
      <c r="AZ1006" s="2"/>
      <c r="BA1006" s="2"/>
      <c r="BB1006" s="2"/>
      <c r="BC1006" s="2"/>
      <c r="BD1006" s="2"/>
      <c r="BE1006" s="2"/>
      <c r="BF1006" s="2"/>
      <c r="BG1006" s="2"/>
      <c r="BH1006" s="2"/>
      <c r="BI1006" s="2"/>
      <c r="BJ1006" s="2"/>
    </row>
    <row r="1007" spans="1:62" customFormat="1" ht="15.5">
      <c r="A1007" s="218"/>
      <c r="B1007" s="218"/>
      <c r="C1007" s="218"/>
      <c r="D1007" s="218"/>
      <c r="E1007" s="218"/>
      <c r="F1007" s="218"/>
      <c r="G1007" s="218"/>
      <c r="H1007" s="218"/>
      <c r="I1007" s="218"/>
      <c r="J1007" s="218"/>
      <c r="K1007" s="218"/>
      <c r="L1007" s="218"/>
      <c r="M1007" s="218"/>
      <c r="N1007" s="218"/>
      <c r="O1007" s="218"/>
      <c r="P1007" s="218"/>
      <c r="S1007" s="43"/>
      <c r="T1007" s="43"/>
      <c r="U1007" s="43"/>
      <c r="V1007" s="43"/>
      <c r="W1007" s="43"/>
      <c r="X1007" s="43"/>
      <c r="Y1007" s="43"/>
      <c r="Z1007" s="43"/>
      <c r="AA1007" s="43"/>
      <c r="AB1007" s="43"/>
      <c r="AC1007" s="43"/>
      <c r="AD1007" s="43"/>
      <c r="AE1007" s="43"/>
      <c r="AF1007" s="43"/>
      <c r="AG1007" s="43"/>
      <c r="AH1007" s="43"/>
      <c r="AI1007" s="43"/>
      <c r="AJ1007" s="2"/>
      <c r="AK1007" s="241"/>
      <c r="AL1007" s="2"/>
      <c r="AM1007" s="2"/>
      <c r="AN1007" s="241"/>
      <c r="AO1007" s="43"/>
      <c r="AP1007" s="2"/>
      <c r="AQ1007" s="2"/>
      <c r="AR1007" s="241"/>
      <c r="AS1007" s="2"/>
      <c r="AT1007" s="2"/>
      <c r="AU1007" s="2"/>
      <c r="AV1007" s="2"/>
      <c r="AW1007" s="2"/>
      <c r="AX1007" s="2"/>
      <c r="AY1007" s="2"/>
      <c r="AZ1007" s="2"/>
      <c r="BA1007" s="2"/>
      <c r="BB1007" s="2"/>
      <c r="BC1007" s="2"/>
      <c r="BD1007" s="2"/>
      <c r="BE1007" s="2"/>
      <c r="BF1007" s="2"/>
      <c r="BG1007" s="2"/>
      <c r="BH1007" s="2"/>
      <c r="BI1007" s="2"/>
      <c r="BJ1007" s="2"/>
    </row>
    <row r="1008" spans="1:62" customFormat="1" ht="15.5">
      <c r="A1008" s="218"/>
      <c r="B1008" s="218"/>
      <c r="C1008" s="218"/>
      <c r="D1008" s="218"/>
      <c r="E1008" s="218"/>
      <c r="F1008" s="218"/>
      <c r="G1008" s="218"/>
      <c r="H1008" s="218"/>
      <c r="I1008" s="218"/>
      <c r="J1008" s="218"/>
      <c r="K1008" s="218"/>
      <c r="L1008" s="218"/>
      <c r="M1008" s="218"/>
      <c r="N1008" s="218"/>
      <c r="O1008" s="218"/>
      <c r="P1008" s="218"/>
      <c r="S1008" s="43"/>
      <c r="T1008" s="43"/>
      <c r="U1008" s="43"/>
      <c r="V1008" s="43"/>
      <c r="W1008" s="43"/>
      <c r="X1008" s="43"/>
      <c r="Y1008" s="43"/>
      <c r="Z1008" s="43"/>
      <c r="AA1008" s="43"/>
      <c r="AB1008" s="43"/>
      <c r="AC1008" s="43"/>
      <c r="AD1008" s="43"/>
      <c r="AE1008" s="43"/>
      <c r="AF1008" s="43"/>
      <c r="AG1008" s="43"/>
      <c r="AH1008" s="43"/>
      <c r="AI1008" s="43"/>
      <c r="AJ1008" s="2"/>
      <c r="AK1008" s="241"/>
      <c r="AL1008" s="2"/>
      <c r="AM1008" s="2"/>
      <c r="AN1008" s="241"/>
      <c r="AO1008" s="43"/>
      <c r="AP1008" s="2"/>
      <c r="AQ1008" s="2"/>
      <c r="AR1008" s="241"/>
      <c r="AS1008" s="2"/>
      <c r="AT1008" s="2"/>
      <c r="AU1008" s="2"/>
      <c r="AV1008" s="2"/>
      <c r="AW1008" s="2"/>
      <c r="AX1008" s="2"/>
      <c r="AY1008" s="2"/>
      <c r="AZ1008" s="2"/>
      <c r="BA1008" s="2"/>
      <c r="BB1008" s="2"/>
      <c r="BC1008" s="2"/>
      <c r="BD1008" s="2"/>
      <c r="BE1008" s="2"/>
      <c r="BF1008" s="2"/>
      <c r="BG1008" s="2"/>
      <c r="BH1008" s="2"/>
      <c r="BI1008" s="2"/>
      <c r="BJ1008" s="2"/>
    </row>
    <row r="1009" spans="1:62" customFormat="1" ht="15.5">
      <c r="A1009" s="218"/>
      <c r="B1009" s="218"/>
      <c r="C1009" s="218"/>
      <c r="D1009" s="218"/>
      <c r="E1009" s="218"/>
      <c r="F1009" s="218"/>
      <c r="G1009" s="218"/>
      <c r="H1009" s="218"/>
      <c r="I1009" s="218"/>
      <c r="J1009" s="218"/>
      <c r="K1009" s="218"/>
      <c r="L1009" s="218"/>
      <c r="M1009" s="218"/>
      <c r="N1009" s="218"/>
      <c r="O1009" s="218"/>
      <c r="P1009" s="218"/>
      <c r="S1009" s="43"/>
      <c r="T1009" s="43"/>
      <c r="U1009" s="43"/>
      <c r="V1009" s="43"/>
      <c r="W1009" s="43"/>
      <c r="X1009" s="43"/>
      <c r="Y1009" s="43"/>
      <c r="Z1009" s="43"/>
      <c r="AA1009" s="43"/>
      <c r="AB1009" s="43"/>
      <c r="AC1009" s="43"/>
      <c r="AD1009" s="43"/>
      <c r="AE1009" s="43"/>
      <c r="AF1009" s="43"/>
      <c r="AG1009" s="43"/>
      <c r="AH1009" s="43"/>
      <c r="AI1009" s="43"/>
      <c r="AJ1009" s="2"/>
      <c r="AK1009" s="241"/>
      <c r="AL1009" s="2"/>
      <c r="AM1009" s="2"/>
      <c r="AN1009" s="241"/>
      <c r="AO1009" s="43"/>
      <c r="AP1009" s="2"/>
      <c r="AQ1009" s="2"/>
      <c r="AR1009" s="241"/>
      <c r="AS1009" s="2"/>
      <c r="AT1009" s="2"/>
      <c r="AU1009" s="2"/>
      <c r="AV1009" s="2"/>
      <c r="AW1009" s="2"/>
      <c r="AX1009" s="2"/>
      <c r="AY1009" s="2"/>
      <c r="AZ1009" s="2"/>
      <c r="BA1009" s="2"/>
      <c r="BB1009" s="2"/>
      <c r="BC1009" s="2"/>
      <c r="BD1009" s="2"/>
      <c r="BE1009" s="2"/>
      <c r="BF1009" s="2"/>
      <c r="BG1009" s="2"/>
      <c r="BH1009" s="2"/>
      <c r="BI1009" s="2"/>
      <c r="BJ1009" s="2"/>
    </row>
    <row r="1010" spans="1:62" customFormat="1" ht="15.5">
      <c r="A1010" s="218"/>
      <c r="B1010" s="218"/>
      <c r="C1010" s="218"/>
      <c r="D1010" s="218"/>
      <c r="E1010" s="218"/>
      <c r="F1010" s="218"/>
      <c r="G1010" s="218"/>
      <c r="H1010" s="218"/>
      <c r="I1010" s="218"/>
      <c r="J1010" s="218"/>
      <c r="K1010" s="218"/>
      <c r="L1010" s="218"/>
      <c r="M1010" s="218"/>
      <c r="N1010" s="218"/>
      <c r="O1010" s="218"/>
      <c r="P1010" s="218"/>
      <c r="S1010" s="43"/>
      <c r="T1010" s="43"/>
      <c r="U1010" s="43"/>
      <c r="V1010" s="43"/>
      <c r="W1010" s="43"/>
      <c r="X1010" s="43"/>
      <c r="Y1010" s="43"/>
      <c r="Z1010" s="43"/>
      <c r="AA1010" s="43"/>
      <c r="AB1010" s="43"/>
      <c r="AC1010" s="43"/>
      <c r="AD1010" s="43"/>
      <c r="AE1010" s="43"/>
      <c r="AF1010" s="43"/>
      <c r="AG1010" s="43"/>
      <c r="AH1010" s="43"/>
      <c r="AI1010" s="43"/>
      <c r="AJ1010" s="2"/>
      <c r="AK1010" s="241"/>
      <c r="AL1010" s="2"/>
      <c r="AM1010" s="2"/>
      <c r="AN1010" s="241"/>
      <c r="AO1010" s="43"/>
      <c r="AP1010" s="2"/>
      <c r="AQ1010" s="2"/>
      <c r="AR1010" s="241"/>
      <c r="AS1010" s="2"/>
      <c r="AT1010" s="2"/>
      <c r="AU1010" s="2"/>
      <c r="AV1010" s="2"/>
      <c r="AW1010" s="2"/>
      <c r="AX1010" s="2"/>
      <c r="AY1010" s="2"/>
      <c r="AZ1010" s="2"/>
      <c r="BA1010" s="2"/>
      <c r="BB1010" s="2"/>
      <c r="BC1010" s="2"/>
      <c r="BD1010" s="2"/>
      <c r="BE1010" s="2"/>
      <c r="BF1010" s="2"/>
      <c r="BG1010" s="2"/>
      <c r="BH1010" s="2"/>
      <c r="BI1010" s="2"/>
      <c r="BJ1010" s="2"/>
    </row>
    <row r="1011" spans="1:62" customFormat="1" ht="15.5">
      <c r="A1011" s="218"/>
      <c r="B1011" s="218"/>
      <c r="C1011" s="218"/>
      <c r="D1011" s="218"/>
      <c r="E1011" s="218"/>
      <c r="F1011" s="218"/>
      <c r="G1011" s="218"/>
      <c r="H1011" s="218"/>
      <c r="I1011" s="218"/>
      <c r="J1011" s="218"/>
      <c r="K1011" s="218"/>
      <c r="L1011" s="218"/>
      <c r="M1011" s="218"/>
      <c r="N1011" s="218"/>
      <c r="O1011" s="218"/>
      <c r="P1011" s="218"/>
      <c r="S1011" s="43"/>
      <c r="T1011" s="43"/>
      <c r="U1011" s="43"/>
      <c r="V1011" s="43"/>
      <c r="W1011" s="43"/>
      <c r="X1011" s="43"/>
      <c r="Y1011" s="43"/>
      <c r="Z1011" s="43"/>
      <c r="AA1011" s="43"/>
      <c r="AB1011" s="43"/>
      <c r="AC1011" s="43"/>
      <c r="AD1011" s="43"/>
      <c r="AE1011" s="43"/>
      <c r="AF1011" s="43"/>
      <c r="AG1011" s="43"/>
      <c r="AH1011" s="43"/>
      <c r="AI1011" s="43"/>
      <c r="AJ1011" s="2"/>
      <c r="AK1011" s="241"/>
      <c r="AL1011" s="2"/>
      <c r="AM1011" s="2"/>
      <c r="AN1011" s="241"/>
      <c r="AO1011" s="43"/>
      <c r="AP1011" s="2"/>
      <c r="AQ1011" s="2"/>
      <c r="AR1011" s="241"/>
      <c r="AS1011" s="2"/>
      <c r="AT1011" s="2"/>
      <c r="AU1011" s="2"/>
      <c r="AV1011" s="2"/>
      <c r="AW1011" s="2"/>
      <c r="AX1011" s="2"/>
      <c r="AY1011" s="2"/>
      <c r="AZ1011" s="2"/>
      <c r="BA1011" s="2"/>
      <c r="BB1011" s="2"/>
      <c r="BC1011" s="2"/>
      <c r="BD1011" s="2"/>
      <c r="BE1011" s="2"/>
      <c r="BF1011" s="2"/>
      <c r="BG1011" s="2"/>
      <c r="BH1011" s="2"/>
      <c r="BI1011" s="2"/>
      <c r="BJ1011" s="2"/>
    </row>
    <row r="1012" spans="1:62" customFormat="1" ht="15.5">
      <c r="A1012" s="218"/>
      <c r="B1012" s="218"/>
      <c r="C1012" s="218"/>
      <c r="D1012" s="218"/>
      <c r="E1012" s="218"/>
      <c r="F1012" s="218"/>
      <c r="G1012" s="218"/>
      <c r="H1012" s="218"/>
      <c r="I1012" s="218"/>
      <c r="J1012" s="218"/>
      <c r="K1012" s="218"/>
      <c r="L1012" s="218"/>
      <c r="M1012" s="218"/>
      <c r="N1012" s="218"/>
      <c r="O1012" s="218"/>
      <c r="P1012" s="218"/>
      <c r="S1012" s="43"/>
      <c r="T1012" s="43"/>
      <c r="U1012" s="43"/>
      <c r="V1012" s="43"/>
      <c r="W1012" s="43"/>
      <c r="X1012" s="43"/>
      <c r="Y1012" s="43"/>
      <c r="Z1012" s="43"/>
      <c r="AA1012" s="43"/>
      <c r="AB1012" s="43"/>
      <c r="AC1012" s="43"/>
      <c r="AD1012" s="43"/>
      <c r="AE1012" s="43"/>
      <c r="AF1012" s="43"/>
      <c r="AG1012" s="43"/>
      <c r="AH1012" s="43"/>
      <c r="AI1012" s="43"/>
      <c r="AJ1012" s="2"/>
      <c r="AK1012" s="241"/>
      <c r="AL1012" s="2"/>
      <c r="AM1012" s="2"/>
      <c r="AN1012" s="241"/>
      <c r="AO1012" s="43"/>
      <c r="AP1012" s="2"/>
      <c r="AQ1012" s="2"/>
      <c r="AR1012" s="241"/>
      <c r="AS1012" s="2"/>
      <c r="AT1012" s="2"/>
      <c r="AU1012" s="2"/>
      <c r="AV1012" s="2"/>
      <c r="AW1012" s="2"/>
      <c r="AX1012" s="2"/>
      <c r="AY1012" s="2"/>
      <c r="AZ1012" s="2"/>
      <c r="BA1012" s="2"/>
      <c r="BB1012" s="2"/>
      <c r="BC1012" s="2"/>
      <c r="BD1012" s="2"/>
      <c r="BE1012" s="2"/>
      <c r="BF1012" s="2"/>
      <c r="BG1012" s="2"/>
      <c r="BH1012" s="2"/>
      <c r="BI1012" s="2"/>
      <c r="BJ1012" s="2"/>
    </row>
    <row r="1013" spans="1:62" customFormat="1" ht="15.5">
      <c r="A1013" s="218"/>
      <c r="B1013" s="218"/>
      <c r="C1013" s="218"/>
      <c r="D1013" s="218"/>
      <c r="E1013" s="218"/>
      <c r="F1013" s="218"/>
      <c r="G1013" s="218"/>
      <c r="H1013" s="218"/>
      <c r="I1013" s="218"/>
      <c r="J1013" s="218"/>
      <c r="K1013" s="218"/>
      <c r="L1013" s="218"/>
      <c r="M1013" s="218"/>
      <c r="N1013" s="218"/>
      <c r="O1013" s="218"/>
      <c r="P1013" s="218"/>
      <c r="S1013" s="43"/>
      <c r="T1013" s="43"/>
      <c r="U1013" s="43"/>
      <c r="V1013" s="43"/>
      <c r="W1013" s="43"/>
      <c r="X1013" s="43"/>
      <c r="Y1013" s="43"/>
      <c r="Z1013" s="43"/>
      <c r="AA1013" s="43"/>
      <c r="AB1013" s="43"/>
      <c r="AC1013" s="43"/>
      <c r="AD1013" s="43"/>
      <c r="AE1013" s="43"/>
      <c r="AF1013" s="43"/>
      <c r="AG1013" s="43"/>
      <c r="AH1013" s="43"/>
      <c r="AI1013" s="43"/>
      <c r="AJ1013" s="2"/>
      <c r="AK1013" s="241"/>
      <c r="AL1013" s="2"/>
      <c r="AM1013" s="2"/>
      <c r="AN1013" s="241"/>
      <c r="AO1013" s="43"/>
      <c r="AP1013" s="2"/>
      <c r="AQ1013" s="2"/>
      <c r="AR1013" s="241"/>
      <c r="AS1013" s="2"/>
      <c r="AT1013" s="2"/>
      <c r="AU1013" s="2"/>
      <c r="AV1013" s="2"/>
      <c r="AW1013" s="2"/>
      <c r="AX1013" s="2"/>
      <c r="AY1013" s="2"/>
      <c r="AZ1013" s="2"/>
      <c r="BA1013" s="2"/>
      <c r="BB1013" s="2"/>
      <c r="BC1013" s="2"/>
      <c r="BD1013" s="2"/>
      <c r="BE1013" s="2"/>
      <c r="BF1013" s="2"/>
      <c r="BG1013" s="2"/>
      <c r="BH1013" s="2"/>
      <c r="BI1013" s="2"/>
      <c r="BJ1013" s="2"/>
    </row>
    <row r="1014" spans="1:62" customFormat="1" ht="15.5">
      <c r="A1014" s="218"/>
      <c r="B1014" s="218"/>
      <c r="C1014" s="218"/>
      <c r="D1014" s="218"/>
      <c r="E1014" s="218"/>
      <c r="F1014" s="218"/>
      <c r="G1014" s="218"/>
      <c r="H1014" s="218"/>
      <c r="I1014" s="218"/>
      <c r="J1014" s="218"/>
      <c r="K1014" s="218"/>
      <c r="L1014" s="218"/>
      <c r="M1014" s="218"/>
      <c r="N1014" s="218"/>
      <c r="O1014" s="218"/>
      <c r="P1014" s="218"/>
      <c r="S1014" s="43"/>
      <c r="T1014" s="43"/>
      <c r="U1014" s="43"/>
      <c r="V1014" s="43"/>
      <c r="W1014" s="43"/>
      <c r="X1014" s="43"/>
      <c r="Y1014" s="43"/>
      <c r="Z1014" s="43"/>
      <c r="AA1014" s="43"/>
      <c r="AB1014" s="43"/>
      <c r="AC1014" s="43"/>
      <c r="AD1014" s="43"/>
      <c r="AE1014" s="43"/>
      <c r="AF1014" s="43"/>
      <c r="AG1014" s="43"/>
      <c r="AH1014" s="43"/>
      <c r="AI1014" s="43"/>
      <c r="AJ1014" s="2"/>
      <c r="AK1014" s="241"/>
      <c r="AL1014" s="2"/>
      <c r="AM1014" s="2"/>
      <c r="AN1014" s="241"/>
      <c r="AO1014" s="43"/>
      <c r="AP1014" s="2"/>
      <c r="AQ1014" s="2"/>
      <c r="AR1014" s="241"/>
      <c r="AS1014" s="2"/>
      <c r="AT1014" s="2"/>
      <c r="AU1014" s="2"/>
      <c r="AV1014" s="2"/>
      <c r="AW1014" s="2"/>
      <c r="AX1014" s="2"/>
      <c r="AY1014" s="2"/>
      <c r="AZ1014" s="2"/>
      <c r="BA1014" s="2"/>
      <c r="BB1014" s="2"/>
      <c r="BC1014" s="2"/>
      <c r="BD1014" s="2"/>
      <c r="BE1014" s="2"/>
      <c r="BF1014" s="2"/>
      <c r="BG1014" s="2"/>
      <c r="BH1014" s="2"/>
      <c r="BI1014" s="2"/>
      <c r="BJ1014" s="2"/>
    </row>
    <row r="1015" spans="1:62" customFormat="1" ht="15.5">
      <c r="A1015" s="218"/>
      <c r="B1015" s="218"/>
      <c r="C1015" s="218"/>
      <c r="D1015" s="218"/>
      <c r="E1015" s="218"/>
      <c r="F1015" s="218"/>
      <c r="G1015" s="218"/>
      <c r="H1015" s="218"/>
      <c r="I1015" s="218"/>
      <c r="J1015" s="218"/>
      <c r="K1015" s="218"/>
      <c r="L1015" s="218"/>
      <c r="M1015" s="218"/>
      <c r="N1015" s="218"/>
      <c r="O1015" s="218"/>
      <c r="P1015" s="218"/>
      <c r="S1015" s="43"/>
      <c r="T1015" s="43"/>
      <c r="U1015" s="43"/>
      <c r="V1015" s="43"/>
      <c r="W1015" s="43"/>
      <c r="X1015" s="43"/>
      <c r="Y1015" s="43"/>
      <c r="Z1015" s="43"/>
      <c r="AA1015" s="43"/>
      <c r="AB1015" s="43"/>
      <c r="AC1015" s="43"/>
      <c r="AD1015" s="43"/>
      <c r="AE1015" s="43"/>
      <c r="AF1015" s="43"/>
      <c r="AG1015" s="43"/>
      <c r="AH1015" s="43"/>
      <c r="AI1015" s="43"/>
      <c r="AJ1015" s="2"/>
      <c r="AK1015" s="241"/>
      <c r="AL1015" s="2"/>
      <c r="AM1015" s="2"/>
      <c r="AN1015" s="241"/>
      <c r="AO1015" s="43"/>
      <c r="AP1015" s="2"/>
      <c r="AQ1015" s="2"/>
      <c r="AR1015" s="241"/>
      <c r="AS1015" s="2"/>
      <c r="AT1015" s="2"/>
      <c r="AU1015" s="2"/>
      <c r="AV1015" s="2"/>
      <c r="AW1015" s="2"/>
      <c r="AX1015" s="2"/>
      <c r="AY1015" s="2"/>
      <c r="AZ1015" s="2"/>
      <c r="BA1015" s="2"/>
      <c r="BB1015" s="2"/>
      <c r="BC1015" s="2"/>
      <c r="BD1015" s="2"/>
      <c r="BE1015" s="2"/>
      <c r="BF1015" s="2"/>
      <c r="BG1015" s="2"/>
      <c r="BH1015" s="2"/>
      <c r="BI1015" s="2"/>
      <c r="BJ1015" s="2"/>
    </row>
    <row r="1016" spans="1:62" customFormat="1" ht="15.5">
      <c r="A1016" s="218"/>
      <c r="B1016" s="218"/>
      <c r="C1016" s="218"/>
      <c r="D1016" s="218"/>
      <c r="E1016" s="218"/>
      <c r="F1016" s="218"/>
      <c r="G1016" s="218"/>
      <c r="H1016" s="218"/>
      <c r="I1016" s="218"/>
      <c r="J1016" s="218"/>
      <c r="K1016" s="218"/>
      <c r="L1016" s="218"/>
      <c r="M1016" s="218"/>
      <c r="N1016" s="218"/>
      <c r="O1016" s="218"/>
      <c r="P1016" s="218"/>
      <c r="S1016" s="43"/>
      <c r="T1016" s="43"/>
      <c r="U1016" s="43"/>
      <c r="V1016" s="43"/>
      <c r="W1016" s="43"/>
      <c r="X1016" s="43"/>
      <c r="Y1016" s="43"/>
      <c r="Z1016" s="43"/>
      <c r="AA1016" s="43"/>
      <c r="AB1016" s="43"/>
      <c r="AC1016" s="43"/>
      <c r="AD1016" s="43"/>
      <c r="AE1016" s="43"/>
      <c r="AF1016" s="43"/>
      <c r="AG1016" s="43"/>
      <c r="AH1016" s="43"/>
      <c r="AI1016" s="43"/>
      <c r="AJ1016" s="2"/>
      <c r="AK1016" s="241"/>
      <c r="AL1016" s="2"/>
      <c r="AM1016" s="2"/>
      <c r="AN1016" s="241"/>
      <c r="AO1016" s="43"/>
      <c r="AP1016" s="2"/>
      <c r="AQ1016" s="2"/>
      <c r="AR1016" s="241"/>
      <c r="AS1016" s="2"/>
      <c r="AT1016" s="2"/>
      <c r="AU1016" s="2"/>
      <c r="AV1016" s="2"/>
      <c r="AW1016" s="2"/>
      <c r="AX1016" s="2"/>
      <c r="AY1016" s="2"/>
      <c r="AZ1016" s="2"/>
      <c r="BA1016" s="2"/>
      <c r="BB1016" s="2"/>
      <c r="BC1016" s="2"/>
      <c r="BD1016" s="2"/>
      <c r="BE1016" s="2"/>
      <c r="BF1016" s="2"/>
      <c r="BG1016" s="2"/>
      <c r="BH1016" s="2"/>
      <c r="BI1016" s="2"/>
      <c r="BJ1016" s="2"/>
    </row>
    <row r="1017" spans="1:62" customFormat="1" ht="15.5">
      <c r="A1017" s="218"/>
      <c r="B1017" s="218"/>
      <c r="C1017" s="218"/>
      <c r="D1017" s="218"/>
      <c r="E1017" s="218"/>
      <c r="F1017" s="218"/>
      <c r="G1017" s="218"/>
      <c r="H1017" s="218"/>
      <c r="I1017" s="218"/>
      <c r="J1017" s="218"/>
      <c r="K1017" s="218"/>
      <c r="L1017" s="218"/>
      <c r="M1017" s="218"/>
      <c r="N1017" s="218"/>
      <c r="O1017" s="218"/>
      <c r="P1017" s="218"/>
      <c r="S1017" s="43"/>
      <c r="T1017" s="43"/>
      <c r="U1017" s="43"/>
      <c r="V1017" s="43"/>
      <c r="W1017" s="43"/>
      <c r="X1017" s="43"/>
      <c r="Y1017" s="43"/>
      <c r="Z1017" s="43"/>
      <c r="AA1017" s="43"/>
      <c r="AB1017" s="43"/>
      <c r="AC1017" s="43"/>
      <c r="AD1017" s="43"/>
      <c r="AE1017" s="43"/>
      <c r="AF1017" s="43"/>
      <c r="AG1017" s="43"/>
      <c r="AH1017" s="43"/>
      <c r="AI1017" s="43"/>
      <c r="AJ1017" s="2"/>
      <c r="AK1017" s="241"/>
      <c r="AL1017" s="2"/>
      <c r="AM1017" s="2"/>
      <c r="AN1017" s="241"/>
      <c r="AO1017" s="43"/>
      <c r="AP1017" s="2"/>
      <c r="AQ1017" s="2"/>
      <c r="AR1017" s="241"/>
      <c r="AS1017" s="2"/>
      <c r="AT1017" s="2"/>
      <c r="AU1017" s="2"/>
      <c r="AV1017" s="2"/>
      <c r="AW1017" s="2"/>
      <c r="AX1017" s="2"/>
      <c r="AY1017" s="2"/>
      <c r="AZ1017" s="2"/>
      <c r="BA1017" s="2"/>
      <c r="BB1017" s="2"/>
      <c r="BC1017" s="2"/>
      <c r="BD1017" s="2"/>
      <c r="BE1017" s="2"/>
      <c r="BF1017" s="2"/>
      <c r="BG1017" s="2"/>
      <c r="BH1017" s="2"/>
      <c r="BI1017" s="2"/>
      <c r="BJ1017" s="2"/>
    </row>
    <row r="1018" spans="1:62" customFormat="1" ht="15.5">
      <c r="A1018" s="218"/>
      <c r="B1018" s="218"/>
      <c r="C1018" s="218"/>
      <c r="D1018" s="218"/>
      <c r="E1018" s="218"/>
      <c r="F1018" s="218"/>
      <c r="G1018" s="218"/>
      <c r="H1018" s="218"/>
      <c r="I1018" s="218"/>
      <c r="J1018" s="218"/>
      <c r="K1018" s="218"/>
      <c r="L1018" s="218"/>
      <c r="M1018" s="218"/>
      <c r="N1018" s="218"/>
      <c r="O1018" s="218"/>
      <c r="P1018" s="218"/>
      <c r="S1018" s="43"/>
      <c r="T1018" s="43"/>
      <c r="U1018" s="43"/>
      <c r="V1018" s="43"/>
      <c r="W1018" s="43"/>
      <c r="X1018" s="43"/>
      <c r="Y1018" s="43"/>
      <c r="Z1018" s="43"/>
      <c r="AA1018" s="43"/>
      <c r="AB1018" s="43"/>
      <c r="AC1018" s="43"/>
      <c r="AD1018" s="43"/>
      <c r="AE1018" s="43"/>
      <c r="AF1018" s="43"/>
      <c r="AG1018" s="43"/>
      <c r="AH1018" s="43"/>
      <c r="AI1018" s="43"/>
      <c r="AJ1018" s="2"/>
      <c r="AK1018" s="241"/>
      <c r="AL1018" s="2"/>
      <c r="AM1018" s="2"/>
      <c r="AN1018" s="241"/>
      <c r="AO1018" s="43"/>
      <c r="AP1018" s="2"/>
      <c r="AQ1018" s="2"/>
      <c r="AR1018" s="241"/>
      <c r="AS1018" s="2"/>
      <c r="AT1018" s="2"/>
      <c r="AU1018" s="2"/>
      <c r="AV1018" s="2"/>
      <c r="AW1018" s="2"/>
      <c r="AX1018" s="2"/>
      <c r="AY1018" s="2"/>
      <c r="AZ1018" s="2"/>
      <c r="BA1018" s="2"/>
      <c r="BB1018" s="2"/>
      <c r="BC1018" s="2"/>
      <c r="BD1018" s="2"/>
      <c r="BE1018" s="2"/>
      <c r="BF1018" s="2"/>
      <c r="BG1018" s="2"/>
      <c r="BH1018" s="2"/>
      <c r="BI1018" s="2"/>
      <c r="BJ1018" s="2"/>
    </row>
    <row r="1019" spans="1:62" customFormat="1" ht="15.5">
      <c r="A1019" s="218"/>
      <c r="B1019" s="218"/>
      <c r="C1019" s="218"/>
      <c r="D1019" s="218"/>
      <c r="E1019" s="218"/>
      <c r="F1019" s="218"/>
      <c r="G1019" s="218"/>
      <c r="H1019" s="218"/>
      <c r="I1019" s="218"/>
      <c r="J1019" s="218"/>
      <c r="K1019" s="218"/>
      <c r="L1019" s="218"/>
      <c r="M1019" s="218"/>
      <c r="N1019" s="218"/>
      <c r="O1019" s="218"/>
      <c r="P1019" s="218"/>
      <c r="S1019" s="43"/>
      <c r="T1019" s="43"/>
      <c r="U1019" s="43"/>
      <c r="V1019" s="43"/>
      <c r="W1019" s="43"/>
      <c r="X1019" s="43"/>
      <c r="Y1019" s="43"/>
      <c r="Z1019" s="43"/>
      <c r="AA1019" s="43"/>
      <c r="AB1019" s="43"/>
      <c r="AC1019" s="43"/>
      <c r="AD1019" s="43"/>
      <c r="AE1019" s="43"/>
      <c r="AF1019" s="43"/>
      <c r="AG1019" s="43"/>
      <c r="AH1019" s="43"/>
      <c r="AI1019" s="43"/>
      <c r="AJ1019" s="2"/>
      <c r="AK1019" s="241"/>
      <c r="AL1019" s="2"/>
      <c r="AM1019" s="2"/>
      <c r="AN1019" s="241"/>
      <c r="AO1019" s="43"/>
      <c r="AP1019" s="2"/>
      <c r="AQ1019" s="2"/>
      <c r="AR1019" s="241"/>
      <c r="AS1019" s="2"/>
      <c r="AT1019" s="2"/>
      <c r="AU1019" s="2"/>
      <c r="AV1019" s="2"/>
      <c r="AW1019" s="2"/>
      <c r="AX1019" s="2"/>
      <c r="AY1019" s="2"/>
      <c r="AZ1019" s="2"/>
      <c r="BA1019" s="2"/>
      <c r="BB1019" s="2"/>
      <c r="BC1019" s="2"/>
      <c r="BD1019" s="2"/>
      <c r="BE1019" s="2"/>
      <c r="BF1019" s="2"/>
      <c r="BG1019" s="2"/>
      <c r="BH1019" s="2"/>
      <c r="BI1019" s="2"/>
      <c r="BJ1019" s="2"/>
    </row>
    <row r="1020" spans="1:62" customFormat="1" ht="15.5">
      <c r="A1020" s="218"/>
      <c r="B1020" s="218"/>
      <c r="C1020" s="218"/>
      <c r="D1020" s="218"/>
      <c r="E1020" s="218"/>
      <c r="F1020" s="218"/>
      <c r="G1020" s="218"/>
      <c r="H1020" s="218"/>
      <c r="I1020" s="218"/>
      <c r="J1020" s="218"/>
      <c r="K1020" s="218"/>
      <c r="L1020" s="218"/>
      <c r="M1020" s="218"/>
      <c r="N1020" s="218"/>
      <c r="O1020" s="218"/>
      <c r="P1020" s="218"/>
      <c r="S1020" s="43"/>
      <c r="T1020" s="43"/>
      <c r="U1020" s="43"/>
      <c r="V1020" s="43"/>
      <c r="W1020" s="43"/>
      <c r="X1020" s="43"/>
      <c r="Y1020" s="43"/>
      <c r="Z1020" s="43"/>
      <c r="AA1020" s="43"/>
      <c r="AB1020" s="43"/>
      <c r="AC1020" s="43"/>
      <c r="AD1020" s="43"/>
      <c r="AE1020" s="43"/>
      <c r="AF1020" s="43"/>
      <c r="AG1020" s="43"/>
      <c r="AH1020" s="43"/>
      <c r="AI1020" s="43"/>
      <c r="AJ1020" s="2"/>
      <c r="AK1020" s="241"/>
      <c r="AL1020" s="2"/>
      <c r="AM1020" s="2"/>
      <c r="AN1020" s="241"/>
      <c r="AO1020" s="43"/>
      <c r="AP1020" s="2"/>
      <c r="AQ1020" s="2"/>
      <c r="AR1020" s="241"/>
      <c r="AS1020" s="2"/>
      <c r="AT1020" s="2"/>
      <c r="AU1020" s="2"/>
      <c r="AV1020" s="2"/>
      <c r="AW1020" s="2"/>
      <c r="AX1020" s="2"/>
      <c r="AY1020" s="2"/>
      <c r="AZ1020" s="2"/>
      <c r="BA1020" s="2"/>
      <c r="BB1020" s="2"/>
      <c r="BC1020" s="2"/>
      <c r="BD1020" s="2"/>
      <c r="BE1020" s="2"/>
      <c r="BF1020" s="2"/>
      <c r="BG1020" s="2"/>
      <c r="BH1020" s="2"/>
      <c r="BI1020" s="2"/>
      <c r="BJ1020" s="2"/>
    </row>
    <row r="1021" spans="1:62" customFormat="1" ht="15.5">
      <c r="A1021" s="218"/>
      <c r="B1021" s="218"/>
      <c r="C1021" s="218"/>
      <c r="D1021" s="218"/>
      <c r="E1021" s="218"/>
      <c r="F1021" s="218"/>
      <c r="G1021" s="218"/>
      <c r="H1021" s="218"/>
      <c r="I1021" s="218"/>
      <c r="J1021" s="218"/>
      <c r="K1021" s="218"/>
      <c r="L1021" s="218"/>
      <c r="M1021" s="218"/>
      <c r="N1021" s="218"/>
      <c r="O1021" s="218"/>
      <c r="P1021" s="218"/>
      <c r="S1021" s="43"/>
      <c r="T1021" s="43"/>
      <c r="U1021" s="43"/>
      <c r="V1021" s="43"/>
      <c r="W1021" s="43"/>
      <c r="X1021" s="43"/>
      <c r="Y1021" s="43"/>
      <c r="Z1021" s="43"/>
      <c r="AA1021" s="43"/>
      <c r="AB1021" s="43"/>
      <c r="AC1021" s="43"/>
      <c r="AD1021" s="43"/>
      <c r="AE1021" s="43"/>
      <c r="AF1021" s="43"/>
      <c r="AG1021" s="43"/>
      <c r="AH1021" s="43"/>
      <c r="AI1021" s="43"/>
      <c r="AJ1021" s="2"/>
      <c r="AK1021" s="241"/>
      <c r="AL1021" s="2"/>
      <c r="AM1021" s="2"/>
      <c r="AN1021" s="241"/>
      <c r="AO1021" s="43"/>
      <c r="AP1021" s="2"/>
      <c r="AQ1021" s="2"/>
      <c r="AR1021" s="241"/>
      <c r="AS1021" s="2"/>
      <c r="AT1021" s="2"/>
      <c r="AU1021" s="2"/>
      <c r="AV1021" s="2"/>
      <c r="AW1021" s="2"/>
      <c r="AX1021" s="2"/>
      <c r="AY1021" s="2"/>
      <c r="AZ1021" s="2"/>
      <c r="BA1021" s="2"/>
      <c r="BB1021" s="2"/>
      <c r="BC1021" s="2"/>
      <c r="BD1021" s="2"/>
      <c r="BE1021" s="2"/>
      <c r="BF1021" s="2"/>
      <c r="BG1021" s="2"/>
      <c r="BH1021" s="2"/>
      <c r="BI1021" s="2"/>
      <c r="BJ1021" s="2"/>
    </row>
    <row r="1022" spans="1:62" customFormat="1" ht="15.5">
      <c r="A1022" s="218"/>
      <c r="B1022" s="218"/>
      <c r="C1022" s="218"/>
      <c r="D1022" s="218"/>
      <c r="E1022" s="218"/>
      <c r="F1022" s="218"/>
      <c r="G1022" s="218"/>
      <c r="H1022" s="218"/>
      <c r="I1022" s="218"/>
      <c r="J1022" s="218"/>
      <c r="K1022" s="218"/>
      <c r="L1022" s="218"/>
      <c r="M1022" s="218"/>
      <c r="N1022" s="218"/>
      <c r="O1022" s="218"/>
      <c r="P1022" s="218"/>
      <c r="S1022" s="43"/>
      <c r="T1022" s="43"/>
      <c r="U1022" s="43"/>
      <c r="V1022" s="43"/>
      <c r="W1022" s="43"/>
      <c r="X1022" s="43"/>
      <c r="Y1022" s="43"/>
      <c r="Z1022" s="43"/>
      <c r="AA1022" s="43"/>
      <c r="AB1022" s="43"/>
      <c r="AC1022" s="43"/>
      <c r="AD1022" s="43"/>
      <c r="AE1022" s="43"/>
      <c r="AF1022" s="43"/>
      <c r="AG1022" s="43"/>
      <c r="AH1022" s="43"/>
      <c r="AI1022" s="43"/>
      <c r="AJ1022" s="2"/>
      <c r="AK1022" s="241"/>
      <c r="AL1022" s="2"/>
      <c r="AM1022" s="2"/>
      <c r="AN1022" s="241"/>
      <c r="AO1022" s="43"/>
      <c r="AP1022" s="2"/>
      <c r="AQ1022" s="2"/>
      <c r="AR1022" s="241"/>
      <c r="AS1022" s="2"/>
      <c r="AT1022" s="2"/>
      <c r="AU1022" s="2"/>
      <c r="AV1022" s="2"/>
      <c r="AW1022" s="2"/>
      <c r="AX1022" s="2"/>
      <c r="AY1022" s="2"/>
      <c r="AZ1022" s="2"/>
      <c r="BA1022" s="2"/>
      <c r="BB1022" s="2"/>
      <c r="BC1022" s="2"/>
      <c r="BD1022" s="2"/>
      <c r="BE1022" s="2"/>
      <c r="BF1022" s="2"/>
      <c r="BG1022" s="2"/>
      <c r="BH1022" s="2"/>
      <c r="BI1022" s="2"/>
      <c r="BJ1022" s="2"/>
    </row>
    <row r="1023" spans="1:62" customFormat="1" ht="15.5">
      <c r="A1023" s="218"/>
      <c r="B1023" s="218"/>
      <c r="C1023" s="218"/>
      <c r="D1023" s="218"/>
      <c r="E1023" s="218"/>
      <c r="F1023" s="218"/>
      <c r="G1023" s="218"/>
      <c r="H1023" s="218"/>
      <c r="I1023" s="218"/>
      <c r="J1023" s="218"/>
      <c r="K1023" s="218"/>
      <c r="L1023" s="218"/>
      <c r="M1023" s="218"/>
      <c r="N1023" s="218"/>
      <c r="O1023" s="218"/>
      <c r="P1023" s="218"/>
      <c r="S1023" s="43"/>
      <c r="T1023" s="43"/>
      <c r="U1023" s="43"/>
      <c r="V1023" s="43"/>
      <c r="W1023" s="43"/>
      <c r="X1023" s="43"/>
      <c r="Y1023" s="43"/>
      <c r="Z1023" s="43"/>
      <c r="AA1023" s="43"/>
      <c r="AB1023" s="43"/>
      <c r="AC1023" s="43"/>
      <c r="AD1023" s="43"/>
      <c r="AE1023" s="43"/>
      <c r="AF1023" s="43"/>
      <c r="AG1023" s="43"/>
      <c r="AH1023" s="43"/>
      <c r="AI1023" s="43"/>
      <c r="AJ1023" s="2"/>
      <c r="AK1023" s="241"/>
      <c r="AL1023" s="2"/>
      <c r="AM1023" s="2"/>
      <c r="AN1023" s="241"/>
      <c r="AO1023" s="43"/>
      <c r="AP1023" s="2"/>
      <c r="AQ1023" s="2"/>
      <c r="AR1023" s="241"/>
      <c r="AS1023" s="2"/>
      <c r="AT1023" s="2"/>
      <c r="AU1023" s="2"/>
      <c r="AV1023" s="2"/>
      <c r="AW1023" s="2"/>
      <c r="AX1023" s="2"/>
      <c r="AY1023" s="2"/>
      <c r="AZ1023" s="2"/>
      <c r="BA1023" s="2"/>
      <c r="BB1023" s="2"/>
      <c r="BC1023" s="2"/>
      <c r="BD1023" s="2"/>
      <c r="BE1023" s="2"/>
      <c r="BF1023" s="2"/>
      <c r="BG1023" s="2"/>
      <c r="BH1023" s="2"/>
      <c r="BI1023" s="2"/>
      <c r="BJ1023" s="2"/>
    </row>
    <row r="1024" spans="1:62" customFormat="1" ht="15.5">
      <c r="A1024" s="218"/>
      <c r="B1024" s="218"/>
      <c r="C1024" s="218"/>
      <c r="D1024" s="218"/>
      <c r="E1024" s="218"/>
      <c r="F1024" s="218"/>
      <c r="G1024" s="218"/>
      <c r="H1024" s="218"/>
      <c r="I1024" s="218"/>
      <c r="J1024" s="218"/>
      <c r="K1024" s="218"/>
      <c r="L1024" s="218"/>
      <c r="M1024" s="218"/>
      <c r="N1024" s="218"/>
      <c r="O1024" s="218"/>
      <c r="P1024" s="218"/>
      <c r="S1024" s="43"/>
      <c r="T1024" s="43"/>
      <c r="U1024" s="43"/>
      <c r="V1024" s="43"/>
      <c r="W1024" s="43"/>
      <c r="X1024" s="43"/>
      <c r="Y1024" s="43"/>
      <c r="Z1024" s="43"/>
      <c r="AA1024" s="43"/>
      <c r="AB1024" s="43"/>
      <c r="AC1024" s="43"/>
      <c r="AD1024" s="43"/>
      <c r="AE1024" s="43"/>
      <c r="AF1024" s="43"/>
      <c r="AG1024" s="43"/>
      <c r="AH1024" s="43"/>
      <c r="AI1024" s="43"/>
      <c r="AJ1024" s="2"/>
      <c r="AK1024" s="241"/>
      <c r="AL1024" s="2"/>
      <c r="AM1024" s="2"/>
      <c r="AN1024" s="241"/>
      <c r="AO1024" s="43"/>
      <c r="AP1024" s="2"/>
      <c r="AQ1024" s="2"/>
      <c r="AR1024" s="241"/>
      <c r="AS1024" s="2"/>
      <c r="AT1024" s="2"/>
      <c r="AU1024" s="2"/>
      <c r="AV1024" s="2"/>
      <c r="AW1024" s="2"/>
      <c r="AX1024" s="2"/>
      <c r="AY1024" s="2"/>
      <c r="AZ1024" s="2"/>
      <c r="BA1024" s="2"/>
      <c r="BB1024" s="2"/>
      <c r="BC1024" s="2"/>
      <c r="BD1024" s="2"/>
      <c r="BE1024" s="2"/>
      <c r="BF1024" s="2"/>
      <c r="BG1024" s="2"/>
      <c r="BH1024" s="2"/>
      <c r="BI1024" s="2"/>
      <c r="BJ1024" s="2"/>
    </row>
    <row r="1025" spans="1:62" customFormat="1" ht="15.5">
      <c r="A1025" s="218"/>
      <c r="B1025" s="218"/>
      <c r="C1025" s="218"/>
      <c r="D1025" s="218"/>
      <c r="E1025" s="218"/>
      <c r="F1025" s="218"/>
      <c r="G1025" s="218"/>
      <c r="H1025" s="218"/>
      <c r="I1025" s="218"/>
      <c r="J1025" s="218"/>
      <c r="K1025" s="218"/>
      <c r="L1025" s="218"/>
      <c r="M1025" s="218"/>
      <c r="N1025" s="218"/>
      <c r="O1025" s="218"/>
      <c r="P1025" s="218"/>
      <c r="S1025" s="43"/>
      <c r="T1025" s="43"/>
      <c r="U1025" s="43"/>
      <c r="V1025" s="43"/>
      <c r="W1025" s="43"/>
      <c r="X1025" s="43"/>
      <c r="Y1025" s="43"/>
      <c r="Z1025" s="43"/>
      <c r="AA1025" s="43"/>
      <c r="AB1025" s="43"/>
      <c r="AC1025" s="43"/>
      <c r="AD1025" s="43"/>
      <c r="AE1025" s="43"/>
      <c r="AF1025" s="43"/>
      <c r="AG1025" s="43"/>
      <c r="AH1025" s="43"/>
      <c r="AI1025" s="43"/>
      <c r="AJ1025" s="2"/>
      <c r="AK1025" s="241"/>
      <c r="AL1025" s="2"/>
      <c r="AM1025" s="2"/>
      <c r="AN1025" s="241"/>
      <c r="AO1025" s="43"/>
      <c r="AP1025" s="2"/>
      <c r="AQ1025" s="2"/>
      <c r="AR1025" s="241"/>
      <c r="AS1025" s="2"/>
      <c r="AT1025" s="2"/>
      <c r="AU1025" s="2"/>
      <c r="AV1025" s="2"/>
      <c r="AW1025" s="2"/>
      <c r="AX1025" s="2"/>
      <c r="AY1025" s="2"/>
      <c r="AZ1025" s="2"/>
      <c r="BA1025" s="2"/>
      <c r="BB1025" s="2"/>
      <c r="BC1025" s="2"/>
      <c r="BD1025" s="2"/>
      <c r="BE1025" s="2"/>
      <c r="BF1025" s="2"/>
      <c r="BG1025" s="2"/>
      <c r="BH1025" s="2"/>
      <c r="BI1025" s="2"/>
      <c r="BJ1025" s="2"/>
    </row>
    <row r="1026" spans="1:62" customFormat="1" ht="15.5">
      <c r="A1026" s="218"/>
      <c r="B1026" s="218"/>
      <c r="C1026" s="218"/>
      <c r="D1026" s="218"/>
      <c r="E1026" s="218"/>
      <c r="F1026" s="218"/>
      <c r="G1026" s="218"/>
      <c r="H1026" s="218"/>
      <c r="I1026" s="218"/>
      <c r="J1026" s="218"/>
      <c r="K1026" s="218"/>
      <c r="L1026" s="218"/>
      <c r="M1026" s="218"/>
      <c r="N1026" s="218"/>
      <c r="O1026" s="218"/>
      <c r="P1026" s="218"/>
      <c r="S1026" s="43"/>
      <c r="T1026" s="43"/>
      <c r="U1026" s="43"/>
      <c r="V1026" s="43"/>
      <c r="W1026" s="43"/>
      <c r="X1026" s="43"/>
      <c r="Y1026" s="43"/>
      <c r="Z1026" s="43"/>
      <c r="AA1026" s="43"/>
      <c r="AB1026" s="43"/>
      <c r="AC1026" s="43"/>
      <c r="AD1026" s="43"/>
      <c r="AE1026" s="43"/>
      <c r="AF1026" s="43"/>
      <c r="AG1026" s="43"/>
      <c r="AH1026" s="43"/>
      <c r="AI1026" s="43"/>
      <c r="AJ1026" s="2"/>
      <c r="AK1026" s="241"/>
      <c r="AL1026" s="2"/>
      <c r="AM1026" s="2"/>
      <c r="AN1026" s="241"/>
      <c r="AO1026" s="43"/>
      <c r="AP1026" s="2"/>
      <c r="AQ1026" s="2"/>
      <c r="AR1026" s="241"/>
      <c r="AS1026" s="2"/>
      <c r="AT1026" s="2"/>
      <c r="AU1026" s="2"/>
      <c r="AV1026" s="2"/>
      <c r="AW1026" s="2"/>
      <c r="AX1026" s="2"/>
      <c r="AY1026" s="2"/>
      <c r="AZ1026" s="2"/>
      <c r="BA1026" s="2"/>
      <c r="BB1026" s="2"/>
      <c r="BC1026" s="2"/>
      <c r="BD1026" s="2"/>
      <c r="BE1026" s="2"/>
      <c r="BF1026" s="2"/>
      <c r="BG1026" s="2"/>
      <c r="BH1026" s="2"/>
      <c r="BI1026" s="2"/>
      <c r="BJ1026" s="2"/>
    </row>
    <row r="1027" spans="1:62" customFormat="1" ht="15.5">
      <c r="A1027" s="218"/>
      <c r="B1027" s="218"/>
      <c r="C1027" s="218"/>
      <c r="D1027" s="218"/>
      <c r="E1027" s="218"/>
      <c r="F1027" s="218"/>
      <c r="G1027" s="218"/>
      <c r="H1027" s="218"/>
      <c r="I1027" s="218"/>
      <c r="J1027" s="218"/>
      <c r="K1027" s="218"/>
      <c r="L1027" s="218"/>
      <c r="M1027" s="218"/>
      <c r="N1027" s="218"/>
      <c r="O1027" s="218"/>
      <c r="P1027" s="218"/>
      <c r="S1027" s="43"/>
      <c r="T1027" s="43"/>
      <c r="U1027" s="43"/>
      <c r="V1027" s="43"/>
      <c r="W1027" s="43"/>
      <c r="X1027" s="43"/>
      <c r="Y1027" s="43"/>
      <c r="Z1027" s="43"/>
      <c r="AA1027" s="43"/>
      <c r="AB1027" s="43"/>
      <c r="AC1027" s="43"/>
      <c r="AD1027" s="43"/>
      <c r="AE1027" s="43"/>
      <c r="AF1027" s="43"/>
      <c r="AG1027" s="43"/>
      <c r="AH1027" s="43"/>
      <c r="AI1027" s="43"/>
      <c r="AJ1027" s="2"/>
      <c r="AK1027" s="241"/>
      <c r="AL1027" s="2"/>
      <c r="AM1027" s="2"/>
      <c r="AN1027" s="241"/>
      <c r="AO1027" s="43"/>
      <c r="AP1027" s="2"/>
      <c r="AQ1027" s="2"/>
      <c r="AR1027" s="241"/>
      <c r="AS1027" s="2"/>
      <c r="AT1027" s="2"/>
      <c r="AU1027" s="2"/>
      <c r="AV1027" s="2"/>
      <c r="AW1027" s="2"/>
      <c r="AX1027" s="2"/>
      <c r="AY1027" s="2"/>
      <c r="AZ1027" s="2"/>
      <c r="BA1027" s="2"/>
      <c r="BB1027" s="2"/>
      <c r="BC1027" s="2"/>
      <c r="BD1027" s="2"/>
      <c r="BE1027" s="2"/>
      <c r="BF1027" s="2"/>
      <c r="BG1027" s="2"/>
      <c r="BH1027" s="2"/>
      <c r="BI1027" s="2"/>
      <c r="BJ1027" s="2"/>
    </row>
    <row r="1028" spans="1:62" customFormat="1" ht="15.5">
      <c r="A1028" s="218"/>
      <c r="B1028" s="218"/>
      <c r="C1028" s="218"/>
      <c r="D1028" s="218"/>
      <c r="E1028" s="218"/>
      <c r="F1028" s="218"/>
      <c r="G1028" s="218"/>
      <c r="H1028" s="218"/>
      <c r="I1028" s="218"/>
      <c r="J1028" s="218"/>
      <c r="K1028" s="218"/>
      <c r="L1028" s="218"/>
      <c r="M1028" s="218"/>
      <c r="N1028" s="218"/>
      <c r="O1028" s="218"/>
      <c r="P1028" s="218"/>
      <c r="S1028" s="43"/>
      <c r="T1028" s="43"/>
      <c r="U1028" s="43"/>
      <c r="V1028" s="43"/>
      <c r="W1028" s="43"/>
      <c r="X1028" s="43"/>
      <c r="Y1028" s="43"/>
      <c r="Z1028" s="43"/>
      <c r="AA1028" s="43"/>
      <c r="AB1028" s="43"/>
      <c r="AC1028" s="43"/>
      <c r="AD1028" s="43"/>
      <c r="AE1028" s="43"/>
      <c r="AF1028" s="43"/>
      <c r="AG1028" s="43"/>
      <c r="AH1028" s="43"/>
      <c r="AI1028" s="43"/>
      <c r="AJ1028" s="2"/>
      <c r="AK1028" s="241"/>
      <c r="AL1028" s="2"/>
      <c r="AM1028" s="2"/>
      <c r="AN1028" s="241"/>
      <c r="AO1028" s="43"/>
      <c r="AP1028" s="2"/>
      <c r="AQ1028" s="2"/>
      <c r="AR1028" s="241"/>
      <c r="AS1028" s="2"/>
      <c r="AT1028" s="2"/>
      <c r="AU1028" s="2"/>
      <c r="AV1028" s="2"/>
      <c r="AW1028" s="2"/>
      <c r="AX1028" s="2"/>
      <c r="AY1028" s="2"/>
      <c r="AZ1028" s="2"/>
      <c r="BA1028" s="2"/>
      <c r="BB1028" s="2"/>
      <c r="BC1028" s="2"/>
      <c r="BD1028" s="2"/>
      <c r="BE1028" s="2"/>
      <c r="BF1028" s="2"/>
      <c r="BG1028" s="2"/>
      <c r="BH1028" s="2"/>
      <c r="BI1028" s="2"/>
      <c r="BJ1028" s="2"/>
    </row>
    <row r="1029" spans="1:62" customFormat="1" ht="15.5">
      <c r="A1029" s="218"/>
      <c r="B1029" s="218"/>
      <c r="C1029" s="218"/>
      <c r="D1029" s="218"/>
      <c r="E1029" s="218"/>
      <c r="F1029" s="218"/>
      <c r="G1029" s="218"/>
      <c r="H1029" s="218"/>
      <c r="I1029" s="218"/>
      <c r="J1029" s="218"/>
      <c r="K1029" s="218"/>
      <c r="L1029" s="218"/>
      <c r="M1029" s="218"/>
      <c r="N1029" s="218"/>
      <c r="O1029" s="218"/>
      <c r="P1029" s="218"/>
      <c r="S1029" s="43"/>
      <c r="T1029" s="43"/>
      <c r="U1029" s="43"/>
      <c r="V1029" s="43"/>
      <c r="W1029" s="43"/>
      <c r="X1029" s="43"/>
      <c r="Y1029" s="43"/>
      <c r="Z1029" s="43"/>
      <c r="AA1029" s="43"/>
      <c r="AB1029" s="43"/>
      <c r="AC1029" s="43"/>
      <c r="AD1029" s="43"/>
      <c r="AE1029" s="43"/>
      <c r="AF1029" s="43"/>
      <c r="AG1029" s="43"/>
      <c r="AH1029" s="43"/>
      <c r="AI1029" s="43"/>
      <c r="AJ1029" s="2"/>
      <c r="AK1029" s="241"/>
      <c r="AL1029" s="2"/>
      <c r="AM1029" s="2"/>
      <c r="AN1029" s="241"/>
      <c r="AO1029" s="43"/>
      <c r="AP1029" s="2"/>
      <c r="AQ1029" s="2"/>
      <c r="AR1029" s="241"/>
      <c r="AS1029" s="2"/>
      <c r="AT1029" s="2"/>
      <c r="AU1029" s="2"/>
      <c r="AV1029" s="2"/>
      <c r="AW1029" s="2"/>
      <c r="AX1029" s="2"/>
      <c r="AY1029" s="2"/>
      <c r="AZ1029" s="2"/>
      <c r="BA1029" s="2"/>
      <c r="BB1029" s="2"/>
      <c r="BC1029" s="2"/>
      <c r="BD1029" s="2"/>
      <c r="BE1029" s="2"/>
      <c r="BF1029" s="2"/>
      <c r="BG1029" s="2"/>
      <c r="BH1029" s="2"/>
      <c r="BI1029" s="2"/>
      <c r="BJ1029" s="2"/>
    </row>
    <row r="1030" spans="1:62" customFormat="1" ht="15.5">
      <c r="A1030" s="218"/>
      <c r="B1030" s="218"/>
      <c r="C1030" s="218"/>
      <c r="D1030" s="218"/>
      <c r="E1030" s="218"/>
      <c r="F1030" s="218"/>
      <c r="G1030" s="218"/>
      <c r="H1030" s="218"/>
      <c r="I1030" s="218"/>
      <c r="J1030" s="218"/>
      <c r="K1030" s="218"/>
      <c r="L1030" s="218"/>
      <c r="M1030" s="218"/>
      <c r="N1030" s="218"/>
      <c r="O1030" s="218"/>
      <c r="P1030" s="218"/>
      <c r="S1030" s="43"/>
      <c r="T1030" s="43"/>
      <c r="U1030" s="43"/>
      <c r="V1030" s="43"/>
      <c r="W1030" s="43"/>
      <c r="X1030" s="43"/>
      <c r="Y1030" s="43"/>
      <c r="Z1030" s="43"/>
      <c r="AA1030" s="43"/>
      <c r="AB1030" s="43"/>
      <c r="AC1030" s="43"/>
      <c r="AD1030" s="43"/>
      <c r="AE1030" s="43"/>
      <c r="AF1030" s="43"/>
      <c r="AG1030" s="43"/>
      <c r="AH1030" s="43"/>
      <c r="AI1030" s="43"/>
      <c r="AJ1030" s="2"/>
      <c r="AK1030" s="241"/>
      <c r="AL1030" s="2"/>
      <c r="AM1030" s="2"/>
      <c r="AN1030" s="241"/>
      <c r="AO1030" s="43"/>
      <c r="AP1030" s="2"/>
      <c r="AQ1030" s="2"/>
      <c r="AR1030" s="241"/>
      <c r="AS1030" s="2"/>
      <c r="AT1030" s="2"/>
      <c r="AU1030" s="2"/>
      <c r="AV1030" s="2"/>
      <c r="AW1030" s="2"/>
      <c r="AX1030" s="2"/>
      <c r="AY1030" s="2"/>
      <c r="AZ1030" s="2"/>
      <c r="BA1030" s="2"/>
      <c r="BB1030" s="2"/>
      <c r="BC1030" s="2"/>
      <c r="BD1030" s="2"/>
      <c r="BE1030" s="2"/>
      <c r="BF1030" s="2"/>
      <c r="BG1030" s="2"/>
      <c r="BH1030" s="2"/>
      <c r="BI1030" s="2"/>
      <c r="BJ1030" s="2"/>
    </row>
    <row r="1031" spans="1:62" customFormat="1" ht="15.5">
      <c r="A1031" s="218"/>
      <c r="B1031" s="218"/>
      <c r="C1031" s="218"/>
      <c r="D1031" s="218"/>
      <c r="E1031" s="218"/>
      <c r="F1031" s="218"/>
      <c r="G1031" s="218"/>
      <c r="H1031" s="218"/>
      <c r="I1031" s="218"/>
      <c r="J1031" s="218"/>
      <c r="K1031" s="218"/>
      <c r="L1031" s="218"/>
      <c r="M1031" s="218"/>
      <c r="N1031" s="218"/>
      <c r="O1031" s="218"/>
      <c r="P1031" s="218"/>
      <c r="S1031" s="43"/>
      <c r="T1031" s="43"/>
      <c r="U1031" s="43"/>
      <c r="V1031" s="43"/>
      <c r="W1031" s="43"/>
      <c r="X1031" s="43"/>
      <c r="Y1031" s="43"/>
      <c r="Z1031" s="43"/>
      <c r="AA1031" s="43"/>
      <c r="AB1031" s="43"/>
      <c r="AC1031" s="43"/>
      <c r="AD1031" s="43"/>
      <c r="AE1031" s="43"/>
      <c r="AF1031" s="43"/>
      <c r="AG1031" s="43"/>
      <c r="AH1031" s="43"/>
      <c r="AI1031" s="43"/>
      <c r="AJ1031" s="2"/>
      <c r="AK1031" s="241"/>
      <c r="AL1031" s="2"/>
      <c r="AM1031" s="2"/>
      <c r="AN1031" s="241"/>
      <c r="AO1031" s="43"/>
      <c r="AP1031" s="2"/>
      <c r="AQ1031" s="2"/>
      <c r="AR1031" s="241"/>
      <c r="AS1031" s="2"/>
      <c r="AT1031" s="2"/>
      <c r="AU1031" s="2"/>
      <c r="AV1031" s="2"/>
      <c r="AW1031" s="2"/>
      <c r="AX1031" s="2"/>
      <c r="AY1031" s="2"/>
      <c r="AZ1031" s="2"/>
      <c r="BA1031" s="2"/>
      <c r="BB1031" s="2"/>
      <c r="BC1031" s="2"/>
      <c r="BD1031" s="2"/>
      <c r="BE1031" s="2"/>
      <c r="BF1031" s="2"/>
      <c r="BG1031" s="2"/>
      <c r="BH1031" s="2"/>
      <c r="BI1031" s="2"/>
      <c r="BJ1031" s="2"/>
    </row>
    <row r="1032" spans="1:62" customFormat="1" ht="15.5">
      <c r="A1032" s="218"/>
      <c r="B1032" s="218"/>
      <c r="C1032" s="218"/>
      <c r="D1032" s="218"/>
      <c r="E1032" s="218"/>
      <c r="F1032" s="218"/>
      <c r="G1032" s="218"/>
      <c r="H1032" s="218"/>
      <c r="I1032" s="218"/>
      <c r="J1032" s="218"/>
      <c r="K1032" s="218"/>
      <c r="L1032" s="218"/>
      <c r="M1032" s="218"/>
      <c r="N1032" s="218"/>
      <c r="O1032" s="218"/>
      <c r="P1032" s="218"/>
      <c r="S1032" s="43"/>
      <c r="T1032" s="43"/>
      <c r="U1032" s="43"/>
      <c r="V1032" s="43"/>
      <c r="W1032" s="43"/>
      <c r="X1032" s="43"/>
      <c r="Y1032" s="43"/>
      <c r="Z1032" s="43"/>
      <c r="AA1032" s="43"/>
      <c r="AB1032" s="43"/>
      <c r="AC1032" s="43"/>
      <c r="AD1032" s="43"/>
      <c r="AE1032" s="43"/>
      <c r="AF1032" s="43"/>
      <c r="AG1032" s="43"/>
      <c r="AH1032" s="43"/>
      <c r="AI1032" s="43"/>
      <c r="AJ1032" s="2"/>
      <c r="AK1032" s="241"/>
      <c r="AL1032" s="2"/>
      <c r="AM1032" s="2"/>
      <c r="AN1032" s="241"/>
      <c r="AO1032" s="43"/>
      <c r="AP1032" s="2"/>
      <c r="AQ1032" s="2"/>
      <c r="AR1032" s="241"/>
      <c r="AS1032" s="2"/>
      <c r="AT1032" s="2"/>
      <c r="AU1032" s="2"/>
      <c r="AV1032" s="2"/>
      <c r="AW1032" s="2"/>
      <c r="AX1032" s="2"/>
      <c r="AY1032" s="2"/>
      <c r="AZ1032" s="2"/>
      <c r="BA1032" s="2"/>
      <c r="BB1032" s="2"/>
      <c r="BC1032" s="2"/>
      <c r="BD1032" s="2"/>
      <c r="BE1032" s="2"/>
      <c r="BF1032" s="2"/>
      <c r="BG1032" s="2"/>
      <c r="BH1032" s="2"/>
      <c r="BI1032" s="2"/>
      <c r="BJ1032" s="2"/>
    </row>
    <row r="1033" spans="1:62" customFormat="1" ht="15.5">
      <c r="A1033" s="218"/>
      <c r="B1033" s="218"/>
      <c r="C1033" s="218"/>
      <c r="D1033" s="218"/>
      <c r="E1033" s="218"/>
      <c r="F1033" s="218"/>
      <c r="G1033" s="218"/>
      <c r="H1033" s="218"/>
      <c r="I1033" s="218"/>
      <c r="J1033" s="218"/>
      <c r="K1033" s="218"/>
      <c r="L1033" s="218"/>
      <c r="M1033" s="218"/>
      <c r="N1033" s="218"/>
      <c r="O1033" s="218"/>
      <c r="P1033" s="218"/>
      <c r="S1033" s="43"/>
      <c r="T1033" s="43"/>
      <c r="U1033" s="43"/>
      <c r="V1033" s="43"/>
      <c r="W1033" s="43"/>
      <c r="X1033" s="43"/>
      <c r="Y1033" s="43"/>
      <c r="Z1033" s="43"/>
      <c r="AA1033" s="43"/>
      <c r="AB1033" s="43"/>
      <c r="AC1033" s="43"/>
      <c r="AD1033" s="43"/>
      <c r="AE1033" s="43"/>
      <c r="AF1033" s="43"/>
      <c r="AG1033" s="43"/>
      <c r="AH1033" s="43"/>
      <c r="AI1033" s="43"/>
      <c r="AJ1033" s="2"/>
      <c r="AK1033" s="241"/>
      <c r="AL1033" s="2"/>
      <c r="AM1033" s="2"/>
      <c r="AN1033" s="241"/>
      <c r="AO1033" s="43"/>
      <c r="AP1033" s="2"/>
      <c r="AQ1033" s="2"/>
      <c r="AR1033" s="241"/>
      <c r="AS1033" s="2"/>
      <c r="AT1033" s="2"/>
      <c r="AU1033" s="2"/>
      <c r="AV1033" s="2"/>
      <c r="AW1033" s="2"/>
      <c r="AX1033" s="2"/>
      <c r="AY1033" s="2"/>
      <c r="AZ1033" s="2"/>
      <c r="BA1033" s="2"/>
      <c r="BB1033" s="2"/>
      <c r="BC1033" s="2"/>
      <c r="BD1033" s="2"/>
      <c r="BE1033" s="2"/>
      <c r="BF1033" s="2"/>
      <c r="BG1033" s="2"/>
      <c r="BH1033" s="2"/>
      <c r="BI1033" s="2"/>
      <c r="BJ1033" s="2"/>
    </row>
    <row r="1034" spans="1:62" customFormat="1" ht="15.5">
      <c r="A1034" s="218"/>
      <c r="B1034" s="218"/>
      <c r="C1034" s="218"/>
      <c r="D1034" s="218"/>
      <c r="E1034" s="218"/>
      <c r="F1034" s="218"/>
      <c r="G1034" s="218"/>
      <c r="H1034" s="218"/>
      <c r="I1034" s="218"/>
      <c r="J1034" s="218"/>
      <c r="K1034" s="218"/>
      <c r="L1034" s="218"/>
      <c r="M1034" s="218"/>
      <c r="N1034" s="218"/>
      <c r="O1034" s="218"/>
      <c r="P1034" s="218"/>
      <c r="S1034" s="43"/>
      <c r="T1034" s="43"/>
      <c r="U1034" s="43"/>
      <c r="V1034" s="43"/>
      <c r="W1034" s="43"/>
      <c r="X1034" s="43"/>
      <c r="Y1034" s="43"/>
      <c r="Z1034" s="43"/>
      <c r="AA1034" s="43"/>
      <c r="AB1034" s="43"/>
      <c r="AC1034" s="43"/>
      <c r="AD1034" s="43"/>
      <c r="AE1034" s="43"/>
      <c r="AF1034" s="43"/>
      <c r="AG1034" s="43"/>
      <c r="AH1034" s="43"/>
      <c r="AI1034" s="43"/>
      <c r="AJ1034" s="2"/>
      <c r="AK1034" s="241"/>
      <c r="AL1034" s="2"/>
      <c r="AM1034" s="2"/>
      <c r="AN1034" s="241"/>
      <c r="AO1034" s="43"/>
      <c r="AP1034" s="2"/>
      <c r="AQ1034" s="2"/>
      <c r="AR1034" s="241"/>
      <c r="AS1034" s="2"/>
      <c r="AT1034" s="2"/>
      <c r="AU1034" s="2"/>
      <c r="AV1034" s="2"/>
      <c r="AW1034" s="2"/>
      <c r="AX1034" s="2"/>
      <c r="AY1034" s="2"/>
      <c r="AZ1034" s="2"/>
      <c r="BA1034" s="2"/>
      <c r="BB1034" s="2"/>
      <c r="BC1034" s="2"/>
      <c r="BD1034" s="2"/>
      <c r="BE1034" s="2"/>
      <c r="BF1034" s="2"/>
      <c r="BG1034" s="2"/>
      <c r="BH1034" s="2"/>
      <c r="BI1034" s="2"/>
      <c r="BJ1034" s="2"/>
    </row>
    <row r="1035" spans="1:62" customFormat="1" ht="15.5">
      <c r="A1035" s="218"/>
      <c r="B1035" s="218"/>
      <c r="C1035" s="218"/>
      <c r="D1035" s="218"/>
      <c r="E1035" s="218"/>
      <c r="F1035" s="218"/>
      <c r="G1035" s="218"/>
      <c r="H1035" s="218"/>
      <c r="I1035" s="218"/>
      <c r="J1035" s="218"/>
      <c r="K1035" s="218"/>
      <c r="L1035" s="218"/>
      <c r="M1035" s="218"/>
      <c r="N1035" s="218"/>
      <c r="O1035" s="218"/>
      <c r="P1035" s="218"/>
      <c r="S1035" s="43"/>
      <c r="T1035" s="43"/>
      <c r="U1035" s="43"/>
      <c r="V1035" s="43"/>
      <c r="W1035" s="43"/>
      <c r="X1035" s="43"/>
      <c r="Y1035" s="43"/>
      <c r="Z1035" s="43"/>
      <c r="AA1035" s="43"/>
      <c r="AB1035" s="43"/>
      <c r="AC1035" s="43"/>
      <c r="AD1035" s="43"/>
      <c r="AE1035" s="43"/>
      <c r="AF1035" s="43"/>
      <c r="AG1035" s="43"/>
      <c r="AH1035" s="43"/>
      <c r="AI1035" s="43"/>
      <c r="AJ1035" s="2"/>
      <c r="AK1035" s="241"/>
      <c r="AL1035" s="2"/>
      <c r="AM1035" s="2"/>
      <c r="AN1035" s="241"/>
      <c r="AO1035" s="43"/>
      <c r="AP1035" s="2"/>
      <c r="AQ1035" s="2"/>
      <c r="AR1035" s="241"/>
      <c r="AS1035" s="2"/>
      <c r="AT1035" s="2"/>
      <c r="AU1035" s="2"/>
      <c r="AV1035" s="2"/>
      <c r="AW1035" s="2"/>
      <c r="AX1035" s="2"/>
      <c r="AY1035" s="2"/>
      <c r="AZ1035" s="2"/>
      <c r="BA1035" s="2"/>
      <c r="BB1035" s="2"/>
      <c r="BC1035" s="2"/>
      <c r="BD1035" s="2"/>
      <c r="BE1035" s="2"/>
      <c r="BF1035" s="2"/>
      <c r="BG1035" s="2"/>
      <c r="BH1035" s="2"/>
      <c r="BI1035" s="2"/>
      <c r="BJ1035" s="2"/>
    </row>
    <row r="1036" spans="1:62" customFormat="1" ht="15.5">
      <c r="A1036" s="218"/>
      <c r="B1036" s="218"/>
      <c r="C1036" s="218"/>
      <c r="D1036" s="218"/>
      <c r="E1036" s="218"/>
      <c r="F1036" s="218"/>
      <c r="G1036" s="218"/>
      <c r="H1036" s="218"/>
      <c r="I1036" s="218"/>
      <c r="J1036" s="218"/>
      <c r="K1036" s="218"/>
      <c r="L1036" s="218"/>
      <c r="M1036" s="218"/>
      <c r="N1036" s="218"/>
      <c r="O1036" s="218"/>
      <c r="P1036" s="218"/>
      <c r="S1036" s="43"/>
      <c r="T1036" s="43"/>
      <c r="U1036" s="43"/>
      <c r="V1036" s="43"/>
      <c r="W1036" s="43"/>
      <c r="X1036" s="43"/>
      <c r="Y1036" s="43"/>
      <c r="Z1036" s="43"/>
      <c r="AA1036" s="43"/>
      <c r="AB1036" s="43"/>
      <c r="AC1036" s="43"/>
      <c r="AD1036" s="43"/>
      <c r="AE1036" s="43"/>
      <c r="AF1036" s="43"/>
      <c r="AG1036" s="43"/>
      <c r="AH1036" s="43"/>
      <c r="AI1036" s="43"/>
      <c r="AJ1036" s="2"/>
      <c r="AK1036" s="241"/>
      <c r="AL1036" s="2"/>
      <c r="AM1036" s="2"/>
      <c r="AN1036" s="241"/>
      <c r="AO1036" s="43"/>
      <c r="AP1036" s="2"/>
      <c r="AQ1036" s="2"/>
      <c r="AR1036" s="241"/>
      <c r="AS1036" s="2"/>
      <c r="AT1036" s="2"/>
      <c r="AU1036" s="2"/>
      <c r="AV1036" s="2"/>
      <c r="AW1036" s="2"/>
      <c r="AX1036" s="2"/>
      <c r="AY1036" s="2"/>
      <c r="AZ1036" s="2"/>
      <c r="BA1036" s="2"/>
      <c r="BB1036" s="2"/>
      <c r="BC1036" s="2"/>
      <c r="BD1036" s="2"/>
      <c r="BE1036" s="2"/>
      <c r="BF1036" s="2"/>
      <c r="BG1036" s="2"/>
      <c r="BH1036" s="2"/>
      <c r="BI1036" s="2"/>
      <c r="BJ1036" s="2"/>
    </row>
    <row r="1037" spans="1:62" customFormat="1" ht="15.5">
      <c r="A1037" s="218"/>
      <c r="B1037" s="218"/>
      <c r="C1037" s="218"/>
      <c r="D1037" s="218"/>
      <c r="E1037" s="218"/>
      <c r="F1037" s="218"/>
      <c r="G1037" s="218"/>
      <c r="H1037" s="218"/>
      <c r="I1037" s="218"/>
      <c r="J1037" s="218"/>
      <c r="K1037" s="218"/>
      <c r="L1037" s="218"/>
      <c r="M1037" s="218"/>
      <c r="N1037" s="218"/>
      <c r="O1037" s="218"/>
      <c r="P1037" s="218"/>
      <c r="S1037" s="43"/>
      <c r="T1037" s="43"/>
      <c r="U1037" s="43"/>
      <c r="V1037" s="43"/>
      <c r="W1037" s="43"/>
      <c r="X1037" s="43"/>
      <c r="Y1037" s="43"/>
      <c r="Z1037" s="43"/>
      <c r="AA1037" s="43"/>
      <c r="AB1037" s="43"/>
      <c r="AC1037" s="43"/>
      <c r="AD1037" s="43"/>
      <c r="AE1037" s="43"/>
      <c r="AF1037" s="43"/>
      <c r="AG1037" s="43"/>
      <c r="AH1037" s="43"/>
      <c r="AI1037" s="43"/>
      <c r="AJ1037" s="2"/>
      <c r="AK1037" s="241"/>
      <c r="AL1037" s="2"/>
      <c r="AM1037" s="2"/>
      <c r="AN1037" s="241"/>
      <c r="AO1037" s="43"/>
      <c r="AP1037" s="2"/>
      <c r="AQ1037" s="2"/>
      <c r="AR1037" s="241"/>
      <c r="AS1037" s="2"/>
      <c r="AT1037" s="2"/>
      <c r="AU1037" s="2"/>
      <c r="AV1037" s="2"/>
      <c r="AW1037" s="2"/>
      <c r="AX1037" s="2"/>
      <c r="AY1037" s="2"/>
      <c r="AZ1037" s="2"/>
      <c r="BA1037" s="2"/>
      <c r="BB1037" s="2"/>
      <c r="BC1037" s="2"/>
      <c r="BD1037" s="2"/>
      <c r="BE1037" s="2"/>
      <c r="BF1037" s="2"/>
      <c r="BG1037" s="2"/>
      <c r="BH1037" s="2"/>
      <c r="BI1037" s="2"/>
      <c r="BJ1037" s="2"/>
    </row>
    <row r="1038" spans="1:62" customFormat="1" ht="15.5">
      <c r="A1038" s="218"/>
      <c r="B1038" s="218"/>
      <c r="C1038" s="218"/>
      <c r="D1038" s="218"/>
      <c r="E1038" s="218"/>
      <c r="F1038" s="218"/>
      <c r="G1038" s="218"/>
      <c r="H1038" s="218"/>
      <c r="I1038" s="218"/>
      <c r="J1038" s="218"/>
      <c r="K1038" s="218"/>
      <c r="L1038" s="218"/>
      <c r="M1038" s="218"/>
      <c r="N1038" s="218"/>
      <c r="O1038" s="218"/>
      <c r="P1038" s="218"/>
      <c r="S1038" s="43"/>
      <c r="T1038" s="43"/>
      <c r="U1038" s="43"/>
      <c r="V1038" s="43"/>
      <c r="W1038" s="43"/>
      <c r="X1038" s="43"/>
      <c r="Y1038" s="43"/>
      <c r="Z1038" s="43"/>
      <c r="AA1038" s="43"/>
      <c r="AB1038" s="43"/>
      <c r="AC1038" s="43"/>
      <c r="AD1038" s="43"/>
      <c r="AE1038" s="43"/>
      <c r="AF1038" s="43"/>
      <c r="AG1038" s="43"/>
      <c r="AH1038" s="43"/>
      <c r="AI1038" s="43"/>
      <c r="AJ1038" s="2"/>
      <c r="AK1038" s="241"/>
      <c r="AL1038" s="2"/>
      <c r="AM1038" s="2"/>
      <c r="AN1038" s="252"/>
      <c r="AO1038" s="43"/>
      <c r="AP1038" s="2"/>
      <c r="AQ1038" s="2"/>
      <c r="AR1038" s="241"/>
      <c r="AS1038" s="2"/>
      <c r="AT1038" s="2"/>
      <c r="AU1038" s="2"/>
      <c r="AV1038" s="2"/>
      <c r="AW1038" s="2"/>
      <c r="AX1038" s="2"/>
      <c r="AY1038" s="2"/>
      <c r="AZ1038" s="2"/>
      <c r="BA1038" s="2"/>
      <c r="BB1038" s="2"/>
      <c r="BC1038" s="2"/>
      <c r="BD1038" s="2"/>
      <c r="BE1038" s="2"/>
      <c r="BF1038" s="2"/>
      <c r="BG1038" s="2"/>
      <c r="BH1038" s="2"/>
      <c r="BI1038" s="2"/>
      <c r="BJ1038" s="2"/>
    </row>
    <row r="1039" spans="1:62" customFormat="1" ht="15.5">
      <c r="A1039" s="218"/>
      <c r="B1039" s="218"/>
      <c r="C1039" s="218"/>
      <c r="D1039" s="218"/>
      <c r="E1039" s="218"/>
      <c r="F1039" s="218"/>
      <c r="G1039" s="218"/>
      <c r="H1039" s="218"/>
      <c r="I1039" s="218"/>
      <c r="J1039" s="218"/>
      <c r="K1039" s="218"/>
      <c r="L1039" s="218"/>
      <c r="M1039" s="218"/>
      <c r="N1039" s="218"/>
      <c r="O1039" s="218"/>
      <c r="P1039" s="218"/>
      <c r="S1039" s="43"/>
      <c r="T1039" s="43"/>
      <c r="U1039" s="43"/>
      <c r="V1039" s="43"/>
      <c r="W1039" s="43"/>
      <c r="X1039" s="43"/>
      <c r="Y1039" s="43"/>
      <c r="Z1039" s="43"/>
      <c r="AA1039" s="43"/>
      <c r="AB1039" s="43"/>
      <c r="AC1039" s="43"/>
      <c r="AD1039" s="43"/>
      <c r="AE1039" s="43"/>
      <c r="AF1039" s="43"/>
      <c r="AG1039" s="43"/>
      <c r="AH1039" s="43"/>
      <c r="AI1039" s="43"/>
      <c r="AJ1039" s="2"/>
      <c r="AK1039" s="241"/>
      <c r="AL1039" s="2"/>
      <c r="AM1039" s="2"/>
      <c r="AN1039" s="241"/>
      <c r="AO1039" s="43"/>
      <c r="AP1039" s="2"/>
      <c r="AQ1039" s="2"/>
      <c r="AR1039" s="241"/>
      <c r="AS1039" s="2"/>
      <c r="AT1039" s="2"/>
      <c r="AU1039" s="2"/>
      <c r="AV1039" s="2"/>
      <c r="AW1039" s="2"/>
      <c r="AX1039" s="2"/>
      <c r="AY1039" s="2"/>
      <c r="AZ1039" s="2"/>
      <c r="BA1039" s="2"/>
      <c r="BB1039" s="2"/>
      <c r="BC1039" s="2"/>
      <c r="BD1039" s="2"/>
      <c r="BE1039" s="2"/>
      <c r="BF1039" s="2"/>
      <c r="BG1039" s="2"/>
      <c r="BH1039" s="2"/>
      <c r="BI1039" s="2"/>
      <c r="BJ1039" s="2"/>
    </row>
    <row r="1040" spans="1:62" customFormat="1" ht="15.5">
      <c r="A1040" s="218"/>
      <c r="B1040" s="218"/>
      <c r="C1040" s="218"/>
      <c r="D1040" s="218"/>
      <c r="E1040" s="218"/>
      <c r="F1040" s="218"/>
      <c r="G1040" s="218"/>
      <c r="H1040" s="218"/>
      <c r="I1040" s="218"/>
      <c r="J1040" s="218"/>
      <c r="K1040" s="218"/>
      <c r="L1040" s="218"/>
      <c r="M1040" s="218"/>
      <c r="N1040" s="218"/>
      <c r="O1040" s="218"/>
      <c r="P1040" s="218"/>
      <c r="S1040" s="43"/>
      <c r="T1040" s="43"/>
      <c r="U1040" s="43"/>
      <c r="V1040" s="43"/>
      <c r="W1040" s="43"/>
      <c r="X1040" s="43"/>
      <c r="Y1040" s="43"/>
      <c r="Z1040" s="43"/>
      <c r="AA1040" s="43"/>
      <c r="AB1040" s="43"/>
      <c r="AC1040" s="43"/>
      <c r="AD1040" s="43"/>
      <c r="AE1040" s="43"/>
      <c r="AF1040" s="43"/>
      <c r="AG1040" s="43"/>
      <c r="AH1040" s="43"/>
      <c r="AI1040" s="43"/>
      <c r="AJ1040" s="2"/>
      <c r="AK1040" s="241"/>
      <c r="AL1040" s="2"/>
      <c r="AM1040" s="2"/>
      <c r="AN1040" s="241"/>
      <c r="AO1040" s="43"/>
      <c r="AP1040" s="2"/>
      <c r="AQ1040" s="2"/>
      <c r="AR1040" s="241"/>
      <c r="AS1040" s="2"/>
      <c r="AT1040" s="2"/>
      <c r="AU1040" s="2"/>
      <c r="AV1040" s="2"/>
      <c r="AW1040" s="2"/>
      <c r="AX1040" s="2"/>
      <c r="AY1040" s="2"/>
      <c r="AZ1040" s="2"/>
      <c r="BA1040" s="2"/>
      <c r="BB1040" s="2"/>
      <c r="BC1040" s="2"/>
      <c r="BD1040" s="2"/>
      <c r="BE1040" s="2"/>
      <c r="BF1040" s="2"/>
      <c r="BG1040" s="2"/>
      <c r="BH1040" s="2"/>
      <c r="BI1040" s="2"/>
      <c r="BJ1040" s="2"/>
    </row>
    <row r="1041" spans="1:62" customFormat="1" ht="15.5">
      <c r="A1041" s="218"/>
      <c r="B1041" s="218"/>
      <c r="C1041" s="218"/>
      <c r="D1041" s="218"/>
      <c r="E1041" s="218"/>
      <c r="F1041" s="218"/>
      <c r="G1041" s="218"/>
      <c r="H1041" s="218"/>
      <c r="I1041" s="218"/>
      <c r="J1041" s="218"/>
      <c r="K1041" s="218"/>
      <c r="L1041" s="218"/>
      <c r="M1041" s="218"/>
      <c r="N1041" s="218"/>
      <c r="O1041" s="218"/>
      <c r="P1041" s="218"/>
      <c r="S1041" s="43"/>
      <c r="T1041" s="43"/>
      <c r="U1041" s="43"/>
      <c r="V1041" s="43"/>
      <c r="W1041" s="43"/>
      <c r="X1041" s="43"/>
      <c r="Y1041" s="43"/>
      <c r="Z1041" s="43"/>
      <c r="AA1041" s="43"/>
      <c r="AB1041" s="43"/>
      <c r="AC1041" s="43"/>
      <c r="AD1041" s="43"/>
      <c r="AE1041" s="43"/>
      <c r="AF1041" s="43"/>
      <c r="AG1041" s="43"/>
      <c r="AH1041" s="43"/>
      <c r="AI1041" s="43"/>
      <c r="AJ1041" s="2"/>
      <c r="AK1041" s="241"/>
      <c r="AL1041" s="2"/>
      <c r="AM1041" s="2"/>
      <c r="AN1041" s="241"/>
      <c r="AO1041" s="43"/>
      <c r="AP1041" s="2"/>
      <c r="AQ1041" s="2"/>
      <c r="AR1041" s="241"/>
      <c r="AS1041" s="2"/>
      <c r="AT1041" s="2"/>
      <c r="AU1041" s="2"/>
      <c r="AV1041" s="2"/>
      <c r="AW1041" s="2"/>
      <c r="AX1041" s="2"/>
      <c r="AY1041" s="2"/>
      <c r="AZ1041" s="2"/>
      <c r="BA1041" s="2"/>
      <c r="BB1041" s="2"/>
      <c r="BC1041" s="2"/>
      <c r="BD1041" s="2"/>
      <c r="BE1041" s="2"/>
      <c r="BF1041" s="2"/>
      <c r="BG1041" s="2"/>
      <c r="BH1041" s="2"/>
      <c r="BI1041" s="2"/>
      <c r="BJ1041" s="2"/>
    </row>
    <row r="1042" spans="1:62" customFormat="1" ht="15.5">
      <c r="A1042" s="218"/>
      <c r="B1042" s="218"/>
      <c r="C1042" s="218"/>
      <c r="D1042" s="218"/>
      <c r="E1042" s="218"/>
      <c r="F1042" s="218"/>
      <c r="G1042" s="218"/>
      <c r="H1042" s="218"/>
      <c r="I1042" s="218"/>
      <c r="J1042" s="218"/>
      <c r="K1042" s="218"/>
      <c r="L1042" s="218"/>
      <c r="M1042" s="218"/>
      <c r="N1042" s="218"/>
      <c r="O1042" s="218"/>
      <c r="P1042" s="218"/>
      <c r="S1042" s="43"/>
      <c r="T1042" s="43"/>
      <c r="U1042" s="43"/>
      <c r="V1042" s="43"/>
      <c r="W1042" s="43"/>
      <c r="X1042" s="43"/>
      <c r="Y1042" s="43"/>
      <c r="Z1042" s="43"/>
      <c r="AA1042" s="43"/>
      <c r="AB1042" s="43"/>
      <c r="AC1042" s="43"/>
      <c r="AD1042" s="43"/>
      <c r="AE1042" s="43"/>
      <c r="AF1042" s="43"/>
      <c r="AG1042" s="43"/>
      <c r="AH1042" s="43"/>
      <c r="AI1042" s="43"/>
      <c r="AJ1042" s="2"/>
      <c r="AK1042" s="241"/>
      <c r="AL1042" s="2"/>
      <c r="AM1042" s="2"/>
      <c r="AN1042" s="241"/>
      <c r="AO1042" s="43"/>
      <c r="AP1042" s="2"/>
      <c r="AQ1042" s="2"/>
      <c r="AR1042" s="241"/>
      <c r="AS1042" s="2"/>
      <c r="AT1042" s="2"/>
      <c r="AU1042" s="2"/>
      <c r="AV1042" s="2"/>
      <c r="AW1042" s="2"/>
      <c r="AX1042" s="2"/>
      <c r="AY1042" s="2"/>
      <c r="AZ1042" s="2"/>
      <c r="BA1042" s="2"/>
      <c r="BB1042" s="2"/>
      <c r="BC1042" s="2"/>
      <c r="BD1042" s="2"/>
      <c r="BE1042" s="2"/>
      <c r="BF1042" s="2"/>
      <c r="BG1042" s="2"/>
      <c r="BH1042" s="2"/>
      <c r="BI1042" s="2"/>
      <c r="BJ1042" s="2"/>
    </row>
    <row r="1043" spans="1:62" customFormat="1" ht="15.5">
      <c r="A1043" s="218"/>
      <c r="B1043" s="218"/>
      <c r="C1043" s="218"/>
      <c r="D1043" s="218"/>
      <c r="E1043" s="218"/>
      <c r="F1043" s="218"/>
      <c r="G1043" s="218"/>
      <c r="H1043" s="218"/>
      <c r="I1043" s="218"/>
      <c r="J1043" s="218"/>
      <c r="K1043" s="218"/>
      <c r="L1043" s="218"/>
      <c r="M1043" s="218"/>
      <c r="N1043" s="218"/>
      <c r="O1043" s="218"/>
      <c r="P1043" s="218"/>
      <c r="S1043" s="43"/>
      <c r="T1043" s="43"/>
      <c r="U1043" s="43"/>
      <c r="V1043" s="43"/>
      <c r="W1043" s="43"/>
      <c r="X1043" s="43"/>
      <c r="Y1043" s="43"/>
      <c r="Z1043" s="43"/>
      <c r="AA1043" s="43"/>
      <c r="AB1043" s="43"/>
      <c r="AC1043" s="43"/>
      <c r="AD1043" s="43"/>
      <c r="AE1043" s="43"/>
      <c r="AF1043" s="43"/>
      <c r="AG1043" s="43"/>
      <c r="AH1043" s="43"/>
      <c r="AI1043" s="43"/>
      <c r="AJ1043" s="2"/>
      <c r="AK1043" s="241"/>
      <c r="AL1043" s="2"/>
      <c r="AM1043" s="2"/>
      <c r="AN1043" s="241"/>
      <c r="AO1043" s="43"/>
      <c r="AP1043" s="2"/>
      <c r="AQ1043" s="2"/>
      <c r="AR1043" s="241"/>
      <c r="AS1043" s="2"/>
      <c r="AT1043" s="2"/>
      <c r="AU1043" s="2"/>
      <c r="AV1043" s="2"/>
      <c r="AW1043" s="2"/>
      <c r="AX1043" s="2"/>
      <c r="AY1043" s="2"/>
      <c r="AZ1043" s="2"/>
      <c r="BA1043" s="2"/>
      <c r="BB1043" s="2"/>
      <c r="BC1043" s="2"/>
      <c r="BD1043" s="2"/>
      <c r="BE1043" s="2"/>
      <c r="BF1043" s="2"/>
      <c r="BG1043" s="2"/>
      <c r="BH1043" s="2"/>
      <c r="BI1043" s="2"/>
      <c r="BJ1043" s="2"/>
    </row>
    <row r="1044" spans="1:62" customFormat="1" ht="15.5">
      <c r="A1044" s="218"/>
      <c r="B1044" s="218"/>
      <c r="C1044" s="218"/>
      <c r="D1044" s="218"/>
      <c r="E1044" s="218"/>
      <c r="F1044" s="218"/>
      <c r="G1044" s="218"/>
      <c r="H1044" s="218"/>
      <c r="I1044" s="218"/>
      <c r="J1044" s="218"/>
      <c r="K1044" s="218"/>
      <c r="L1044" s="218"/>
      <c r="M1044" s="218"/>
      <c r="N1044" s="218"/>
      <c r="O1044" s="218"/>
      <c r="P1044" s="218"/>
      <c r="S1044" s="43"/>
      <c r="T1044" s="43"/>
      <c r="U1044" s="43"/>
      <c r="V1044" s="43"/>
      <c r="W1044" s="43"/>
      <c r="X1044" s="43"/>
      <c r="Y1044" s="43"/>
      <c r="Z1044" s="43"/>
      <c r="AA1044" s="43"/>
      <c r="AB1044" s="43"/>
      <c r="AC1044" s="43"/>
      <c r="AD1044" s="43"/>
      <c r="AE1044" s="43"/>
      <c r="AF1044" s="43"/>
      <c r="AG1044" s="43"/>
      <c r="AH1044" s="43"/>
      <c r="AI1044" s="43"/>
      <c r="AJ1044" s="2"/>
      <c r="AK1044" s="241"/>
      <c r="AL1044" s="2"/>
      <c r="AM1044" s="2"/>
      <c r="AN1044" s="241"/>
      <c r="AO1044" s="43"/>
      <c r="AP1044" s="2"/>
      <c r="AQ1044" s="2"/>
      <c r="AR1044" s="241"/>
      <c r="AS1044" s="2"/>
      <c r="AT1044" s="2"/>
      <c r="AU1044" s="2"/>
      <c r="AV1044" s="2"/>
      <c r="AW1044" s="2"/>
      <c r="AX1044" s="2"/>
      <c r="AY1044" s="2"/>
      <c r="AZ1044" s="2"/>
      <c r="BA1044" s="2"/>
      <c r="BB1044" s="2"/>
      <c r="BC1044" s="2"/>
      <c r="BD1044" s="2"/>
      <c r="BE1044" s="2"/>
      <c r="BF1044" s="2"/>
      <c r="BG1044" s="2"/>
      <c r="BH1044" s="2"/>
      <c r="BI1044" s="2"/>
      <c r="BJ1044" s="2"/>
    </row>
    <row r="1045" spans="1:62" customFormat="1" ht="15.5">
      <c r="A1045" s="218"/>
      <c r="B1045" s="218"/>
      <c r="C1045" s="218"/>
      <c r="D1045" s="218"/>
      <c r="E1045" s="218"/>
      <c r="F1045" s="218"/>
      <c r="G1045" s="218"/>
      <c r="H1045" s="218"/>
      <c r="I1045" s="218"/>
      <c r="J1045" s="218"/>
      <c r="K1045" s="218"/>
      <c r="L1045" s="218"/>
      <c r="M1045" s="218"/>
      <c r="N1045" s="218"/>
      <c r="O1045" s="218"/>
      <c r="P1045" s="218"/>
      <c r="S1045" s="43"/>
      <c r="T1045" s="43"/>
      <c r="U1045" s="43"/>
      <c r="V1045" s="43"/>
      <c r="W1045" s="43"/>
      <c r="X1045" s="43"/>
      <c r="Y1045" s="43"/>
      <c r="Z1045" s="43"/>
      <c r="AA1045" s="43"/>
      <c r="AB1045" s="43"/>
      <c r="AC1045" s="43"/>
      <c r="AD1045" s="43"/>
      <c r="AE1045" s="43"/>
      <c r="AF1045" s="43"/>
      <c r="AG1045" s="43"/>
      <c r="AH1045" s="43"/>
      <c r="AI1045" s="43"/>
      <c r="AJ1045" s="2"/>
      <c r="AK1045" s="241"/>
      <c r="AL1045" s="2"/>
      <c r="AM1045" s="2"/>
      <c r="AN1045" s="241"/>
      <c r="AO1045" s="43"/>
      <c r="AP1045" s="2"/>
      <c r="AQ1045" s="2"/>
      <c r="AR1045" s="241"/>
      <c r="AS1045" s="2"/>
      <c r="AT1045" s="2"/>
      <c r="AU1045" s="2"/>
      <c r="AV1045" s="2"/>
      <c r="AW1045" s="2"/>
      <c r="AX1045" s="2"/>
      <c r="AY1045" s="2"/>
      <c r="AZ1045" s="2"/>
      <c r="BA1045" s="2"/>
      <c r="BB1045" s="2"/>
      <c r="BC1045" s="2"/>
      <c r="BD1045" s="2"/>
      <c r="BE1045" s="2"/>
      <c r="BF1045" s="2"/>
      <c r="BG1045" s="2"/>
      <c r="BH1045" s="2"/>
      <c r="BI1045" s="2"/>
      <c r="BJ1045" s="2"/>
    </row>
    <row r="1046" spans="1:62" customFormat="1" ht="15.5">
      <c r="A1046" s="218"/>
      <c r="B1046" s="218"/>
      <c r="C1046" s="218"/>
      <c r="D1046" s="218"/>
      <c r="E1046" s="218"/>
      <c r="F1046" s="218"/>
      <c r="G1046" s="218"/>
      <c r="H1046" s="218"/>
      <c r="I1046" s="218"/>
      <c r="J1046" s="218"/>
      <c r="K1046" s="218"/>
      <c r="L1046" s="218"/>
      <c r="M1046" s="218"/>
      <c r="N1046" s="218"/>
      <c r="O1046" s="218"/>
      <c r="P1046" s="218"/>
      <c r="S1046" s="43"/>
      <c r="T1046" s="43"/>
      <c r="U1046" s="43"/>
      <c r="V1046" s="43"/>
      <c r="W1046" s="43"/>
      <c r="X1046" s="43"/>
      <c r="Y1046" s="43"/>
      <c r="Z1046" s="43"/>
      <c r="AA1046" s="43"/>
      <c r="AB1046" s="43"/>
      <c r="AC1046" s="43"/>
      <c r="AD1046" s="43"/>
      <c r="AE1046" s="43"/>
      <c r="AF1046" s="43"/>
      <c r="AG1046" s="43"/>
      <c r="AH1046" s="43"/>
      <c r="AI1046" s="43"/>
      <c r="AJ1046" s="2"/>
      <c r="AK1046" s="241"/>
      <c r="AL1046" s="2"/>
      <c r="AM1046" s="2"/>
      <c r="AN1046" s="241"/>
      <c r="AO1046" s="43"/>
      <c r="AP1046" s="2"/>
      <c r="AQ1046" s="2"/>
      <c r="AR1046" s="241"/>
      <c r="AS1046" s="2"/>
      <c r="AT1046" s="2"/>
      <c r="AU1046" s="2"/>
      <c r="AV1046" s="2"/>
      <c r="AW1046" s="2"/>
      <c r="AX1046" s="2"/>
      <c r="AY1046" s="2"/>
      <c r="AZ1046" s="2"/>
      <c r="BA1046" s="2"/>
      <c r="BB1046" s="2"/>
      <c r="BC1046" s="2"/>
      <c r="BD1046" s="2"/>
      <c r="BE1046" s="2"/>
      <c r="BF1046" s="2"/>
      <c r="BG1046" s="2"/>
      <c r="BH1046" s="2"/>
      <c r="BI1046" s="2"/>
      <c r="BJ1046" s="2"/>
    </row>
    <row r="1047" spans="1:62" customFormat="1" ht="15.5">
      <c r="A1047" s="218"/>
      <c r="B1047" s="218"/>
      <c r="C1047" s="218"/>
      <c r="D1047" s="218"/>
      <c r="E1047" s="218"/>
      <c r="F1047" s="218"/>
      <c r="G1047" s="218"/>
      <c r="H1047" s="218"/>
      <c r="I1047" s="218"/>
      <c r="J1047" s="218"/>
      <c r="K1047" s="218"/>
      <c r="L1047" s="218"/>
      <c r="M1047" s="218"/>
      <c r="N1047" s="218"/>
      <c r="O1047" s="218"/>
      <c r="P1047" s="218"/>
      <c r="S1047" s="43"/>
      <c r="T1047" s="43"/>
      <c r="U1047" s="43"/>
      <c r="V1047" s="43"/>
      <c r="W1047" s="43"/>
      <c r="X1047" s="43"/>
      <c r="Y1047" s="43"/>
      <c r="Z1047" s="43"/>
      <c r="AA1047" s="43"/>
      <c r="AB1047" s="43"/>
      <c r="AC1047" s="43"/>
      <c r="AD1047" s="43"/>
      <c r="AE1047" s="43"/>
      <c r="AF1047" s="43"/>
      <c r="AG1047" s="43"/>
      <c r="AH1047" s="43"/>
      <c r="AI1047" s="43"/>
      <c r="AJ1047" s="2"/>
      <c r="AK1047" s="241"/>
      <c r="AL1047" s="2"/>
      <c r="AM1047" s="2"/>
      <c r="AN1047" s="241"/>
      <c r="AO1047" s="43"/>
      <c r="AP1047" s="2"/>
      <c r="AQ1047" s="2"/>
      <c r="AR1047" s="241"/>
      <c r="AS1047" s="2"/>
      <c r="AT1047" s="2"/>
      <c r="AU1047" s="2"/>
      <c r="AV1047" s="2"/>
      <c r="AW1047" s="2"/>
      <c r="AX1047" s="2"/>
      <c r="AY1047" s="2"/>
      <c r="AZ1047" s="2"/>
      <c r="BA1047" s="2"/>
      <c r="BB1047" s="2"/>
      <c r="BC1047" s="2"/>
      <c r="BD1047" s="2"/>
      <c r="BE1047" s="2"/>
      <c r="BF1047" s="2"/>
      <c r="BG1047" s="2"/>
      <c r="BH1047" s="2"/>
      <c r="BI1047" s="2"/>
      <c r="BJ1047" s="2"/>
    </row>
    <row r="1048" spans="1:62" customFormat="1" ht="15.5">
      <c r="A1048" s="218"/>
      <c r="B1048" s="218"/>
      <c r="C1048" s="218"/>
      <c r="D1048" s="218"/>
      <c r="E1048" s="218"/>
      <c r="F1048" s="218"/>
      <c r="G1048" s="218"/>
      <c r="H1048" s="218"/>
      <c r="I1048" s="218"/>
      <c r="J1048" s="218"/>
      <c r="K1048" s="218"/>
      <c r="L1048" s="218"/>
      <c r="M1048" s="218"/>
      <c r="N1048" s="218"/>
      <c r="O1048" s="218"/>
      <c r="P1048" s="218"/>
      <c r="S1048" s="43"/>
      <c r="T1048" s="43"/>
      <c r="U1048" s="43"/>
      <c r="V1048" s="43"/>
      <c r="W1048" s="43"/>
      <c r="X1048" s="43"/>
      <c r="Y1048" s="43"/>
      <c r="Z1048" s="43"/>
      <c r="AA1048" s="43"/>
      <c r="AB1048" s="43"/>
      <c r="AC1048" s="43"/>
      <c r="AD1048" s="43"/>
      <c r="AE1048" s="43"/>
      <c r="AF1048" s="43"/>
      <c r="AG1048" s="43"/>
      <c r="AH1048" s="43"/>
      <c r="AI1048" s="43"/>
      <c r="AJ1048" s="2"/>
      <c r="AK1048" s="241"/>
      <c r="AL1048" s="2"/>
      <c r="AM1048" s="2"/>
      <c r="AN1048" s="241"/>
      <c r="AO1048" s="43"/>
      <c r="AP1048" s="2"/>
      <c r="AQ1048" s="2"/>
      <c r="AR1048" s="241"/>
      <c r="AS1048" s="2"/>
      <c r="AT1048" s="2"/>
      <c r="AU1048" s="2"/>
      <c r="AV1048" s="2"/>
      <c r="AW1048" s="2"/>
      <c r="AX1048" s="2"/>
      <c r="AY1048" s="2"/>
      <c r="AZ1048" s="2"/>
      <c r="BA1048" s="2"/>
      <c r="BB1048" s="2"/>
      <c r="BC1048" s="2"/>
      <c r="BD1048" s="2"/>
      <c r="BE1048" s="2"/>
      <c r="BF1048" s="2"/>
      <c r="BG1048" s="2"/>
      <c r="BH1048" s="2"/>
      <c r="BI1048" s="2"/>
      <c r="BJ1048" s="2"/>
    </row>
    <row r="1049" spans="1:62" customFormat="1" ht="15.5">
      <c r="A1049" s="218"/>
      <c r="B1049" s="218"/>
      <c r="C1049" s="218"/>
      <c r="D1049" s="218"/>
      <c r="E1049" s="218"/>
      <c r="F1049" s="218"/>
      <c r="G1049" s="218"/>
      <c r="H1049" s="218"/>
      <c r="I1049" s="218"/>
      <c r="J1049" s="218"/>
      <c r="K1049" s="218"/>
      <c r="L1049" s="218"/>
      <c r="M1049" s="218"/>
      <c r="N1049" s="218"/>
      <c r="O1049" s="218"/>
      <c r="P1049" s="218"/>
      <c r="S1049" s="43"/>
      <c r="T1049" s="43"/>
      <c r="U1049" s="43"/>
      <c r="V1049" s="43"/>
      <c r="W1049" s="43"/>
      <c r="X1049" s="43"/>
      <c r="Y1049" s="43"/>
      <c r="Z1049" s="43"/>
      <c r="AA1049" s="43"/>
      <c r="AB1049" s="43"/>
      <c r="AC1049" s="43"/>
      <c r="AD1049" s="43"/>
      <c r="AE1049" s="43"/>
      <c r="AF1049" s="43"/>
      <c r="AG1049" s="43"/>
      <c r="AH1049" s="43"/>
      <c r="AI1049" s="43"/>
      <c r="AJ1049" s="2"/>
      <c r="AK1049" s="241"/>
      <c r="AL1049" s="2"/>
      <c r="AM1049" s="2"/>
      <c r="AN1049" s="241"/>
      <c r="AO1049" s="43"/>
      <c r="AP1049" s="2"/>
      <c r="AQ1049" s="2"/>
      <c r="AR1049" s="241"/>
      <c r="AS1049" s="2"/>
      <c r="AT1049" s="2"/>
      <c r="AU1049" s="2"/>
      <c r="AV1049" s="2"/>
      <c r="AW1049" s="2"/>
      <c r="AX1049" s="2"/>
      <c r="AY1049" s="2"/>
      <c r="AZ1049" s="2"/>
      <c r="BA1049" s="2"/>
      <c r="BB1049" s="2"/>
      <c r="BC1049" s="2"/>
      <c r="BD1049" s="2"/>
      <c r="BE1049" s="2"/>
      <c r="BF1049" s="2"/>
      <c r="BG1049" s="2"/>
      <c r="BH1049" s="2"/>
      <c r="BI1049" s="2"/>
      <c r="BJ1049" s="2"/>
    </row>
    <row r="1050" spans="1:62" customFormat="1" ht="15.5">
      <c r="A1050" s="218"/>
      <c r="B1050" s="218"/>
      <c r="C1050" s="218"/>
      <c r="D1050" s="218"/>
      <c r="E1050" s="218"/>
      <c r="F1050" s="218"/>
      <c r="G1050" s="218"/>
      <c r="H1050" s="218"/>
      <c r="I1050" s="218"/>
      <c r="J1050" s="218"/>
      <c r="K1050" s="218"/>
      <c r="L1050" s="218"/>
      <c r="M1050" s="218"/>
      <c r="N1050" s="218"/>
      <c r="O1050" s="218"/>
      <c r="P1050" s="218"/>
      <c r="S1050" s="43"/>
      <c r="T1050" s="43"/>
      <c r="U1050" s="43"/>
      <c r="V1050" s="43"/>
      <c r="W1050" s="43"/>
      <c r="X1050" s="43"/>
      <c r="Y1050" s="43"/>
      <c r="Z1050" s="43"/>
      <c r="AA1050" s="43"/>
      <c r="AB1050" s="43"/>
      <c r="AC1050" s="43"/>
      <c r="AD1050" s="43"/>
      <c r="AE1050" s="43"/>
      <c r="AF1050" s="43"/>
      <c r="AG1050" s="43"/>
      <c r="AH1050" s="43"/>
      <c r="AI1050" s="43"/>
      <c r="AJ1050" s="2"/>
      <c r="AK1050" s="241"/>
      <c r="AL1050" s="2"/>
      <c r="AM1050" s="2"/>
      <c r="AN1050" s="241"/>
      <c r="AO1050" s="43"/>
      <c r="AP1050" s="2"/>
      <c r="AQ1050" s="2"/>
      <c r="AR1050" s="241"/>
      <c r="AS1050" s="2"/>
      <c r="AT1050" s="2"/>
      <c r="AU1050" s="2"/>
      <c r="AV1050" s="2"/>
      <c r="AW1050" s="2"/>
      <c r="AX1050" s="2"/>
      <c r="AY1050" s="2"/>
      <c r="AZ1050" s="2"/>
      <c r="BA1050" s="2"/>
      <c r="BB1050" s="2"/>
      <c r="BC1050" s="2"/>
      <c r="BD1050" s="2"/>
      <c r="BE1050" s="2"/>
      <c r="BF1050" s="2"/>
      <c r="BG1050" s="2"/>
      <c r="BH1050" s="2"/>
      <c r="BI1050" s="2"/>
      <c r="BJ1050" s="2"/>
    </row>
    <row r="1051" spans="1:62" customFormat="1" ht="15.5">
      <c r="A1051" s="218"/>
      <c r="B1051" s="218"/>
      <c r="C1051" s="218"/>
      <c r="D1051" s="218"/>
      <c r="E1051" s="218"/>
      <c r="F1051" s="218"/>
      <c r="G1051" s="218"/>
      <c r="H1051" s="218"/>
      <c r="I1051" s="218"/>
      <c r="J1051" s="218"/>
      <c r="K1051" s="218"/>
      <c r="L1051" s="218"/>
      <c r="M1051" s="218"/>
      <c r="N1051" s="218"/>
      <c r="O1051" s="218"/>
      <c r="P1051" s="218"/>
      <c r="S1051" s="43"/>
      <c r="T1051" s="43"/>
      <c r="U1051" s="43"/>
      <c r="V1051" s="43"/>
      <c r="W1051" s="43"/>
      <c r="X1051" s="43"/>
      <c r="Y1051" s="43"/>
      <c r="Z1051" s="43"/>
      <c r="AA1051" s="43"/>
      <c r="AB1051" s="43"/>
      <c r="AC1051" s="43"/>
      <c r="AD1051" s="43"/>
      <c r="AE1051" s="43"/>
      <c r="AF1051" s="43"/>
      <c r="AG1051" s="43"/>
      <c r="AH1051" s="43"/>
      <c r="AI1051" s="43"/>
      <c r="AJ1051" s="2"/>
      <c r="AK1051" s="241"/>
      <c r="AL1051" s="2"/>
      <c r="AM1051" s="2"/>
      <c r="AN1051" s="241"/>
      <c r="AO1051" s="43"/>
      <c r="AP1051" s="43"/>
      <c r="AQ1051" s="43"/>
      <c r="AR1051" s="240"/>
      <c r="AS1051" s="2"/>
      <c r="AT1051" s="2"/>
      <c r="AU1051" s="2"/>
      <c r="AV1051" s="2"/>
      <c r="AW1051" s="2"/>
      <c r="AX1051" s="2"/>
      <c r="AY1051" s="2"/>
      <c r="AZ1051" s="2"/>
      <c r="BA1051" s="2"/>
      <c r="BB1051" s="2"/>
      <c r="BC1051" s="2"/>
      <c r="BD1051" s="2"/>
      <c r="BE1051" s="2"/>
      <c r="BF1051" s="2"/>
      <c r="BG1051" s="2"/>
      <c r="BH1051" s="2"/>
      <c r="BI1051" s="2"/>
      <c r="BJ1051" s="2"/>
    </row>
    <row r="1052" spans="1:62" customFormat="1" ht="15.5">
      <c r="A1052" s="218"/>
      <c r="B1052" s="218"/>
      <c r="C1052" s="218"/>
      <c r="D1052" s="218"/>
      <c r="E1052" s="218"/>
      <c r="F1052" s="218"/>
      <c r="G1052" s="218"/>
      <c r="H1052" s="218"/>
      <c r="I1052" s="218"/>
      <c r="J1052" s="218"/>
      <c r="K1052" s="218"/>
      <c r="L1052" s="218"/>
      <c r="M1052" s="218"/>
      <c r="N1052" s="218"/>
      <c r="O1052" s="218"/>
      <c r="P1052" s="218"/>
      <c r="S1052" s="43"/>
      <c r="T1052" s="43"/>
      <c r="U1052" s="43"/>
      <c r="V1052" s="43"/>
      <c r="W1052" s="43"/>
      <c r="X1052" s="43"/>
      <c r="Y1052" s="43"/>
      <c r="Z1052" s="43"/>
      <c r="AA1052" s="43"/>
      <c r="AB1052" s="43"/>
      <c r="AC1052" s="43"/>
      <c r="AD1052" s="43"/>
      <c r="AE1052" s="43"/>
      <c r="AF1052" s="43"/>
      <c r="AG1052" s="43"/>
      <c r="AH1052" s="43"/>
      <c r="AI1052" s="43"/>
      <c r="AJ1052" s="2"/>
      <c r="AK1052" s="241"/>
      <c r="AL1052" s="2"/>
      <c r="AM1052" s="2"/>
      <c r="AN1052" s="241"/>
      <c r="AO1052" s="43"/>
      <c r="AP1052" s="43"/>
      <c r="AQ1052" s="43"/>
      <c r="AR1052" s="240"/>
      <c r="AS1052" s="2"/>
      <c r="AT1052" s="2"/>
      <c r="AU1052" s="2"/>
      <c r="AV1052" s="2"/>
      <c r="AW1052" s="2"/>
      <c r="AX1052" s="2"/>
      <c r="AY1052" s="2"/>
      <c r="AZ1052" s="2"/>
      <c r="BA1052" s="2"/>
      <c r="BB1052" s="2"/>
      <c r="BC1052" s="2"/>
      <c r="BD1052" s="2"/>
      <c r="BE1052" s="2"/>
      <c r="BF1052" s="2"/>
      <c r="BG1052" s="2"/>
      <c r="BH1052" s="2"/>
      <c r="BI1052" s="2"/>
      <c r="BJ1052" s="2"/>
    </row>
    <row r="1053" spans="1:62" customFormat="1" ht="15.5">
      <c r="A1053" s="218"/>
      <c r="B1053" s="218"/>
      <c r="C1053" s="218"/>
      <c r="D1053" s="218"/>
      <c r="E1053" s="218"/>
      <c r="F1053" s="218"/>
      <c r="G1053" s="218"/>
      <c r="H1053" s="218"/>
      <c r="I1053" s="218"/>
      <c r="J1053" s="218"/>
      <c r="K1053" s="218"/>
      <c r="L1053" s="218"/>
      <c r="M1053" s="218"/>
      <c r="N1053" s="218"/>
      <c r="O1053" s="218"/>
      <c r="P1053" s="218"/>
      <c r="S1053" s="43"/>
      <c r="T1053" s="43"/>
      <c r="U1053" s="43"/>
      <c r="V1053" s="43"/>
      <c r="W1053" s="43"/>
      <c r="X1053" s="43"/>
      <c r="Y1053" s="43"/>
      <c r="Z1053" s="43"/>
      <c r="AA1053" s="43"/>
      <c r="AB1053" s="43"/>
      <c r="AC1053" s="43"/>
      <c r="AD1053" s="43"/>
      <c r="AE1053" s="43"/>
      <c r="AF1053" s="43"/>
      <c r="AG1053" s="43"/>
      <c r="AH1053" s="43"/>
      <c r="AI1053" s="43"/>
      <c r="AJ1053" s="2"/>
      <c r="AK1053" s="241"/>
      <c r="AL1053" s="2"/>
      <c r="AM1053" s="2"/>
      <c r="AN1053" s="241"/>
      <c r="AO1053" s="43"/>
      <c r="AP1053" s="43"/>
      <c r="AQ1053" s="43"/>
      <c r="AR1053" s="240"/>
      <c r="AS1053" s="2"/>
      <c r="AT1053" s="2"/>
      <c r="AU1053" s="2"/>
      <c r="AV1053" s="2"/>
      <c r="AW1053" s="2"/>
      <c r="AX1053" s="2"/>
      <c r="AY1053" s="2"/>
      <c r="AZ1053" s="2"/>
      <c r="BA1053" s="2"/>
      <c r="BB1053" s="2"/>
      <c r="BC1053" s="2"/>
      <c r="BD1053" s="2"/>
      <c r="BE1053" s="2"/>
      <c r="BF1053" s="2"/>
      <c r="BG1053" s="2"/>
      <c r="BH1053" s="2"/>
      <c r="BI1053" s="2"/>
      <c r="BJ1053" s="2"/>
    </row>
    <row r="1054" spans="1:62" customFormat="1" ht="15.5">
      <c r="A1054" s="218"/>
      <c r="B1054" s="218"/>
      <c r="C1054" s="218"/>
      <c r="D1054" s="218"/>
      <c r="E1054" s="218"/>
      <c r="F1054" s="218"/>
      <c r="G1054" s="218"/>
      <c r="H1054" s="218"/>
      <c r="I1054" s="218"/>
      <c r="J1054" s="218"/>
      <c r="K1054" s="218"/>
      <c r="L1054" s="218"/>
      <c r="M1054" s="218"/>
      <c r="N1054" s="218"/>
      <c r="O1054" s="218"/>
      <c r="P1054" s="218"/>
      <c r="S1054" s="43"/>
      <c r="T1054" s="43"/>
      <c r="U1054" s="43"/>
      <c r="V1054" s="43"/>
      <c r="W1054" s="43"/>
      <c r="X1054" s="43"/>
      <c r="Y1054" s="43"/>
      <c r="Z1054" s="43"/>
      <c r="AA1054" s="43"/>
      <c r="AB1054" s="43"/>
      <c r="AC1054" s="43"/>
      <c r="AD1054" s="43"/>
      <c r="AE1054" s="43"/>
      <c r="AF1054" s="43"/>
      <c r="AG1054" s="43"/>
      <c r="AH1054" s="43"/>
      <c r="AI1054" s="43"/>
      <c r="AJ1054" s="2"/>
      <c r="AK1054" s="241"/>
      <c r="AL1054" s="2"/>
      <c r="AM1054" s="2"/>
      <c r="AN1054" s="241"/>
      <c r="AO1054" s="43"/>
      <c r="AP1054" s="43"/>
      <c r="AQ1054" s="43"/>
      <c r="AR1054" s="240"/>
      <c r="AS1054" s="2"/>
      <c r="AT1054" s="2"/>
      <c r="AU1054" s="2"/>
      <c r="AV1054" s="2"/>
      <c r="AW1054" s="2"/>
      <c r="AX1054" s="2"/>
      <c r="AY1054" s="2"/>
      <c r="AZ1054" s="2"/>
      <c r="BA1054" s="2"/>
      <c r="BB1054" s="2"/>
      <c r="BC1054" s="2"/>
      <c r="BD1054" s="2"/>
      <c r="BE1054" s="2"/>
      <c r="BF1054" s="2"/>
      <c r="BG1054" s="2"/>
      <c r="BH1054" s="2"/>
      <c r="BI1054" s="2"/>
      <c r="BJ1054" s="2"/>
    </row>
    <row r="1055" spans="1:62" customFormat="1" ht="15.5">
      <c r="A1055" s="218"/>
      <c r="B1055" s="218"/>
      <c r="C1055" s="218"/>
      <c r="D1055" s="218"/>
      <c r="E1055" s="218"/>
      <c r="F1055" s="218"/>
      <c r="G1055" s="218"/>
      <c r="H1055" s="218"/>
      <c r="I1055" s="218"/>
      <c r="J1055" s="218"/>
      <c r="K1055" s="218"/>
      <c r="L1055" s="218"/>
      <c r="M1055" s="218"/>
      <c r="N1055" s="218"/>
      <c r="O1055" s="218"/>
      <c r="P1055" s="218"/>
      <c r="S1055" s="43"/>
      <c r="T1055" s="43"/>
      <c r="U1055" s="43"/>
      <c r="V1055" s="43"/>
      <c r="W1055" s="43"/>
      <c r="X1055" s="43"/>
      <c r="Y1055" s="43"/>
      <c r="Z1055" s="43"/>
      <c r="AA1055" s="43"/>
      <c r="AB1055" s="43"/>
      <c r="AC1055" s="43"/>
      <c r="AD1055" s="43"/>
      <c r="AE1055" s="43"/>
      <c r="AF1055" s="43"/>
      <c r="AG1055" s="43"/>
      <c r="AH1055" s="43"/>
      <c r="AI1055" s="43"/>
      <c r="AJ1055" s="2"/>
      <c r="AK1055" s="241"/>
      <c r="AL1055" s="2"/>
      <c r="AM1055" s="2"/>
      <c r="AN1055" s="241"/>
      <c r="AO1055" s="43"/>
      <c r="AP1055" s="43"/>
      <c r="AQ1055" s="43"/>
      <c r="AR1055" s="240"/>
      <c r="AS1055" s="2"/>
      <c r="AT1055" s="2"/>
      <c r="AU1055" s="2"/>
      <c r="AV1055" s="2"/>
      <c r="AW1055" s="2"/>
      <c r="AX1055" s="2"/>
      <c r="AY1055" s="2"/>
      <c r="AZ1055" s="2"/>
      <c r="BA1055" s="2"/>
      <c r="BB1055" s="2"/>
      <c r="BC1055" s="2"/>
      <c r="BD1055" s="2"/>
      <c r="BE1055" s="2"/>
      <c r="BF1055" s="2"/>
      <c r="BG1055" s="2"/>
      <c r="BH1055" s="2"/>
      <c r="BI1055" s="2"/>
      <c r="BJ1055" s="2"/>
    </row>
    <row r="1056" spans="1:62" customFormat="1" ht="15.5">
      <c r="A1056" s="218"/>
      <c r="B1056" s="218"/>
      <c r="C1056" s="218"/>
      <c r="D1056" s="218"/>
      <c r="E1056" s="218"/>
      <c r="F1056" s="218"/>
      <c r="G1056" s="218"/>
      <c r="H1056" s="218"/>
      <c r="I1056" s="218"/>
      <c r="J1056" s="218"/>
      <c r="K1056" s="218"/>
      <c r="L1056" s="218"/>
      <c r="M1056" s="218"/>
      <c r="N1056" s="218"/>
      <c r="O1056" s="218"/>
      <c r="P1056" s="218"/>
      <c r="S1056" s="43"/>
      <c r="T1056" s="43"/>
      <c r="U1056" s="43"/>
      <c r="V1056" s="43"/>
      <c r="W1056" s="43"/>
      <c r="X1056" s="43"/>
      <c r="Y1056" s="43"/>
      <c r="Z1056" s="43"/>
      <c r="AA1056" s="43"/>
      <c r="AB1056" s="43"/>
      <c r="AC1056" s="43"/>
      <c r="AD1056" s="43"/>
      <c r="AE1056" s="43"/>
      <c r="AF1056" s="43"/>
      <c r="AG1056" s="43"/>
      <c r="AH1056" s="43"/>
      <c r="AI1056" s="43"/>
      <c r="AJ1056" s="2"/>
      <c r="AK1056" s="241"/>
      <c r="AL1056" s="2"/>
      <c r="AM1056" s="2"/>
      <c r="AN1056" s="241"/>
      <c r="AO1056" s="43"/>
      <c r="AP1056" s="43"/>
      <c r="AQ1056" s="43"/>
      <c r="AR1056" s="240"/>
      <c r="AS1056" s="2"/>
      <c r="AT1056" s="2"/>
      <c r="AU1056" s="2"/>
      <c r="AV1056" s="2"/>
      <c r="AW1056" s="2"/>
      <c r="AX1056" s="2"/>
      <c r="AY1056" s="2"/>
      <c r="AZ1056" s="2"/>
      <c r="BA1056" s="2"/>
      <c r="BB1056" s="2"/>
      <c r="BC1056" s="2"/>
      <c r="BD1056" s="2"/>
      <c r="BE1056" s="2"/>
      <c r="BF1056" s="2"/>
      <c r="BG1056" s="2"/>
      <c r="BH1056" s="2"/>
      <c r="BI1056" s="2"/>
      <c r="BJ1056" s="2"/>
    </row>
    <row r="1057" spans="1:62" customFormat="1" ht="15.5">
      <c r="A1057" s="218"/>
      <c r="B1057" s="218"/>
      <c r="C1057" s="218"/>
      <c r="D1057" s="218"/>
      <c r="E1057" s="218"/>
      <c r="F1057" s="218"/>
      <c r="G1057" s="218"/>
      <c r="H1057" s="218"/>
      <c r="I1057" s="218"/>
      <c r="J1057" s="218"/>
      <c r="K1057" s="218"/>
      <c r="L1057" s="218"/>
      <c r="M1057" s="218"/>
      <c r="N1057" s="218"/>
      <c r="O1057" s="218"/>
      <c r="P1057" s="218"/>
      <c r="S1057" s="43"/>
      <c r="T1057" s="43"/>
      <c r="U1057" s="43"/>
      <c r="V1057" s="43"/>
      <c r="W1057" s="43"/>
      <c r="X1057" s="43"/>
      <c r="Y1057" s="43"/>
      <c r="Z1057" s="43"/>
      <c r="AA1057" s="43"/>
      <c r="AB1057" s="43"/>
      <c r="AC1057" s="43"/>
      <c r="AD1057" s="43"/>
      <c r="AE1057" s="43"/>
      <c r="AF1057" s="43"/>
      <c r="AG1057" s="43"/>
      <c r="AH1057" s="43"/>
      <c r="AI1057" s="43"/>
      <c r="AJ1057" s="2"/>
      <c r="AK1057" s="241"/>
      <c r="AL1057" s="2"/>
      <c r="AM1057" s="2"/>
      <c r="AN1057" s="241"/>
      <c r="AO1057" s="43"/>
      <c r="AP1057" s="43"/>
      <c r="AQ1057" s="43"/>
      <c r="AR1057" s="240"/>
      <c r="AS1057" s="2"/>
      <c r="AT1057" s="2"/>
      <c r="AU1057" s="2"/>
      <c r="AV1057" s="2"/>
      <c r="AW1057" s="2"/>
      <c r="AX1057" s="2"/>
      <c r="AY1057" s="2"/>
      <c r="AZ1057" s="2"/>
      <c r="BA1057" s="2"/>
      <c r="BB1057" s="2"/>
      <c r="BC1057" s="2"/>
      <c r="BD1057" s="2"/>
      <c r="BE1057" s="2"/>
      <c r="BF1057" s="2"/>
      <c r="BG1057" s="2"/>
      <c r="BH1057" s="2"/>
      <c r="BI1057" s="2"/>
      <c r="BJ1057" s="2"/>
    </row>
    <row r="1058" spans="1:62" customFormat="1" ht="15.5">
      <c r="A1058" s="218"/>
      <c r="B1058" s="218"/>
      <c r="C1058" s="218"/>
      <c r="D1058" s="218"/>
      <c r="E1058" s="218"/>
      <c r="F1058" s="218"/>
      <c r="G1058" s="218"/>
      <c r="H1058" s="218"/>
      <c r="I1058" s="218"/>
      <c r="J1058" s="218"/>
      <c r="K1058" s="218"/>
      <c r="L1058" s="218"/>
      <c r="M1058" s="218"/>
      <c r="N1058" s="218"/>
      <c r="O1058" s="218"/>
      <c r="P1058" s="218"/>
      <c r="S1058" s="43"/>
      <c r="T1058" s="43"/>
      <c r="U1058" s="43"/>
      <c r="V1058" s="43"/>
      <c r="W1058" s="43"/>
      <c r="X1058" s="43"/>
      <c r="Y1058" s="43"/>
      <c r="Z1058" s="43"/>
      <c r="AA1058" s="43"/>
      <c r="AB1058" s="43"/>
      <c r="AC1058" s="43"/>
      <c r="AD1058" s="43"/>
      <c r="AE1058" s="43"/>
      <c r="AF1058" s="43"/>
      <c r="AG1058" s="43"/>
      <c r="AH1058" s="43"/>
      <c r="AI1058" s="43"/>
      <c r="AJ1058" s="2"/>
      <c r="AK1058" s="252"/>
      <c r="AL1058" s="2"/>
      <c r="AM1058" s="2"/>
      <c r="AN1058" s="241"/>
      <c r="AO1058" s="43"/>
      <c r="AP1058" s="43"/>
      <c r="AQ1058" s="43"/>
      <c r="AR1058" s="240"/>
      <c r="AS1058" s="2"/>
      <c r="AT1058" s="2"/>
      <c r="AU1058" s="2"/>
      <c r="AV1058" s="2"/>
      <c r="AW1058" s="2"/>
      <c r="AX1058" s="2"/>
      <c r="AY1058" s="2"/>
      <c r="AZ1058" s="2"/>
      <c r="BA1058" s="2"/>
      <c r="BB1058" s="2"/>
      <c r="BC1058" s="2"/>
      <c r="BD1058" s="2"/>
      <c r="BE1058" s="2"/>
      <c r="BF1058" s="2"/>
      <c r="BG1058" s="2"/>
      <c r="BH1058" s="2"/>
      <c r="BI1058" s="2"/>
      <c r="BJ1058" s="2"/>
    </row>
    <row r="1059" spans="1:62" customFormat="1" ht="15.5">
      <c r="A1059" s="218"/>
      <c r="B1059" s="218"/>
      <c r="C1059" s="218"/>
      <c r="D1059" s="218"/>
      <c r="E1059" s="218"/>
      <c r="F1059" s="218"/>
      <c r="G1059" s="218"/>
      <c r="H1059" s="218"/>
      <c r="I1059" s="218"/>
      <c r="J1059" s="218"/>
      <c r="K1059" s="218"/>
      <c r="L1059" s="218"/>
      <c r="M1059" s="218"/>
      <c r="N1059" s="218"/>
      <c r="O1059" s="218"/>
      <c r="P1059" s="218"/>
      <c r="S1059" s="43"/>
      <c r="T1059" s="43"/>
      <c r="U1059" s="43"/>
      <c r="V1059" s="43"/>
      <c r="W1059" s="43"/>
      <c r="X1059" s="43"/>
      <c r="Y1059" s="43"/>
      <c r="Z1059" s="43"/>
      <c r="AA1059" s="43"/>
      <c r="AB1059" s="43"/>
      <c r="AC1059" s="43"/>
      <c r="AD1059" s="43"/>
      <c r="AE1059" s="43"/>
      <c r="AF1059" s="43"/>
      <c r="AG1059" s="43"/>
      <c r="AH1059" s="43"/>
      <c r="AI1059" s="43"/>
      <c r="AJ1059" s="2"/>
      <c r="AK1059" s="241"/>
      <c r="AL1059" s="2"/>
      <c r="AM1059" s="2"/>
      <c r="AN1059" s="241"/>
      <c r="AO1059" s="43"/>
      <c r="AP1059" s="43"/>
      <c r="AQ1059" s="43"/>
      <c r="AR1059" s="240"/>
      <c r="AS1059" s="2"/>
      <c r="AT1059" s="2"/>
      <c r="AU1059" s="2"/>
      <c r="AV1059" s="2"/>
      <c r="AW1059" s="2"/>
      <c r="AX1059" s="2"/>
      <c r="AY1059" s="2"/>
      <c r="AZ1059" s="2"/>
      <c r="BA1059" s="2"/>
      <c r="BB1059" s="2"/>
      <c r="BC1059" s="2"/>
      <c r="BD1059" s="2"/>
      <c r="BE1059" s="2"/>
      <c r="BF1059" s="2"/>
      <c r="BG1059" s="2"/>
      <c r="BH1059" s="2"/>
      <c r="BI1059" s="2"/>
      <c r="BJ1059" s="2"/>
    </row>
    <row r="1060" spans="1:62" customFormat="1" ht="15.5">
      <c r="A1060" s="218"/>
      <c r="B1060" s="218"/>
      <c r="C1060" s="218"/>
      <c r="D1060" s="218"/>
      <c r="E1060" s="218"/>
      <c r="F1060" s="218"/>
      <c r="G1060" s="218"/>
      <c r="H1060" s="218"/>
      <c r="I1060" s="218"/>
      <c r="J1060" s="218"/>
      <c r="K1060" s="218"/>
      <c r="L1060" s="218"/>
      <c r="M1060" s="218"/>
      <c r="N1060" s="218"/>
      <c r="O1060" s="218"/>
      <c r="P1060" s="218"/>
      <c r="S1060" s="43"/>
      <c r="T1060" s="43"/>
      <c r="U1060" s="43"/>
      <c r="V1060" s="43"/>
      <c r="W1060" s="43"/>
      <c r="X1060" s="43"/>
      <c r="Y1060" s="43"/>
      <c r="Z1060" s="43"/>
      <c r="AA1060" s="43"/>
      <c r="AB1060" s="43"/>
      <c r="AC1060" s="43"/>
      <c r="AD1060" s="43"/>
      <c r="AE1060" s="43"/>
      <c r="AF1060" s="43"/>
      <c r="AG1060" s="43"/>
      <c r="AH1060" s="43"/>
      <c r="AI1060" s="43"/>
      <c r="AJ1060" s="2"/>
      <c r="AK1060" s="241"/>
      <c r="AL1060" s="2"/>
      <c r="AM1060" s="2"/>
      <c r="AN1060" s="241"/>
      <c r="AO1060" s="43"/>
      <c r="AP1060" s="43"/>
      <c r="AQ1060" s="43"/>
      <c r="AR1060" s="240"/>
      <c r="AS1060" s="2"/>
      <c r="AT1060" s="2"/>
      <c r="AU1060" s="2"/>
      <c r="AV1060" s="2"/>
      <c r="AW1060" s="2"/>
      <c r="AX1060" s="2"/>
      <c r="AY1060" s="2"/>
      <c r="AZ1060" s="2"/>
      <c r="BA1060" s="2"/>
      <c r="BB1060" s="2"/>
      <c r="BC1060" s="2"/>
      <c r="BD1060" s="2"/>
      <c r="BE1060" s="2"/>
      <c r="BF1060" s="2"/>
      <c r="BG1060" s="2"/>
      <c r="BH1060" s="2"/>
      <c r="BI1060" s="2"/>
      <c r="BJ1060" s="2"/>
    </row>
    <row r="1061" spans="1:62" customFormat="1" ht="15.5">
      <c r="A1061" s="218"/>
      <c r="B1061" s="218"/>
      <c r="C1061" s="218"/>
      <c r="D1061" s="218"/>
      <c r="E1061" s="218"/>
      <c r="F1061" s="218"/>
      <c r="G1061" s="218"/>
      <c r="H1061" s="218"/>
      <c r="I1061" s="218"/>
      <c r="J1061" s="218"/>
      <c r="K1061" s="218"/>
      <c r="L1061" s="218"/>
      <c r="M1061" s="218"/>
      <c r="N1061" s="218"/>
      <c r="O1061" s="218"/>
      <c r="P1061" s="218"/>
      <c r="S1061" s="43"/>
      <c r="T1061" s="43"/>
      <c r="U1061" s="43"/>
      <c r="V1061" s="43"/>
      <c r="W1061" s="43"/>
      <c r="X1061" s="43"/>
      <c r="Y1061" s="43"/>
      <c r="Z1061" s="43"/>
      <c r="AA1061" s="43"/>
      <c r="AB1061" s="43"/>
      <c r="AC1061" s="43"/>
      <c r="AD1061" s="43"/>
      <c r="AE1061" s="43"/>
      <c r="AF1061" s="43"/>
      <c r="AG1061" s="43"/>
      <c r="AH1061" s="43"/>
      <c r="AI1061" s="43"/>
      <c r="AJ1061" s="2"/>
      <c r="AK1061" s="241"/>
      <c r="AL1061" s="2"/>
      <c r="AM1061" s="2"/>
      <c r="AN1061" s="241"/>
      <c r="AO1061" s="43"/>
      <c r="AP1061" s="43"/>
      <c r="AQ1061" s="43"/>
      <c r="AR1061" s="240"/>
      <c r="AS1061" s="2"/>
      <c r="AT1061" s="2"/>
      <c r="AU1061" s="2"/>
      <c r="AV1061" s="2"/>
      <c r="AW1061" s="2"/>
      <c r="AX1061" s="2"/>
      <c r="AY1061" s="2"/>
      <c r="AZ1061" s="2"/>
      <c r="BA1061" s="2"/>
      <c r="BB1061" s="2"/>
      <c r="BC1061" s="2"/>
      <c r="BD1061" s="2"/>
      <c r="BE1061" s="2"/>
      <c r="BF1061" s="2"/>
      <c r="BG1061" s="2"/>
      <c r="BH1061" s="2"/>
      <c r="BI1061" s="2"/>
      <c r="BJ1061" s="2"/>
    </row>
    <row r="1062" spans="1:62" customFormat="1" ht="15.5">
      <c r="A1062" s="218"/>
      <c r="B1062" s="218"/>
      <c r="C1062" s="218"/>
      <c r="D1062" s="218"/>
      <c r="E1062" s="218"/>
      <c r="F1062" s="218"/>
      <c r="G1062" s="218"/>
      <c r="H1062" s="218"/>
      <c r="I1062" s="218"/>
      <c r="J1062" s="218"/>
      <c r="K1062" s="218"/>
      <c r="L1062" s="218"/>
      <c r="M1062" s="218"/>
      <c r="N1062" s="218"/>
      <c r="O1062" s="218"/>
      <c r="P1062" s="218"/>
      <c r="S1062" s="43"/>
      <c r="T1062" s="43"/>
      <c r="U1062" s="43"/>
      <c r="V1062" s="43"/>
      <c r="W1062" s="43"/>
      <c r="X1062" s="43"/>
      <c r="Y1062" s="43"/>
      <c r="Z1062" s="43"/>
      <c r="AA1062" s="43"/>
      <c r="AB1062" s="43"/>
      <c r="AC1062" s="43"/>
      <c r="AD1062" s="43"/>
      <c r="AE1062" s="43"/>
      <c r="AF1062" s="43"/>
      <c r="AG1062" s="43"/>
      <c r="AH1062" s="43"/>
      <c r="AI1062" s="43"/>
      <c r="AJ1062" s="43"/>
      <c r="AK1062" s="240"/>
      <c r="AL1062" s="43"/>
      <c r="AM1062" s="2"/>
      <c r="AN1062" s="241"/>
      <c r="AO1062" s="43"/>
      <c r="AP1062" s="43"/>
      <c r="AQ1062" s="43"/>
      <c r="AR1062" s="240"/>
      <c r="AS1062" s="2"/>
      <c r="AT1062" s="2"/>
      <c r="AU1062" s="2"/>
      <c r="AV1062" s="2"/>
      <c r="AW1062" s="2"/>
      <c r="AX1062" s="2"/>
      <c r="AY1062" s="2"/>
      <c r="AZ1062" s="2"/>
      <c r="BA1062" s="2"/>
      <c r="BB1062" s="2"/>
      <c r="BC1062" s="2"/>
      <c r="BD1062" s="2"/>
      <c r="BE1062" s="2"/>
      <c r="BF1062" s="2"/>
      <c r="BG1062" s="2"/>
      <c r="BH1062" s="2"/>
      <c r="BI1062" s="2"/>
      <c r="BJ1062" s="2"/>
    </row>
    <row r="1063" spans="1:62" customFormat="1" ht="15.5">
      <c r="A1063" s="218"/>
      <c r="B1063" s="218"/>
      <c r="C1063" s="218"/>
      <c r="D1063" s="218"/>
      <c r="E1063" s="218"/>
      <c r="F1063" s="218"/>
      <c r="G1063" s="218"/>
      <c r="H1063" s="218"/>
      <c r="I1063" s="218"/>
      <c r="J1063" s="218"/>
      <c r="K1063" s="218"/>
      <c r="L1063" s="218"/>
      <c r="M1063" s="218"/>
      <c r="N1063" s="218"/>
      <c r="O1063" s="218"/>
      <c r="P1063" s="218"/>
      <c r="S1063" s="43"/>
      <c r="T1063" s="43"/>
      <c r="U1063" s="43"/>
      <c r="V1063" s="43"/>
      <c r="W1063" s="43"/>
      <c r="X1063" s="43"/>
      <c r="Y1063" s="43"/>
      <c r="Z1063" s="43"/>
      <c r="AA1063" s="43"/>
      <c r="AB1063" s="43"/>
      <c r="AC1063" s="43"/>
      <c r="AD1063" s="43"/>
      <c r="AE1063" s="43"/>
      <c r="AF1063" s="43"/>
      <c r="AG1063" s="43"/>
      <c r="AH1063" s="43"/>
      <c r="AI1063" s="43"/>
      <c r="AJ1063" s="43"/>
      <c r="AK1063" s="240"/>
      <c r="AL1063" s="43"/>
      <c r="AM1063" s="2"/>
      <c r="AN1063" s="241"/>
      <c r="AO1063" s="43"/>
      <c r="AP1063" s="43"/>
      <c r="AQ1063" s="43"/>
      <c r="AR1063" s="240"/>
      <c r="AS1063" s="2"/>
      <c r="AT1063" s="2"/>
      <c r="AU1063" s="2"/>
      <c r="AV1063" s="2"/>
      <c r="AW1063" s="2"/>
      <c r="AX1063" s="2"/>
      <c r="AY1063" s="2"/>
      <c r="AZ1063" s="2"/>
      <c r="BA1063" s="2"/>
      <c r="BB1063" s="2"/>
      <c r="BC1063" s="2"/>
      <c r="BD1063" s="2"/>
      <c r="BE1063" s="2"/>
      <c r="BF1063" s="2"/>
      <c r="BG1063" s="2"/>
      <c r="BH1063" s="2"/>
      <c r="BI1063" s="2"/>
      <c r="BJ1063" s="2"/>
    </row>
    <row r="1064" spans="1:62" customFormat="1" ht="15.5">
      <c r="A1064" s="218"/>
      <c r="B1064" s="218"/>
      <c r="C1064" s="218"/>
      <c r="D1064" s="218"/>
      <c r="E1064" s="218"/>
      <c r="F1064" s="218"/>
      <c r="G1064" s="218"/>
      <c r="H1064" s="218"/>
      <c r="I1064" s="218"/>
      <c r="J1064" s="218"/>
      <c r="K1064" s="218"/>
      <c r="L1064" s="218"/>
      <c r="M1064" s="218"/>
      <c r="N1064" s="218"/>
      <c r="O1064" s="218"/>
      <c r="P1064" s="218"/>
      <c r="S1064" s="43"/>
      <c r="T1064" s="43"/>
      <c r="U1064" s="43"/>
      <c r="V1064" s="43"/>
      <c r="W1064" s="43"/>
      <c r="X1064" s="43"/>
      <c r="Y1064" s="43"/>
      <c r="Z1064" s="43"/>
      <c r="AA1064" s="43"/>
      <c r="AB1064" s="43"/>
      <c r="AC1064" s="43"/>
      <c r="AD1064" s="43"/>
      <c r="AE1064" s="43"/>
      <c r="AF1064" s="43"/>
      <c r="AG1064" s="43"/>
      <c r="AH1064" s="43"/>
      <c r="AI1064" s="43"/>
      <c r="AJ1064" s="43"/>
      <c r="AK1064" s="240"/>
      <c r="AL1064" s="43"/>
      <c r="AM1064" s="2"/>
      <c r="AN1064" s="241"/>
      <c r="AO1064" s="43"/>
      <c r="AP1064" s="43"/>
      <c r="AQ1064" s="43"/>
      <c r="AR1064" s="240"/>
      <c r="AS1064" s="2"/>
      <c r="AT1064" s="2"/>
      <c r="AU1064" s="2"/>
      <c r="AV1064" s="2"/>
      <c r="AW1064" s="2"/>
      <c r="AX1064" s="2"/>
      <c r="AY1064" s="2"/>
      <c r="AZ1064" s="2"/>
      <c r="BA1064" s="2"/>
      <c r="BB1064" s="2"/>
      <c r="BC1064" s="2"/>
      <c r="BD1064" s="2"/>
      <c r="BE1064" s="2"/>
      <c r="BF1064" s="2"/>
      <c r="BG1064" s="2"/>
      <c r="BH1064" s="2"/>
      <c r="BI1064" s="2"/>
      <c r="BJ1064" s="2"/>
    </row>
    <row r="1065" spans="1:62" customFormat="1" ht="15.5">
      <c r="A1065" s="218"/>
      <c r="B1065" s="218"/>
      <c r="C1065" s="218"/>
      <c r="D1065" s="218"/>
      <c r="E1065" s="218"/>
      <c r="F1065" s="218"/>
      <c r="G1065" s="218"/>
      <c r="H1065" s="218"/>
      <c r="I1065" s="218"/>
      <c r="J1065" s="218"/>
      <c r="K1065" s="218"/>
      <c r="L1065" s="218"/>
      <c r="M1065" s="218"/>
      <c r="N1065" s="218"/>
      <c r="O1065" s="218"/>
      <c r="P1065" s="218"/>
      <c r="S1065" s="43"/>
      <c r="T1065" s="43"/>
      <c r="U1065" s="43"/>
      <c r="V1065" s="43"/>
      <c r="W1065" s="43"/>
      <c r="X1065" s="43"/>
      <c r="Y1065" s="43"/>
      <c r="Z1065" s="43"/>
      <c r="AA1065" s="43"/>
      <c r="AB1065" s="43"/>
      <c r="AC1065" s="43"/>
      <c r="AD1065" s="43"/>
      <c r="AE1065" s="43"/>
      <c r="AF1065" s="43"/>
      <c r="AG1065" s="43"/>
      <c r="AH1065" s="43"/>
      <c r="AI1065" s="43"/>
      <c r="AJ1065" s="43"/>
      <c r="AK1065" s="240"/>
      <c r="AL1065" s="43"/>
      <c r="AM1065" s="2"/>
      <c r="AN1065" s="241"/>
      <c r="AO1065" s="43"/>
      <c r="AP1065" s="43"/>
      <c r="AQ1065" s="43"/>
      <c r="AR1065" s="240"/>
      <c r="AS1065" s="2"/>
      <c r="AT1065" s="2"/>
      <c r="AU1065" s="2"/>
      <c r="AV1065" s="2"/>
      <c r="AW1065" s="2"/>
      <c r="AX1065" s="2"/>
      <c r="AY1065" s="2"/>
      <c r="AZ1065" s="2"/>
      <c r="BA1065" s="2"/>
      <c r="BB1065" s="2"/>
      <c r="BC1065" s="2"/>
      <c r="BD1065" s="2"/>
      <c r="BE1065" s="2"/>
      <c r="BF1065" s="2"/>
      <c r="BG1065" s="2"/>
      <c r="BH1065" s="2"/>
      <c r="BI1065" s="2"/>
      <c r="BJ1065" s="2"/>
    </row>
    <row r="1066" spans="1:62" customFormat="1" ht="15.5">
      <c r="A1066" s="218"/>
      <c r="B1066" s="218"/>
      <c r="C1066" s="218"/>
      <c r="D1066" s="218"/>
      <c r="E1066" s="218"/>
      <c r="F1066" s="218"/>
      <c r="G1066" s="218"/>
      <c r="H1066" s="218"/>
      <c r="I1066" s="218"/>
      <c r="J1066" s="218"/>
      <c r="K1066" s="218"/>
      <c r="L1066" s="218"/>
      <c r="M1066" s="218"/>
      <c r="N1066" s="218"/>
      <c r="O1066" s="218"/>
      <c r="P1066" s="218"/>
      <c r="S1066" s="43"/>
      <c r="T1066" s="43"/>
      <c r="U1066" s="43"/>
      <c r="V1066" s="43"/>
      <c r="W1066" s="43"/>
      <c r="X1066" s="43"/>
      <c r="Y1066" s="43"/>
      <c r="Z1066" s="43"/>
      <c r="AA1066" s="43"/>
      <c r="AB1066" s="43"/>
      <c r="AC1066" s="43"/>
      <c r="AD1066" s="43"/>
      <c r="AE1066" s="43"/>
      <c r="AF1066" s="43"/>
      <c r="AG1066" s="43"/>
      <c r="AH1066" s="43"/>
      <c r="AI1066" s="43"/>
      <c r="AJ1066" s="43"/>
      <c r="AK1066" s="240"/>
      <c r="AL1066" s="43"/>
      <c r="AM1066" s="2"/>
      <c r="AN1066" s="241"/>
      <c r="AO1066" s="43"/>
      <c r="AP1066" s="43"/>
      <c r="AQ1066" s="43"/>
      <c r="AR1066" s="240"/>
      <c r="AS1066" s="2"/>
      <c r="AT1066" s="43"/>
      <c r="AU1066" s="43"/>
      <c r="AV1066" s="43"/>
      <c r="AW1066" s="2"/>
      <c r="AX1066" s="2"/>
      <c r="AY1066" s="2"/>
      <c r="AZ1066" s="2"/>
      <c r="BA1066" s="2"/>
      <c r="BB1066" s="2"/>
      <c r="BC1066" s="2"/>
      <c r="BD1066" s="2"/>
      <c r="BE1066" s="2"/>
      <c r="BF1066" s="2"/>
      <c r="BG1066" s="2"/>
      <c r="BH1066" s="2"/>
      <c r="BI1066" s="2"/>
      <c r="BJ1066" s="2"/>
    </row>
    <row r="1067" spans="1:62" customFormat="1" ht="15.5">
      <c r="A1067" s="218"/>
      <c r="B1067" s="218"/>
      <c r="C1067" s="218"/>
      <c r="D1067" s="218"/>
      <c r="E1067" s="218"/>
      <c r="F1067" s="218"/>
      <c r="G1067" s="218"/>
      <c r="H1067" s="218"/>
      <c r="I1067" s="218"/>
      <c r="J1067" s="218"/>
      <c r="K1067" s="218"/>
      <c r="L1067" s="218"/>
      <c r="M1067" s="218"/>
      <c r="N1067" s="218"/>
      <c r="O1067" s="218"/>
      <c r="P1067" s="218"/>
      <c r="S1067" s="43"/>
      <c r="T1067" s="43"/>
      <c r="U1067" s="43"/>
      <c r="V1067" s="43"/>
      <c r="W1067" s="43"/>
      <c r="X1067" s="43"/>
      <c r="Y1067" s="43"/>
      <c r="Z1067" s="43"/>
      <c r="AA1067" s="43"/>
      <c r="AB1067" s="43"/>
      <c r="AC1067" s="43"/>
      <c r="AD1067" s="43"/>
      <c r="AE1067" s="43"/>
      <c r="AF1067" s="43"/>
      <c r="AG1067" s="43"/>
      <c r="AH1067" s="43"/>
      <c r="AI1067" s="43"/>
      <c r="AJ1067" s="43"/>
      <c r="AK1067" s="240"/>
      <c r="AL1067" s="43"/>
      <c r="AM1067" s="2"/>
      <c r="AN1067" s="241"/>
      <c r="AO1067" s="43"/>
      <c r="AP1067" s="43"/>
      <c r="AQ1067" s="43"/>
      <c r="AR1067" s="240"/>
      <c r="AS1067" s="2"/>
      <c r="AT1067" s="43"/>
      <c r="AU1067" s="43"/>
      <c r="AV1067" s="43"/>
      <c r="AW1067" s="2"/>
      <c r="AX1067" s="2"/>
      <c r="AY1067" s="2"/>
      <c r="AZ1067" s="2"/>
      <c r="BA1067" s="2"/>
      <c r="BB1067" s="2"/>
      <c r="BC1067" s="2"/>
      <c r="BD1067" s="2"/>
      <c r="BE1067" s="2"/>
      <c r="BF1067" s="2"/>
      <c r="BG1067" s="2"/>
      <c r="BH1067" s="2"/>
      <c r="BI1067" s="2"/>
      <c r="BJ1067" s="2"/>
    </row>
    <row r="1068" spans="1:62" customFormat="1" ht="15.5">
      <c r="A1068" s="218"/>
      <c r="B1068" s="218"/>
      <c r="C1068" s="218"/>
      <c r="D1068" s="218"/>
      <c r="E1068" s="218"/>
      <c r="F1068" s="218"/>
      <c r="G1068" s="218"/>
      <c r="H1068" s="218"/>
      <c r="I1068" s="218"/>
      <c r="J1068" s="218"/>
      <c r="K1068" s="218"/>
      <c r="L1068" s="218"/>
      <c r="M1068" s="218"/>
      <c r="N1068" s="218"/>
      <c r="O1068" s="218"/>
      <c r="P1068" s="218"/>
      <c r="S1068" s="43"/>
      <c r="T1068" s="43"/>
      <c r="U1068" s="43"/>
      <c r="V1068" s="43"/>
      <c r="W1068" s="43"/>
      <c r="X1068" s="43"/>
      <c r="Y1068" s="43"/>
      <c r="Z1068" s="43"/>
      <c r="AA1068" s="43"/>
      <c r="AB1068" s="43"/>
      <c r="AC1068" s="43"/>
      <c r="AD1068" s="43"/>
      <c r="AE1068" s="43"/>
      <c r="AF1068" s="43"/>
      <c r="AG1068" s="43"/>
      <c r="AH1068" s="43"/>
      <c r="AI1068" s="43"/>
      <c r="AJ1068" s="43"/>
      <c r="AK1068" s="240"/>
      <c r="AL1068" s="43"/>
      <c r="AM1068" s="2"/>
      <c r="AN1068" s="241"/>
      <c r="AO1068" s="43"/>
      <c r="AP1068" s="43"/>
      <c r="AQ1068" s="43"/>
      <c r="AR1068" s="240"/>
      <c r="AS1068" s="2"/>
      <c r="AT1068" s="43"/>
      <c r="AU1068" s="43"/>
      <c r="AV1068" s="43"/>
      <c r="AW1068" s="2"/>
      <c r="AX1068" s="2"/>
      <c r="AY1068" s="2"/>
      <c r="AZ1068" s="2"/>
      <c r="BA1068" s="2"/>
      <c r="BB1068" s="2"/>
      <c r="BC1068" s="2"/>
      <c r="BD1068" s="2"/>
      <c r="BE1068" s="2"/>
      <c r="BF1068" s="2"/>
      <c r="BG1068" s="2"/>
      <c r="BH1068" s="2"/>
      <c r="BI1068" s="2"/>
      <c r="BJ1068" s="2"/>
    </row>
    <row r="1069" spans="1:62" customFormat="1" ht="15.5">
      <c r="A1069" s="218"/>
      <c r="B1069" s="218"/>
      <c r="C1069" s="218"/>
      <c r="D1069" s="218"/>
      <c r="E1069" s="218"/>
      <c r="F1069" s="218"/>
      <c r="G1069" s="218"/>
      <c r="H1069" s="218"/>
      <c r="I1069" s="218"/>
      <c r="J1069" s="218"/>
      <c r="K1069" s="218"/>
      <c r="L1069" s="218"/>
      <c r="M1069" s="218"/>
      <c r="N1069" s="218"/>
      <c r="O1069" s="218"/>
      <c r="P1069" s="218"/>
      <c r="S1069" s="43"/>
      <c r="T1069" s="43"/>
      <c r="U1069" s="43"/>
      <c r="V1069" s="43"/>
      <c r="W1069" s="43"/>
      <c r="X1069" s="43"/>
      <c r="Y1069" s="43"/>
      <c r="Z1069" s="43"/>
      <c r="AA1069" s="43"/>
      <c r="AB1069" s="43"/>
      <c r="AC1069" s="43"/>
      <c r="AD1069" s="43"/>
      <c r="AE1069" s="43"/>
      <c r="AF1069" s="43"/>
      <c r="AG1069" s="43"/>
      <c r="AH1069" s="43"/>
      <c r="AI1069" s="43"/>
      <c r="AJ1069" s="43"/>
      <c r="AK1069" s="240"/>
      <c r="AL1069" s="43"/>
      <c r="AM1069" s="2"/>
      <c r="AN1069" s="241"/>
      <c r="AO1069" s="43"/>
      <c r="AP1069" s="43"/>
      <c r="AQ1069" s="43"/>
      <c r="AR1069" s="240"/>
      <c r="AS1069" s="43"/>
      <c r="AT1069" s="43"/>
      <c r="AU1069" s="43"/>
      <c r="AV1069" s="43"/>
      <c r="AW1069" s="2"/>
      <c r="AX1069" s="2"/>
      <c r="AY1069" s="2"/>
      <c r="AZ1069" s="2"/>
      <c r="BA1069" s="2"/>
      <c r="BB1069" s="2"/>
      <c r="BC1069" s="2"/>
      <c r="BD1069" s="2"/>
      <c r="BE1069" s="2"/>
      <c r="BF1069" s="2"/>
      <c r="BG1069" s="2"/>
      <c r="BH1069" s="2"/>
      <c r="BI1069" s="2"/>
      <c r="BJ1069" s="2"/>
    </row>
    <row r="1070" spans="1:62" customFormat="1" ht="15.5">
      <c r="A1070" s="218"/>
      <c r="B1070" s="218"/>
      <c r="C1070" s="218"/>
      <c r="D1070" s="218"/>
      <c r="E1070" s="218"/>
      <c r="F1070" s="218"/>
      <c r="G1070" s="218"/>
      <c r="H1070" s="218"/>
      <c r="I1070" s="218"/>
      <c r="J1070" s="218"/>
      <c r="K1070" s="218"/>
      <c r="L1070" s="218"/>
      <c r="M1070" s="218"/>
      <c r="N1070" s="218"/>
      <c r="O1070" s="218"/>
      <c r="P1070" s="218"/>
      <c r="S1070" s="43"/>
      <c r="T1070" s="43"/>
      <c r="U1070" s="43"/>
      <c r="V1070" s="43"/>
      <c r="W1070" s="43"/>
      <c r="X1070" s="43"/>
      <c r="Y1070" s="43"/>
      <c r="Z1070" s="43"/>
      <c r="AA1070" s="43"/>
      <c r="AB1070" s="43"/>
      <c r="AC1070" s="43"/>
      <c r="AD1070" s="43"/>
      <c r="AE1070" s="43"/>
      <c r="AF1070" s="43"/>
      <c r="AG1070" s="43"/>
      <c r="AH1070" s="43"/>
      <c r="AI1070" s="43"/>
      <c r="AJ1070" s="43"/>
      <c r="AK1070" s="240"/>
      <c r="AL1070" s="43"/>
      <c r="AM1070" s="2"/>
      <c r="AN1070" s="241"/>
      <c r="AO1070" s="43"/>
      <c r="AP1070" s="43"/>
      <c r="AQ1070" s="43"/>
      <c r="AR1070" s="240"/>
      <c r="AS1070" s="43"/>
      <c r="AT1070" s="43"/>
      <c r="AU1070" s="43"/>
      <c r="AV1070" s="43"/>
      <c r="AW1070" s="2"/>
      <c r="AX1070" s="2"/>
      <c r="AY1070" s="2"/>
      <c r="AZ1070" s="2"/>
      <c r="BA1070" s="2"/>
      <c r="BB1070" s="2"/>
      <c r="BC1070" s="2"/>
      <c r="BD1070" s="2"/>
      <c r="BE1070" s="2"/>
      <c r="BF1070" s="2"/>
      <c r="BG1070" s="2"/>
      <c r="BH1070" s="2"/>
      <c r="BI1070" s="2"/>
      <c r="BJ1070" s="2"/>
    </row>
    <row r="1071" spans="1:62" customFormat="1" ht="15.5">
      <c r="A1071" s="218"/>
      <c r="B1071" s="218"/>
      <c r="C1071" s="218"/>
      <c r="D1071" s="218"/>
      <c r="E1071" s="218"/>
      <c r="F1071" s="218"/>
      <c r="G1071" s="218"/>
      <c r="H1071" s="218"/>
      <c r="I1071" s="218"/>
      <c r="J1071" s="218"/>
      <c r="K1071" s="218"/>
      <c r="L1071" s="218"/>
      <c r="M1071" s="218"/>
      <c r="N1071" s="218"/>
      <c r="O1071" s="218"/>
      <c r="P1071" s="218"/>
      <c r="S1071" s="43"/>
      <c r="T1071" s="43"/>
      <c r="U1071" s="43"/>
      <c r="V1071" s="43"/>
      <c r="W1071" s="43"/>
      <c r="X1071" s="43"/>
      <c r="Y1071" s="43"/>
      <c r="Z1071" s="43"/>
      <c r="AA1071" s="43"/>
      <c r="AB1071" s="43"/>
      <c r="AC1071" s="43"/>
      <c r="AD1071" s="43"/>
      <c r="AE1071" s="43"/>
      <c r="AF1071" s="43"/>
      <c r="AG1071" s="43"/>
      <c r="AH1071" s="43"/>
      <c r="AI1071" s="43"/>
      <c r="AJ1071" s="43"/>
      <c r="AK1071" s="240"/>
      <c r="AL1071" s="43"/>
      <c r="AM1071" s="2"/>
      <c r="AN1071" s="241"/>
      <c r="AO1071" s="43"/>
      <c r="AP1071" s="43"/>
      <c r="AQ1071" s="43"/>
      <c r="AR1071" s="240"/>
      <c r="AS1071" s="43"/>
      <c r="AT1071" s="43"/>
      <c r="AU1071" s="43"/>
      <c r="AV1071" s="43"/>
      <c r="AW1071" s="2"/>
      <c r="AX1071" s="2"/>
      <c r="AY1071" s="2"/>
      <c r="AZ1071" s="2"/>
      <c r="BA1071" s="2"/>
      <c r="BB1071" s="2"/>
      <c r="BC1071" s="2"/>
      <c r="BD1071" s="2"/>
      <c r="BE1071" s="2"/>
      <c r="BF1071" s="2"/>
      <c r="BG1071" s="2"/>
      <c r="BH1071" s="2"/>
      <c r="BI1071" s="2"/>
      <c r="BJ1071" s="2"/>
    </row>
    <row r="1072" spans="1:62" customFormat="1" ht="15.5">
      <c r="A1072" s="218"/>
      <c r="B1072" s="218"/>
      <c r="C1072" s="218"/>
      <c r="D1072" s="218"/>
      <c r="E1072" s="218"/>
      <c r="F1072" s="218"/>
      <c r="G1072" s="218"/>
      <c r="H1072" s="218"/>
      <c r="I1072" s="218"/>
      <c r="J1072" s="218"/>
      <c r="K1072" s="218"/>
      <c r="L1072" s="218"/>
      <c r="M1072" s="218"/>
      <c r="N1072" s="218"/>
      <c r="O1072" s="218"/>
      <c r="P1072" s="218"/>
      <c r="S1072" s="43"/>
      <c r="T1072" s="43"/>
      <c r="U1072" s="43"/>
      <c r="V1072" s="43"/>
      <c r="W1072" s="43"/>
      <c r="X1072" s="43"/>
      <c r="Y1072" s="43"/>
      <c r="Z1072" s="43"/>
      <c r="AA1072" s="43"/>
      <c r="AB1072" s="43"/>
      <c r="AC1072" s="43"/>
      <c r="AD1072" s="43"/>
      <c r="AE1072" s="43"/>
      <c r="AF1072" s="43"/>
      <c r="AG1072" s="43"/>
      <c r="AH1072" s="43"/>
      <c r="AI1072" s="43"/>
      <c r="AJ1072" s="43"/>
      <c r="AK1072" s="240"/>
      <c r="AL1072" s="43"/>
      <c r="AM1072" s="2"/>
      <c r="AN1072" s="241"/>
      <c r="AO1072" s="43"/>
      <c r="AP1072" s="43"/>
      <c r="AQ1072" s="43"/>
      <c r="AR1072" s="240"/>
      <c r="AS1072" s="43"/>
      <c r="AT1072" s="43"/>
      <c r="AU1072" s="43"/>
      <c r="AV1072" s="43"/>
      <c r="AW1072" s="43"/>
      <c r="AX1072" s="43"/>
      <c r="AY1072" s="43"/>
      <c r="AZ1072" s="43"/>
      <c r="BA1072" s="43"/>
      <c r="BB1072" s="43"/>
      <c r="BC1072" s="43"/>
      <c r="BD1072" s="43"/>
      <c r="BE1072" s="43"/>
      <c r="BF1072" s="43"/>
      <c r="BG1072" s="43"/>
      <c r="BH1072" s="43"/>
      <c r="BI1072" s="43"/>
      <c r="BJ1072" s="43"/>
    </row>
    <row r="1073" spans="1:62" customFormat="1" ht="15.5">
      <c r="A1073" s="218"/>
      <c r="B1073" s="218"/>
      <c r="C1073" s="218"/>
      <c r="D1073" s="218"/>
      <c r="E1073" s="218"/>
      <c r="F1073" s="218"/>
      <c r="G1073" s="218"/>
      <c r="H1073" s="218"/>
      <c r="I1073" s="218"/>
      <c r="J1073" s="218"/>
      <c r="K1073" s="218"/>
      <c r="L1073" s="218"/>
      <c r="M1073" s="218"/>
      <c r="N1073" s="218"/>
      <c r="O1073" s="218"/>
      <c r="P1073" s="218"/>
      <c r="S1073" s="43"/>
      <c r="T1073" s="43"/>
      <c r="U1073" s="43"/>
      <c r="V1073" s="43"/>
      <c r="W1073" s="43"/>
      <c r="X1073" s="43"/>
      <c r="Y1073" s="43"/>
      <c r="Z1073" s="43"/>
      <c r="AA1073" s="43"/>
      <c r="AB1073" s="43"/>
      <c r="AC1073" s="43"/>
      <c r="AD1073" s="43"/>
      <c r="AE1073" s="43"/>
      <c r="AF1073" s="43"/>
      <c r="AG1073" s="43"/>
      <c r="AH1073" s="43"/>
      <c r="AI1073" s="43"/>
      <c r="AJ1073" s="43"/>
      <c r="AK1073" s="240"/>
      <c r="AL1073" s="43"/>
      <c r="AM1073" s="2"/>
      <c r="AN1073" s="241"/>
      <c r="AO1073" s="43"/>
      <c r="AP1073" s="43"/>
      <c r="AQ1073" s="43"/>
      <c r="AR1073" s="240"/>
      <c r="AS1073" s="43"/>
      <c r="AT1073" s="43"/>
      <c r="AU1073" s="43"/>
      <c r="AV1073" s="43"/>
      <c r="AW1073" s="43"/>
      <c r="AX1073" s="43"/>
      <c r="AY1073" s="43"/>
      <c r="AZ1073" s="43"/>
      <c r="BA1073" s="43"/>
      <c r="BB1073" s="43"/>
      <c r="BC1073" s="43"/>
      <c r="BD1073" s="43"/>
      <c r="BE1073" s="43"/>
      <c r="BF1073" s="43"/>
      <c r="BG1073" s="43"/>
      <c r="BH1073" s="43"/>
      <c r="BI1073" s="43"/>
      <c r="BJ1073" s="43"/>
    </row>
    <row r="1074" spans="1:62" customFormat="1" ht="15.5">
      <c r="A1074" s="218"/>
      <c r="B1074" s="218"/>
      <c r="C1074" s="218"/>
      <c r="D1074" s="218"/>
      <c r="E1074" s="218"/>
      <c r="F1074" s="218"/>
      <c r="G1074" s="218"/>
      <c r="H1074" s="218"/>
      <c r="I1074" s="218"/>
      <c r="J1074" s="218"/>
      <c r="K1074" s="218"/>
      <c r="L1074" s="218"/>
      <c r="M1074" s="218"/>
      <c r="N1074" s="218"/>
      <c r="O1074" s="218"/>
      <c r="P1074" s="218"/>
      <c r="S1074" s="43"/>
      <c r="T1074" s="43"/>
      <c r="U1074" s="43"/>
      <c r="V1074" s="43"/>
      <c r="W1074" s="43"/>
      <c r="X1074" s="43"/>
      <c r="Y1074" s="43"/>
      <c r="Z1074" s="43"/>
      <c r="AA1074" s="43"/>
      <c r="AB1074" s="43"/>
      <c r="AC1074" s="43"/>
      <c r="AD1074" s="43"/>
      <c r="AE1074" s="43"/>
      <c r="AF1074" s="43"/>
      <c r="AG1074" s="43"/>
      <c r="AH1074" s="43"/>
      <c r="AI1074" s="43"/>
      <c r="AJ1074" s="43"/>
      <c r="AK1074" s="240"/>
      <c r="AL1074" s="43"/>
      <c r="AM1074" s="2"/>
      <c r="AN1074" s="241"/>
      <c r="AO1074" s="43"/>
      <c r="AP1074" s="43"/>
      <c r="AQ1074" s="43"/>
      <c r="AR1074" s="240"/>
      <c r="AS1074" s="43"/>
      <c r="AT1074" s="43"/>
      <c r="AU1074" s="43"/>
      <c r="AV1074" s="43"/>
      <c r="AW1074" s="43"/>
      <c r="AX1074" s="43"/>
      <c r="AY1074" s="43"/>
      <c r="AZ1074" s="43"/>
      <c r="BA1074" s="43"/>
      <c r="BB1074" s="43"/>
      <c r="BC1074" s="43"/>
      <c r="BD1074" s="43"/>
      <c r="BE1074" s="43"/>
      <c r="BF1074" s="43"/>
      <c r="BG1074" s="43"/>
      <c r="BH1074" s="43"/>
      <c r="BI1074" s="43"/>
      <c r="BJ1074" s="43"/>
    </row>
    <row r="1075" spans="1:62" customFormat="1" ht="15.5">
      <c r="A1075" s="218"/>
      <c r="B1075" s="218"/>
      <c r="C1075" s="218"/>
      <c r="D1075" s="218"/>
      <c r="E1075" s="218"/>
      <c r="F1075" s="218"/>
      <c r="G1075" s="218"/>
      <c r="H1075" s="218"/>
      <c r="I1075" s="218"/>
      <c r="J1075" s="218"/>
      <c r="K1075" s="218"/>
      <c r="L1075" s="218"/>
      <c r="M1075" s="218"/>
      <c r="N1075" s="218"/>
      <c r="O1075" s="218"/>
      <c r="P1075" s="218"/>
      <c r="S1075" s="43"/>
      <c r="T1075" s="43"/>
      <c r="U1075" s="43"/>
      <c r="V1075" s="43"/>
      <c r="W1075" s="43"/>
      <c r="X1075" s="43"/>
      <c r="Y1075" s="43"/>
      <c r="Z1075" s="43"/>
      <c r="AA1075" s="43"/>
      <c r="AB1075" s="43"/>
      <c r="AC1075" s="43"/>
      <c r="AD1075" s="43"/>
      <c r="AE1075" s="43"/>
      <c r="AF1075" s="43"/>
      <c r="AG1075" s="43"/>
      <c r="AH1075" s="43"/>
      <c r="AI1075" s="43"/>
      <c r="AJ1075" s="43"/>
      <c r="AK1075" s="240"/>
      <c r="AL1075" s="43"/>
      <c r="AM1075" s="2"/>
      <c r="AN1075" s="241"/>
      <c r="AO1075" s="43"/>
      <c r="AP1075" s="43"/>
      <c r="AQ1075" s="43"/>
      <c r="AR1075" s="240"/>
      <c r="AS1075" s="43"/>
      <c r="AT1075" s="43"/>
      <c r="AU1075" s="43"/>
      <c r="AV1075" s="43"/>
      <c r="AW1075" s="43"/>
      <c r="AX1075" s="43"/>
      <c r="AY1075" s="43"/>
      <c r="AZ1075" s="43"/>
      <c r="BA1075" s="43"/>
      <c r="BB1075" s="43"/>
      <c r="BC1075" s="43"/>
      <c r="BD1075" s="43"/>
      <c r="BE1075" s="43"/>
      <c r="BF1075" s="43"/>
      <c r="BG1075" s="43"/>
      <c r="BH1075" s="43"/>
      <c r="BI1075" s="43"/>
      <c r="BJ1075" s="43"/>
    </row>
    <row r="1076" spans="1:62" customFormat="1" ht="15.5">
      <c r="A1076" s="218"/>
      <c r="B1076" s="218"/>
      <c r="C1076" s="218"/>
      <c r="D1076" s="218"/>
      <c r="E1076" s="218"/>
      <c r="F1076" s="218"/>
      <c r="G1076" s="218"/>
      <c r="H1076" s="218"/>
      <c r="I1076" s="218"/>
      <c r="J1076" s="218"/>
      <c r="K1076" s="218"/>
      <c r="L1076" s="218"/>
      <c r="M1076" s="218"/>
      <c r="N1076" s="218"/>
      <c r="O1076" s="218"/>
      <c r="P1076" s="218"/>
      <c r="S1076" s="43"/>
      <c r="T1076" s="43"/>
      <c r="U1076" s="43"/>
      <c r="V1076" s="43"/>
      <c r="W1076" s="43"/>
      <c r="X1076" s="43"/>
      <c r="Y1076" s="43"/>
      <c r="Z1076" s="43"/>
      <c r="AA1076" s="43"/>
      <c r="AB1076" s="43"/>
      <c r="AC1076" s="43"/>
      <c r="AD1076" s="43"/>
      <c r="AE1076" s="43"/>
      <c r="AF1076" s="43"/>
      <c r="AG1076" s="43"/>
      <c r="AH1076" s="43"/>
      <c r="AI1076" s="43"/>
      <c r="AJ1076" s="43"/>
      <c r="AK1076" s="240"/>
      <c r="AL1076" s="43"/>
      <c r="AM1076" s="2"/>
      <c r="AN1076" s="241"/>
      <c r="AO1076" s="43"/>
      <c r="AP1076" s="43"/>
      <c r="AQ1076" s="43"/>
      <c r="AR1076" s="240"/>
      <c r="AS1076" s="43"/>
      <c r="AT1076" s="43"/>
      <c r="AU1076" s="43"/>
      <c r="AV1076" s="43"/>
      <c r="AW1076" s="43"/>
      <c r="AX1076" s="43"/>
      <c r="AY1076" s="43"/>
      <c r="AZ1076" s="43"/>
      <c r="BA1076" s="43"/>
      <c r="BB1076" s="43"/>
      <c r="BC1076" s="43"/>
      <c r="BD1076" s="43"/>
      <c r="BE1076" s="43"/>
      <c r="BF1076" s="43"/>
      <c r="BG1076" s="43"/>
      <c r="BH1076" s="43"/>
      <c r="BI1076" s="43"/>
      <c r="BJ1076" s="43"/>
    </row>
    <row r="1077" spans="1:62" customFormat="1" ht="15.5">
      <c r="A1077" s="218"/>
      <c r="B1077" s="218"/>
      <c r="C1077" s="218"/>
      <c r="D1077" s="218"/>
      <c r="E1077" s="218"/>
      <c r="F1077" s="218"/>
      <c r="G1077" s="218"/>
      <c r="H1077" s="218"/>
      <c r="I1077" s="218"/>
      <c r="J1077" s="218"/>
      <c r="K1077" s="218"/>
      <c r="L1077" s="218"/>
      <c r="M1077" s="218"/>
      <c r="N1077" s="218"/>
      <c r="O1077" s="218"/>
      <c r="P1077" s="218"/>
      <c r="S1077" s="43"/>
      <c r="T1077" s="43"/>
      <c r="U1077" s="43"/>
      <c r="V1077" s="43"/>
      <c r="W1077" s="43"/>
      <c r="X1077" s="43"/>
      <c r="Y1077" s="43"/>
      <c r="Z1077" s="43"/>
      <c r="AA1077" s="43"/>
      <c r="AB1077" s="43"/>
      <c r="AC1077" s="43"/>
      <c r="AD1077" s="43"/>
      <c r="AE1077" s="43"/>
      <c r="AF1077" s="43"/>
      <c r="AG1077" s="43"/>
      <c r="AH1077" s="43"/>
      <c r="AI1077" s="43"/>
      <c r="AJ1077" s="43"/>
      <c r="AK1077" s="240"/>
      <c r="AL1077" s="43"/>
      <c r="AM1077" s="2"/>
      <c r="AN1077" s="241"/>
      <c r="AO1077" s="43"/>
      <c r="AP1077" s="43"/>
      <c r="AQ1077" s="43"/>
      <c r="AR1077" s="240"/>
      <c r="AS1077" s="43"/>
      <c r="AT1077" s="43"/>
      <c r="AU1077" s="43"/>
      <c r="AV1077" s="43"/>
      <c r="AW1077" s="43"/>
      <c r="AX1077" s="43"/>
      <c r="AY1077" s="43"/>
      <c r="AZ1077" s="43"/>
      <c r="BA1077" s="43"/>
      <c r="BB1077" s="43"/>
      <c r="BC1077" s="43"/>
      <c r="BD1077" s="43"/>
      <c r="BE1077" s="43"/>
      <c r="BF1077" s="43"/>
      <c r="BG1077" s="43"/>
      <c r="BH1077" s="43"/>
      <c r="BI1077" s="43"/>
      <c r="BJ1077" s="43"/>
    </row>
    <row r="1078" spans="1:62" customFormat="1" ht="15.5">
      <c r="A1078" s="218"/>
      <c r="B1078" s="218"/>
      <c r="C1078" s="218"/>
      <c r="D1078" s="218"/>
      <c r="E1078" s="218"/>
      <c r="F1078" s="218"/>
      <c r="G1078" s="218"/>
      <c r="H1078" s="218"/>
      <c r="I1078" s="218"/>
      <c r="J1078" s="218"/>
      <c r="K1078" s="218"/>
      <c r="L1078" s="218"/>
      <c r="M1078" s="218"/>
      <c r="N1078" s="218"/>
      <c r="O1078" s="218"/>
      <c r="P1078" s="218"/>
      <c r="AM1078" s="2"/>
      <c r="AN1078" s="241"/>
    </row>
    <row r="1079" spans="1:62" customFormat="1" ht="15.5">
      <c r="A1079" s="218"/>
      <c r="B1079" s="218"/>
      <c r="C1079" s="218"/>
      <c r="D1079" s="218"/>
      <c r="E1079" s="218"/>
      <c r="F1079" s="218"/>
      <c r="G1079" s="218"/>
      <c r="H1079" s="218"/>
      <c r="I1079" s="218"/>
      <c r="J1079" s="218"/>
      <c r="K1079" s="218"/>
      <c r="L1079" s="218"/>
      <c r="M1079" s="218"/>
      <c r="N1079" s="218"/>
      <c r="O1079" s="218"/>
      <c r="P1079" s="218"/>
      <c r="AM1079" s="2"/>
      <c r="AN1079" s="241"/>
    </row>
    <row r="1080" spans="1:62" customFormat="1" ht="15.5">
      <c r="A1080" s="218"/>
      <c r="B1080" s="218"/>
      <c r="C1080" s="218"/>
      <c r="D1080" s="218"/>
      <c r="E1080" s="218"/>
      <c r="F1080" s="218"/>
      <c r="G1080" s="218"/>
      <c r="H1080" s="218"/>
      <c r="I1080" s="218"/>
      <c r="J1080" s="218"/>
      <c r="K1080" s="218"/>
      <c r="L1080" s="218"/>
      <c r="M1080" s="218"/>
      <c r="N1080" s="218"/>
      <c r="O1080" s="218"/>
      <c r="P1080" s="218"/>
      <c r="AM1080" s="2"/>
      <c r="AN1080" s="241"/>
    </row>
    <row r="1081" spans="1:62" customFormat="1" ht="15.5">
      <c r="A1081" s="218"/>
      <c r="B1081" s="218"/>
      <c r="C1081" s="218"/>
      <c r="D1081" s="218"/>
      <c r="E1081" s="218"/>
      <c r="F1081" s="218"/>
      <c r="G1081" s="218"/>
      <c r="H1081" s="218"/>
      <c r="I1081" s="218"/>
      <c r="J1081" s="218"/>
      <c r="K1081" s="218"/>
      <c r="L1081" s="218"/>
      <c r="M1081" s="218"/>
      <c r="N1081" s="218"/>
      <c r="O1081" s="218"/>
      <c r="P1081" s="218"/>
      <c r="AM1081" s="2"/>
      <c r="AN1081" s="241"/>
    </row>
    <row r="1082" spans="1:62" customFormat="1" ht="15.5">
      <c r="A1082" s="218"/>
      <c r="B1082" s="218"/>
      <c r="C1082" s="218"/>
      <c r="D1082" s="218"/>
      <c r="E1082" s="218"/>
      <c r="F1082" s="218"/>
      <c r="G1082" s="218"/>
      <c r="H1082" s="218"/>
      <c r="I1082" s="218"/>
      <c r="J1082" s="218"/>
      <c r="K1082" s="218"/>
      <c r="L1082" s="218"/>
      <c r="M1082" s="218"/>
      <c r="N1082" s="218"/>
      <c r="O1082" s="218"/>
      <c r="P1082" s="218"/>
      <c r="AM1082" s="2"/>
      <c r="AN1082" s="241"/>
    </row>
    <row r="1083" spans="1:62" customFormat="1" ht="15.5">
      <c r="A1083" s="218"/>
      <c r="B1083" s="218"/>
      <c r="C1083" s="218"/>
      <c r="D1083" s="218"/>
      <c r="E1083" s="218"/>
      <c r="F1083" s="218"/>
      <c r="G1083" s="218"/>
      <c r="H1083" s="218"/>
      <c r="I1083" s="218"/>
      <c r="J1083" s="218"/>
      <c r="K1083" s="218"/>
      <c r="L1083" s="218"/>
      <c r="M1083" s="218"/>
      <c r="N1083" s="218"/>
      <c r="O1083" s="218"/>
      <c r="P1083" s="218"/>
      <c r="AM1083" s="2"/>
      <c r="AN1083" s="241"/>
    </row>
    <row r="1084" spans="1:62" customFormat="1" ht="15.5">
      <c r="A1084" s="218"/>
      <c r="B1084" s="218"/>
      <c r="C1084" s="218"/>
      <c r="D1084" s="218"/>
      <c r="E1084" s="218"/>
      <c r="F1084" s="218"/>
      <c r="G1084" s="218"/>
      <c r="H1084" s="218"/>
      <c r="I1084" s="218"/>
      <c r="J1084" s="218"/>
      <c r="K1084" s="218"/>
      <c r="L1084" s="218"/>
      <c r="M1084" s="218"/>
      <c r="N1084" s="218"/>
      <c r="O1084" s="218"/>
      <c r="P1084" s="218"/>
      <c r="AM1084" s="2"/>
      <c r="AN1084" s="241"/>
    </row>
    <row r="1085" spans="1:62" customFormat="1" ht="15.5">
      <c r="A1085" s="218"/>
      <c r="B1085" s="218"/>
      <c r="C1085" s="218"/>
      <c r="D1085" s="218"/>
      <c r="E1085" s="218"/>
      <c r="F1085" s="218"/>
      <c r="G1085" s="218"/>
      <c r="H1085" s="218"/>
      <c r="I1085" s="218"/>
      <c r="J1085" s="218"/>
      <c r="K1085" s="218"/>
      <c r="L1085" s="218"/>
      <c r="M1085" s="218"/>
      <c r="N1085" s="218"/>
      <c r="O1085" s="218"/>
      <c r="P1085" s="218"/>
      <c r="AM1085" s="2"/>
      <c r="AN1085" s="241"/>
    </row>
    <row r="1086" spans="1:62" customFormat="1" ht="15.5">
      <c r="A1086" s="218"/>
      <c r="B1086" s="218"/>
      <c r="C1086" s="218"/>
      <c r="D1086" s="218"/>
      <c r="E1086" s="218"/>
      <c r="F1086" s="218"/>
      <c r="G1086" s="218"/>
      <c r="H1086" s="218"/>
      <c r="I1086" s="218"/>
      <c r="J1086" s="218"/>
      <c r="K1086" s="218"/>
      <c r="L1086" s="218"/>
      <c r="M1086" s="218"/>
      <c r="N1086" s="218"/>
      <c r="O1086" s="218"/>
      <c r="P1086" s="218"/>
      <c r="AM1086" s="2"/>
      <c r="AN1086" s="241"/>
    </row>
    <row r="1087" spans="1:62" customFormat="1" ht="15.5">
      <c r="A1087" s="218"/>
      <c r="B1087" s="218"/>
      <c r="C1087" s="218"/>
      <c r="D1087" s="218"/>
      <c r="E1087" s="218"/>
      <c r="F1087" s="218"/>
      <c r="G1087" s="218"/>
      <c r="H1087" s="218"/>
      <c r="I1087" s="218"/>
      <c r="J1087" s="218"/>
      <c r="K1087" s="218"/>
      <c r="L1087" s="218"/>
      <c r="M1087" s="218"/>
      <c r="N1087" s="218"/>
      <c r="O1087" s="218"/>
      <c r="P1087" s="218"/>
      <c r="AM1087" s="2"/>
      <c r="AN1087" s="241"/>
    </row>
    <row r="1088" spans="1:62" customFormat="1" ht="15.5">
      <c r="A1088" s="218"/>
      <c r="B1088" s="218"/>
      <c r="C1088" s="218"/>
      <c r="D1088" s="218"/>
      <c r="E1088" s="218"/>
      <c r="F1088" s="218"/>
      <c r="G1088" s="218"/>
      <c r="H1088" s="218"/>
      <c r="I1088" s="218"/>
      <c r="J1088" s="218"/>
      <c r="K1088" s="218"/>
      <c r="L1088" s="218"/>
      <c r="M1088" s="218"/>
      <c r="N1088" s="218"/>
      <c r="O1088" s="218"/>
      <c r="P1088" s="218"/>
      <c r="AM1088" s="2"/>
      <c r="AN1088" s="241"/>
    </row>
    <row r="1089" spans="1:40" customFormat="1" ht="15.5">
      <c r="A1089" s="218"/>
      <c r="B1089" s="218"/>
      <c r="C1089" s="218"/>
      <c r="D1089" s="218"/>
      <c r="E1089" s="218"/>
      <c r="F1089" s="218"/>
      <c r="G1089" s="218"/>
      <c r="H1089" s="218"/>
      <c r="I1089" s="218"/>
      <c r="J1089" s="218"/>
      <c r="K1089" s="218"/>
      <c r="L1089" s="218"/>
      <c r="M1089" s="218"/>
      <c r="N1089" s="218"/>
      <c r="O1089" s="218"/>
      <c r="P1089" s="218"/>
      <c r="AM1089" s="2"/>
      <c r="AN1089" s="241"/>
    </row>
    <row r="1090" spans="1:40" customFormat="1" ht="15.5">
      <c r="A1090" s="218"/>
      <c r="B1090" s="218"/>
      <c r="C1090" s="218"/>
      <c r="D1090" s="218"/>
      <c r="E1090" s="218"/>
      <c r="F1090" s="218"/>
      <c r="G1090" s="218"/>
      <c r="H1090" s="218"/>
      <c r="I1090" s="218"/>
      <c r="J1090" s="218"/>
      <c r="K1090" s="218"/>
      <c r="L1090" s="218"/>
      <c r="M1090" s="218"/>
      <c r="N1090" s="218"/>
      <c r="O1090" s="218"/>
      <c r="P1090" s="218"/>
      <c r="AM1090" s="2"/>
      <c r="AN1090" s="241"/>
    </row>
    <row r="1091" spans="1:40" customFormat="1" ht="15.5">
      <c r="A1091" s="218"/>
      <c r="B1091" s="218"/>
      <c r="C1091" s="218"/>
      <c r="D1091" s="218"/>
      <c r="E1091" s="218"/>
      <c r="F1091" s="218"/>
      <c r="G1091" s="218"/>
      <c r="H1091" s="218"/>
      <c r="I1091" s="218"/>
      <c r="J1091" s="218"/>
      <c r="K1091" s="218"/>
      <c r="L1091" s="218"/>
      <c r="M1091" s="218"/>
      <c r="N1091" s="218"/>
      <c r="O1091" s="218"/>
      <c r="P1091" s="218"/>
      <c r="AM1091" s="2"/>
      <c r="AN1091" s="241"/>
    </row>
    <row r="1092" spans="1:40" customFormat="1" ht="15.5">
      <c r="A1092" s="218"/>
      <c r="B1092" s="218"/>
      <c r="C1092" s="218"/>
      <c r="D1092" s="218"/>
      <c r="E1092" s="218"/>
      <c r="F1092" s="218"/>
      <c r="G1092" s="218"/>
      <c r="H1092" s="218"/>
      <c r="I1092" s="218"/>
      <c r="J1092" s="218"/>
      <c r="K1092" s="218"/>
      <c r="L1092" s="218"/>
      <c r="M1092" s="218"/>
      <c r="N1092" s="218"/>
      <c r="O1092" s="218"/>
      <c r="P1092" s="218"/>
      <c r="AM1092" s="2"/>
      <c r="AN1092" s="241"/>
    </row>
    <row r="1093" spans="1:40" customFormat="1" ht="15.5">
      <c r="A1093" s="218"/>
      <c r="B1093" s="218"/>
      <c r="C1093" s="218"/>
      <c r="D1093" s="218"/>
      <c r="E1093" s="218"/>
      <c r="F1093" s="218"/>
      <c r="G1093" s="218"/>
      <c r="H1093" s="218"/>
      <c r="I1093" s="218"/>
      <c r="J1093" s="218"/>
      <c r="K1093" s="218"/>
      <c r="L1093" s="218"/>
      <c r="M1093" s="218"/>
      <c r="N1093" s="218"/>
      <c r="O1093" s="218"/>
      <c r="P1093" s="218"/>
      <c r="AM1093" s="2"/>
      <c r="AN1093" s="241"/>
    </row>
    <row r="1094" spans="1:40" customFormat="1" ht="15.5">
      <c r="A1094" s="218"/>
      <c r="B1094" s="218"/>
      <c r="C1094" s="218"/>
      <c r="D1094" s="218"/>
      <c r="E1094" s="218"/>
      <c r="F1094" s="218"/>
      <c r="G1094" s="218"/>
      <c r="H1094" s="218"/>
      <c r="I1094" s="218"/>
      <c r="J1094" s="218"/>
      <c r="K1094" s="218"/>
      <c r="L1094" s="218"/>
      <c r="M1094" s="218"/>
      <c r="N1094" s="218"/>
      <c r="O1094" s="218"/>
      <c r="P1094" s="218"/>
      <c r="AM1094" s="2"/>
      <c r="AN1094" s="241"/>
    </row>
    <row r="1095" spans="1:40" customFormat="1" ht="15.5">
      <c r="A1095" s="218"/>
      <c r="B1095" s="218"/>
      <c r="C1095" s="218"/>
      <c r="D1095" s="218"/>
      <c r="E1095" s="218"/>
      <c r="F1095" s="218"/>
      <c r="G1095" s="218"/>
      <c r="H1095" s="218"/>
      <c r="I1095" s="218"/>
      <c r="J1095" s="218"/>
      <c r="K1095" s="218"/>
      <c r="L1095" s="218"/>
      <c r="M1095" s="218"/>
      <c r="N1095" s="218"/>
      <c r="O1095" s="218"/>
      <c r="P1095" s="218"/>
      <c r="AM1095" s="2"/>
      <c r="AN1095" s="241"/>
    </row>
    <row r="1096" spans="1:40" customFormat="1" ht="15.5">
      <c r="A1096" s="218"/>
      <c r="B1096" s="218"/>
      <c r="C1096" s="218"/>
      <c r="D1096" s="218"/>
      <c r="E1096" s="218"/>
      <c r="F1096" s="218"/>
      <c r="G1096" s="218"/>
      <c r="H1096" s="218"/>
      <c r="I1096" s="218"/>
      <c r="J1096" s="218"/>
      <c r="K1096" s="218"/>
      <c r="L1096" s="218"/>
      <c r="M1096" s="218"/>
      <c r="N1096" s="218"/>
      <c r="O1096" s="218"/>
      <c r="P1096" s="218"/>
      <c r="AM1096" s="2"/>
      <c r="AN1096" s="241"/>
    </row>
    <row r="1097" spans="1:40" customFormat="1" ht="15.5">
      <c r="A1097" s="218"/>
      <c r="B1097" s="218"/>
      <c r="C1097" s="218"/>
      <c r="D1097" s="218"/>
      <c r="E1097" s="218"/>
      <c r="F1097" s="218"/>
      <c r="G1097" s="218"/>
      <c r="H1097" s="218"/>
      <c r="I1097" s="218"/>
      <c r="J1097" s="218"/>
      <c r="K1097" s="218"/>
      <c r="L1097" s="218"/>
      <c r="M1097" s="218"/>
      <c r="N1097" s="218"/>
      <c r="O1097" s="218"/>
      <c r="P1097" s="218"/>
      <c r="AM1097" s="2"/>
      <c r="AN1097" s="241"/>
    </row>
    <row r="1098" spans="1:40" customFormat="1" ht="15.5">
      <c r="A1098" s="218"/>
      <c r="B1098" s="218"/>
      <c r="C1098" s="218"/>
      <c r="D1098" s="218"/>
      <c r="E1098" s="218"/>
      <c r="F1098" s="218"/>
      <c r="G1098" s="218"/>
      <c r="H1098" s="218"/>
      <c r="I1098" s="218"/>
      <c r="J1098" s="218"/>
      <c r="K1098" s="218"/>
      <c r="L1098" s="218"/>
      <c r="M1098" s="218"/>
      <c r="N1098" s="218"/>
      <c r="O1098" s="218"/>
      <c r="P1098" s="218"/>
      <c r="AM1098" s="2"/>
      <c r="AN1098" s="241"/>
    </row>
    <row r="1099" spans="1:40" customFormat="1" ht="15.5">
      <c r="A1099" s="218"/>
      <c r="B1099" s="218"/>
      <c r="C1099" s="218"/>
      <c r="D1099" s="218"/>
      <c r="E1099" s="218"/>
      <c r="F1099" s="218"/>
      <c r="G1099" s="218"/>
      <c r="H1099" s="218"/>
      <c r="I1099" s="218"/>
      <c r="J1099" s="218"/>
      <c r="K1099" s="218"/>
      <c r="L1099" s="218"/>
      <c r="M1099" s="218"/>
      <c r="N1099" s="218"/>
      <c r="O1099" s="218"/>
      <c r="P1099" s="218"/>
      <c r="AM1099" s="2"/>
      <c r="AN1099" s="241"/>
    </row>
    <row r="1100" spans="1:40" customFormat="1" ht="15.5">
      <c r="A1100" s="218"/>
      <c r="B1100" s="218"/>
      <c r="C1100" s="218"/>
      <c r="D1100" s="218"/>
      <c r="E1100" s="218"/>
      <c r="F1100" s="218"/>
      <c r="G1100" s="218"/>
      <c r="H1100" s="218"/>
      <c r="I1100" s="218"/>
      <c r="J1100" s="218"/>
      <c r="K1100" s="218"/>
      <c r="L1100" s="218"/>
      <c r="M1100" s="218"/>
      <c r="N1100" s="218"/>
      <c r="O1100" s="218"/>
      <c r="P1100" s="218"/>
      <c r="AM1100" s="2"/>
      <c r="AN1100" s="241"/>
    </row>
    <row r="1101" spans="1:40" customFormat="1" ht="15.5">
      <c r="A1101" s="218"/>
      <c r="B1101" s="218"/>
      <c r="C1101" s="218"/>
      <c r="D1101" s="218"/>
      <c r="E1101" s="218"/>
      <c r="F1101" s="218"/>
      <c r="G1101" s="218"/>
      <c r="H1101" s="218"/>
      <c r="I1101" s="218"/>
      <c r="J1101" s="218"/>
      <c r="K1101" s="218"/>
      <c r="L1101" s="218"/>
      <c r="M1101" s="218"/>
      <c r="N1101" s="218"/>
      <c r="O1101" s="218"/>
      <c r="P1101" s="218"/>
      <c r="AM1101" s="2"/>
      <c r="AN1101" s="241"/>
    </row>
    <row r="1102" spans="1:40" customFormat="1" ht="15.5">
      <c r="A1102" s="218"/>
      <c r="B1102" s="218"/>
      <c r="C1102" s="218"/>
      <c r="D1102" s="218"/>
      <c r="E1102" s="218"/>
      <c r="F1102" s="218"/>
      <c r="G1102" s="218"/>
      <c r="H1102" s="218"/>
      <c r="I1102" s="218"/>
      <c r="J1102" s="218"/>
      <c r="K1102" s="218"/>
      <c r="L1102" s="218"/>
      <c r="M1102" s="218"/>
      <c r="N1102" s="218"/>
      <c r="O1102" s="218"/>
      <c r="P1102" s="218"/>
      <c r="AM1102" s="2"/>
      <c r="AN1102" s="241"/>
    </row>
    <row r="1103" spans="1:40" customFormat="1" ht="15.5">
      <c r="A1103" s="218"/>
      <c r="B1103" s="218"/>
      <c r="C1103" s="218"/>
      <c r="D1103" s="218"/>
      <c r="E1103" s="218"/>
      <c r="F1103" s="218"/>
      <c r="G1103" s="218"/>
      <c r="H1103" s="218"/>
      <c r="I1103" s="218"/>
      <c r="J1103" s="218"/>
      <c r="K1103" s="218"/>
      <c r="L1103" s="218"/>
      <c r="M1103" s="218"/>
      <c r="N1103" s="218"/>
      <c r="O1103" s="218"/>
      <c r="P1103" s="218"/>
      <c r="AM1103" s="2"/>
      <c r="AN1103" s="241"/>
    </row>
    <row r="1104" spans="1:40" customFormat="1" ht="15.5">
      <c r="A1104" s="218"/>
      <c r="B1104" s="218"/>
      <c r="C1104" s="218"/>
      <c r="D1104" s="218"/>
      <c r="E1104" s="218"/>
      <c r="F1104" s="218"/>
      <c r="G1104" s="218"/>
      <c r="H1104" s="218"/>
      <c r="I1104" s="218"/>
      <c r="J1104" s="218"/>
      <c r="K1104" s="218"/>
      <c r="L1104" s="218"/>
      <c r="M1104" s="218"/>
      <c r="N1104" s="218"/>
      <c r="O1104" s="218"/>
      <c r="P1104" s="218"/>
      <c r="AM1104" s="2"/>
      <c r="AN1104" s="241"/>
    </row>
    <row r="1105" spans="1:40" customFormat="1" ht="15.5">
      <c r="A1105" s="218"/>
      <c r="B1105" s="218"/>
      <c r="C1105" s="218"/>
      <c r="D1105" s="218"/>
      <c r="E1105" s="218"/>
      <c r="F1105" s="218"/>
      <c r="G1105" s="218"/>
      <c r="H1105" s="218"/>
      <c r="I1105" s="218"/>
      <c r="J1105" s="218"/>
      <c r="K1105" s="218"/>
      <c r="L1105" s="218"/>
      <c r="M1105" s="218"/>
      <c r="N1105" s="218"/>
      <c r="O1105" s="218"/>
      <c r="P1105" s="218"/>
      <c r="AM1105" s="2"/>
      <c r="AN1105" s="241"/>
    </row>
    <row r="1106" spans="1:40" customFormat="1" ht="15.5">
      <c r="A1106" s="218"/>
      <c r="B1106" s="218"/>
      <c r="C1106" s="218"/>
      <c r="D1106" s="218"/>
      <c r="E1106" s="218"/>
      <c r="F1106" s="218"/>
      <c r="G1106" s="218"/>
      <c r="H1106" s="218"/>
      <c r="I1106" s="218"/>
      <c r="J1106" s="218"/>
      <c r="K1106" s="218"/>
      <c r="L1106" s="218"/>
      <c r="M1106" s="218"/>
      <c r="N1106" s="218"/>
      <c r="O1106" s="218"/>
      <c r="P1106" s="218"/>
      <c r="AM1106" s="2"/>
      <c r="AN1106" s="241"/>
    </row>
    <row r="1107" spans="1:40" customFormat="1" ht="15.5">
      <c r="A1107" s="218"/>
      <c r="B1107" s="218"/>
      <c r="C1107" s="218"/>
      <c r="D1107" s="218"/>
      <c r="E1107" s="218"/>
      <c r="F1107" s="218"/>
      <c r="G1107" s="218"/>
      <c r="H1107" s="218"/>
      <c r="I1107" s="218"/>
      <c r="J1107" s="218"/>
      <c r="K1107" s="218"/>
      <c r="L1107" s="218"/>
      <c r="M1107" s="218"/>
      <c r="N1107" s="218"/>
      <c r="O1107" s="218"/>
      <c r="P1107" s="218"/>
      <c r="AM1107" s="2"/>
      <c r="AN1107" s="241"/>
    </row>
    <row r="1108" spans="1:40" customFormat="1" ht="15.5">
      <c r="A1108" s="218"/>
      <c r="B1108" s="218"/>
      <c r="C1108" s="218"/>
      <c r="D1108" s="218"/>
      <c r="E1108" s="218"/>
      <c r="F1108" s="218"/>
      <c r="G1108" s="218"/>
      <c r="H1108" s="218"/>
      <c r="I1108" s="218"/>
      <c r="J1108" s="218"/>
      <c r="K1108" s="218"/>
      <c r="L1108" s="218"/>
      <c r="M1108" s="218"/>
      <c r="N1108" s="218"/>
      <c r="O1108" s="218"/>
      <c r="P1108" s="218"/>
      <c r="AM1108" s="2"/>
      <c r="AN1108" s="241"/>
    </row>
    <row r="1109" spans="1:40" customFormat="1" ht="15.5">
      <c r="A1109" s="218"/>
      <c r="B1109" s="218"/>
      <c r="C1109" s="218"/>
      <c r="D1109" s="218"/>
      <c r="E1109" s="218"/>
      <c r="F1109" s="218"/>
      <c r="G1109" s="218"/>
      <c r="H1109" s="218"/>
      <c r="I1109" s="218"/>
      <c r="J1109" s="218"/>
      <c r="K1109" s="218"/>
      <c r="L1109" s="218"/>
      <c r="M1109" s="218"/>
      <c r="N1109" s="218"/>
      <c r="O1109" s="218"/>
      <c r="P1109" s="218"/>
      <c r="AM1109" s="2"/>
      <c r="AN1109" s="241"/>
    </row>
    <row r="1110" spans="1:40" customFormat="1" ht="15.5">
      <c r="A1110" s="218"/>
      <c r="B1110" s="218"/>
      <c r="C1110" s="218"/>
      <c r="D1110" s="218"/>
      <c r="E1110" s="218"/>
      <c r="F1110" s="218"/>
      <c r="G1110" s="218"/>
      <c r="H1110" s="218"/>
      <c r="I1110" s="218"/>
      <c r="J1110" s="218"/>
      <c r="K1110" s="218"/>
      <c r="L1110" s="218"/>
      <c r="M1110" s="218"/>
      <c r="N1110" s="218"/>
      <c r="O1110" s="218"/>
      <c r="P1110" s="218"/>
      <c r="AM1110" s="2"/>
      <c r="AN1110" s="241"/>
    </row>
    <row r="1111" spans="1:40" customFormat="1" ht="15.5">
      <c r="A1111" s="218"/>
      <c r="B1111" s="218"/>
      <c r="C1111" s="218"/>
      <c r="D1111" s="218"/>
      <c r="E1111" s="218"/>
      <c r="F1111" s="218"/>
      <c r="G1111" s="218"/>
      <c r="H1111" s="218"/>
      <c r="I1111" s="218"/>
      <c r="J1111" s="218"/>
      <c r="K1111" s="218"/>
      <c r="L1111" s="218"/>
      <c r="M1111" s="218"/>
      <c r="N1111" s="218"/>
      <c r="O1111" s="218"/>
      <c r="P1111" s="218"/>
      <c r="AM1111" s="2"/>
      <c r="AN1111" s="241"/>
    </row>
    <row r="1112" spans="1:40" customFormat="1" ht="15.5">
      <c r="A1112" s="218"/>
      <c r="B1112" s="218"/>
      <c r="C1112" s="218"/>
      <c r="D1112" s="218"/>
      <c r="E1112" s="218"/>
      <c r="F1112" s="218"/>
      <c r="G1112" s="218"/>
      <c r="H1112" s="218"/>
      <c r="I1112" s="218"/>
      <c r="J1112" s="218"/>
      <c r="K1112" s="218"/>
      <c r="L1112" s="218"/>
      <c r="M1112" s="218"/>
      <c r="N1112" s="218"/>
      <c r="O1112" s="218"/>
      <c r="P1112" s="218"/>
      <c r="AM1112" s="2"/>
      <c r="AN1112" s="241"/>
    </row>
    <row r="1113" spans="1:40" customFormat="1" ht="15.5">
      <c r="A1113" s="218"/>
      <c r="B1113" s="218"/>
      <c r="C1113" s="218"/>
      <c r="D1113" s="218"/>
      <c r="E1113" s="218"/>
      <c r="F1113" s="218"/>
      <c r="G1113" s="218"/>
      <c r="H1113" s="218"/>
      <c r="I1113" s="218"/>
      <c r="J1113" s="218"/>
      <c r="K1113" s="218"/>
      <c r="L1113" s="218"/>
      <c r="M1113" s="218"/>
      <c r="N1113" s="218"/>
      <c r="O1113" s="218"/>
      <c r="P1113" s="218"/>
      <c r="AM1113" s="2"/>
      <c r="AN1113" s="241"/>
    </row>
    <row r="1114" spans="1:40" customFormat="1" ht="15.5">
      <c r="A1114" s="218"/>
      <c r="B1114" s="218"/>
      <c r="C1114" s="218"/>
      <c r="D1114" s="218"/>
      <c r="E1114" s="218"/>
      <c r="F1114" s="218"/>
      <c r="G1114" s="218"/>
      <c r="H1114" s="218"/>
      <c r="I1114" s="218"/>
      <c r="J1114" s="218"/>
      <c r="K1114" s="218"/>
      <c r="L1114" s="218"/>
      <c r="M1114" s="218"/>
      <c r="N1114" s="218"/>
      <c r="O1114" s="218"/>
      <c r="P1114" s="218"/>
      <c r="AM1114" s="2"/>
      <c r="AN1114" s="241"/>
    </row>
    <row r="1115" spans="1:40" customFormat="1" ht="15.5">
      <c r="A1115" s="218"/>
      <c r="B1115" s="218"/>
      <c r="C1115" s="218"/>
      <c r="D1115" s="218"/>
      <c r="E1115" s="218"/>
      <c r="F1115" s="218"/>
      <c r="G1115" s="218"/>
      <c r="H1115" s="218"/>
      <c r="I1115" s="218"/>
      <c r="J1115" s="218"/>
      <c r="K1115" s="218"/>
      <c r="L1115" s="218"/>
      <c r="M1115" s="218"/>
      <c r="N1115" s="218"/>
      <c r="O1115" s="218"/>
      <c r="P1115" s="218"/>
      <c r="AM1115" s="2"/>
      <c r="AN1115" s="241"/>
    </row>
    <row r="1116" spans="1:40" customFormat="1" ht="15.5">
      <c r="A1116" s="218"/>
      <c r="B1116" s="218"/>
      <c r="C1116" s="218"/>
      <c r="D1116" s="218"/>
      <c r="E1116" s="218"/>
      <c r="F1116" s="218"/>
      <c r="G1116" s="218"/>
      <c r="H1116" s="218"/>
      <c r="I1116" s="218"/>
      <c r="J1116" s="218"/>
      <c r="K1116" s="218"/>
      <c r="L1116" s="218"/>
      <c r="M1116" s="218"/>
      <c r="N1116" s="218"/>
      <c r="O1116" s="218"/>
      <c r="P1116" s="218"/>
      <c r="AM1116" s="2"/>
      <c r="AN1116" s="241"/>
    </row>
    <row r="1117" spans="1:40" customFormat="1" ht="15.5">
      <c r="A1117" s="218"/>
      <c r="B1117" s="218"/>
      <c r="C1117" s="218"/>
      <c r="D1117" s="218"/>
      <c r="E1117" s="218"/>
      <c r="F1117" s="218"/>
      <c r="G1117" s="218"/>
      <c r="H1117" s="218"/>
      <c r="I1117" s="218"/>
      <c r="J1117" s="218"/>
      <c r="K1117" s="218"/>
      <c r="L1117" s="218"/>
      <c r="M1117" s="218"/>
      <c r="N1117" s="218"/>
      <c r="O1117" s="218"/>
      <c r="P1117" s="218"/>
      <c r="AM1117" s="2"/>
      <c r="AN1117" s="241"/>
    </row>
    <row r="1118" spans="1:40" customFormat="1" ht="15.5">
      <c r="A1118" s="218"/>
      <c r="B1118" s="218"/>
      <c r="C1118" s="218"/>
      <c r="D1118" s="218"/>
      <c r="E1118" s="218"/>
      <c r="F1118" s="218"/>
      <c r="G1118" s="218"/>
      <c r="H1118" s="218"/>
      <c r="I1118" s="218"/>
      <c r="J1118" s="218"/>
      <c r="K1118" s="218"/>
      <c r="L1118" s="218"/>
      <c r="M1118" s="218"/>
      <c r="N1118" s="218"/>
      <c r="O1118" s="218"/>
      <c r="P1118" s="218"/>
      <c r="AM1118" s="2"/>
      <c r="AN1118" s="241"/>
    </row>
    <row r="1119" spans="1:40" customFormat="1" ht="15.5">
      <c r="A1119" s="218"/>
      <c r="B1119" s="218"/>
      <c r="C1119" s="218"/>
      <c r="D1119" s="218"/>
      <c r="E1119" s="218"/>
      <c r="F1119" s="218"/>
      <c r="G1119" s="218"/>
      <c r="H1119" s="218"/>
      <c r="I1119" s="218"/>
      <c r="J1119" s="218"/>
      <c r="K1119" s="218"/>
      <c r="L1119" s="218"/>
      <c r="M1119" s="218"/>
      <c r="N1119" s="218"/>
      <c r="O1119" s="218"/>
      <c r="P1119" s="218"/>
      <c r="AM1119" s="2"/>
      <c r="AN1119" s="241"/>
    </row>
    <row r="1120" spans="1:40" customFormat="1" ht="15.5">
      <c r="A1120" s="218"/>
      <c r="B1120" s="218"/>
      <c r="C1120" s="218"/>
      <c r="D1120" s="218"/>
      <c r="E1120" s="218"/>
      <c r="F1120" s="218"/>
      <c r="G1120" s="218"/>
      <c r="H1120" s="218"/>
      <c r="I1120" s="218"/>
      <c r="J1120" s="218"/>
      <c r="K1120" s="218"/>
      <c r="L1120" s="218"/>
      <c r="M1120" s="218"/>
      <c r="N1120" s="218"/>
      <c r="O1120" s="218"/>
      <c r="P1120" s="218"/>
      <c r="AM1120" s="2"/>
      <c r="AN1120" s="241"/>
    </row>
    <row r="1121" spans="1:40" customFormat="1" ht="15.5">
      <c r="A1121" s="218"/>
      <c r="B1121" s="218"/>
      <c r="C1121" s="218"/>
      <c r="D1121" s="218"/>
      <c r="E1121" s="218"/>
      <c r="F1121" s="218"/>
      <c r="G1121" s="218"/>
      <c r="H1121" s="218"/>
      <c r="I1121" s="218"/>
      <c r="J1121" s="218"/>
      <c r="K1121" s="218"/>
      <c r="L1121" s="218"/>
      <c r="M1121" s="218"/>
      <c r="N1121" s="218"/>
      <c r="O1121" s="218"/>
      <c r="P1121" s="218"/>
      <c r="AM1121" s="2"/>
      <c r="AN1121" s="241"/>
    </row>
    <row r="1122" spans="1:40" customFormat="1" ht="15.5">
      <c r="A1122" s="218"/>
      <c r="B1122" s="218"/>
      <c r="C1122" s="218"/>
      <c r="D1122" s="218"/>
      <c r="E1122" s="218"/>
      <c r="F1122" s="218"/>
      <c r="G1122" s="218"/>
      <c r="H1122" s="218"/>
      <c r="I1122" s="218"/>
      <c r="J1122" s="218"/>
      <c r="K1122" s="218"/>
      <c r="L1122" s="218"/>
      <c r="M1122" s="218"/>
      <c r="N1122" s="218"/>
      <c r="O1122" s="218"/>
      <c r="P1122" s="218"/>
      <c r="AM1122" s="2"/>
      <c r="AN1122" s="241"/>
    </row>
    <row r="1123" spans="1:40" customFormat="1" ht="15.5">
      <c r="A1123" s="218"/>
      <c r="B1123" s="218"/>
      <c r="C1123" s="218"/>
      <c r="D1123" s="218"/>
      <c r="E1123" s="218"/>
      <c r="F1123" s="218"/>
      <c r="G1123" s="218"/>
      <c r="H1123" s="218"/>
      <c r="I1123" s="218"/>
      <c r="J1123" s="218"/>
      <c r="K1123" s="218"/>
      <c r="L1123" s="218"/>
      <c r="M1123" s="218"/>
      <c r="N1123" s="218"/>
      <c r="O1123" s="218"/>
      <c r="P1123" s="218"/>
      <c r="AM1123" s="2"/>
      <c r="AN1123" s="241"/>
    </row>
    <row r="1124" spans="1:40" customFormat="1" ht="15.5">
      <c r="A1124" s="218"/>
      <c r="B1124" s="218"/>
      <c r="C1124" s="218"/>
      <c r="D1124" s="218"/>
      <c r="E1124" s="218"/>
      <c r="F1124" s="218"/>
      <c r="G1124" s="218"/>
      <c r="H1124" s="218"/>
      <c r="I1124" s="218"/>
      <c r="J1124" s="218"/>
      <c r="K1124" s="218"/>
      <c r="L1124" s="218"/>
      <c r="M1124" s="218"/>
      <c r="N1124" s="218"/>
      <c r="O1124" s="218"/>
      <c r="P1124" s="218"/>
      <c r="AM1124" s="2"/>
      <c r="AN1124" s="241"/>
    </row>
    <row r="1125" spans="1:40" customFormat="1" ht="15.5">
      <c r="A1125" s="218"/>
      <c r="B1125" s="218"/>
      <c r="C1125" s="218"/>
      <c r="D1125" s="218"/>
      <c r="E1125" s="218"/>
      <c r="F1125" s="218"/>
      <c r="G1125" s="218"/>
      <c r="H1125" s="218"/>
      <c r="I1125" s="218"/>
      <c r="J1125" s="218"/>
      <c r="K1125" s="218"/>
      <c r="L1125" s="218"/>
      <c r="M1125" s="218"/>
      <c r="N1125" s="218"/>
      <c r="O1125" s="218"/>
      <c r="P1125" s="218"/>
      <c r="AM1125" s="2"/>
      <c r="AN1125" s="241"/>
    </row>
    <row r="1126" spans="1:40" customFormat="1" ht="15.5">
      <c r="A1126" s="218"/>
      <c r="B1126" s="218"/>
      <c r="C1126" s="218"/>
      <c r="D1126" s="218"/>
      <c r="E1126" s="218"/>
      <c r="F1126" s="218"/>
      <c r="G1126" s="218"/>
      <c r="H1126" s="218"/>
      <c r="I1126" s="218"/>
      <c r="J1126" s="218"/>
      <c r="K1126" s="218"/>
      <c r="L1126" s="218"/>
      <c r="M1126" s="218"/>
      <c r="N1126" s="218"/>
      <c r="O1126" s="218"/>
      <c r="P1126" s="218"/>
      <c r="AJ1126" s="43"/>
      <c r="AK1126" s="240"/>
      <c r="AL1126" s="43"/>
      <c r="AM1126" s="2"/>
      <c r="AN1126" s="241"/>
    </row>
    <row r="1127" spans="1:40" customFormat="1" ht="15.5">
      <c r="A1127" s="218"/>
      <c r="B1127" s="218"/>
      <c r="C1127" s="218"/>
      <c r="D1127" s="218"/>
      <c r="E1127" s="218"/>
      <c r="F1127" s="218"/>
      <c r="G1127" s="218"/>
      <c r="H1127" s="218"/>
      <c r="I1127" s="218"/>
      <c r="J1127" s="218"/>
      <c r="K1127" s="218"/>
      <c r="L1127" s="218"/>
      <c r="M1127" s="218"/>
      <c r="N1127" s="218"/>
      <c r="O1127" s="218"/>
      <c r="P1127" s="218"/>
      <c r="AJ1127" s="43"/>
      <c r="AK1127" s="240"/>
      <c r="AL1127" s="43"/>
      <c r="AM1127" s="2"/>
      <c r="AN1127" s="241"/>
    </row>
    <row r="1128" spans="1:40" customFormat="1" ht="15.5">
      <c r="A1128" s="218"/>
      <c r="B1128" s="218"/>
      <c r="C1128" s="218"/>
      <c r="D1128" s="218"/>
      <c r="E1128" s="218"/>
      <c r="F1128" s="218"/>
      <c r="G1128" s="218"/>
      <c r="H1128" s="218"/>
      <c r="I1128" s="218"/>
      <c r="J1128" s="218"/>
      <c r="K1128" s="218"/>
      <c r="L1128" s="218"/>
      <c r="M1128" s="218"/>
      <c r="N1128" s="218"/>
      <c r="O1128" s="218"/>
      <c r="P1128" s="218"/>
      <c r="AJ1128" s="43"/>
      <c r="AK1128" s="240"/>
      <c r="AL1128" s="43"/>
      <c r="AM1128" s="2"/>
      <c r="AN1128" s="241"/>
    </row>
    <row r="1129" spans="1:40" customFormat="1" ht="15.5">
      <c r="A1129" s="218"/>
      <c r="B1129" s="218"/>
      <c r="C1129" s="218"/>
      <c r="D1129" s="218"/>
      <c r="E1129" s="218"/>
      <c r="F1129" s="218"/>
      <c r="G1129" s="218"/>
      <c r="H1129" s="218"/>
      <c r="I1129" s="218"/>
      <c r="J1129" s="218"/>
      <c r="K1129" s="218"/>
      <c r="L1129" s="218"/>
      <c r="M1129" s="218"/>
      <c r="N1129" s="218"/>
      <c r="O1129" s="218"/>
      <c r="P1129" s="218"/>
      <c r="AJ1129" s="43"/>
      <c r="AK1129" s="240"/>
      <c r="AL1129" s="43"/>
      <c r="AM1129" s="2"/>
      <c r="AN1129" s="241"/>
    </row>
    <row r="1130" spans="1:40" customFormat="1" ht="15.5">
      <c r="A1130" s="218"/>
      <c r="B1130" s="218"/>
      <c r="C1130" s="218"/>
      <c r="D1130" s="218"/>
      <c r="E1130" s="218"/>
      <c r="F1130" s="218"/>
      <c r="G1130" s="218"/>
      <c r="H1130" s="218"/>
      <c r="I1130" s="218"/>
      <c r="J1130" s="218"/>
      <c r="K1130" s="218"/>
      <c r="L1130" s="218"/>
      <c r="M1130" s="218"/>
      <c r="N1130" s="218"/>
      <c r="O1130" s="218"/>
      <c r="P1130" s="218"/>
      <c r="AJ1130" s="2"/>
      <c r="AK1130" s="241"/>
      <c r="AL1130" s="2"/>
      <c r="AM1130" s="2"/>
      <c r="AN1130" s="241"/>
    </row>
    <row r="1131" spans="1:40" customFormat="1" ht="15.5">
      <c r="A1131" s="218"/>
      <c r="B1131" s="218"/>
      <c r="C1131" s="218"/>
      <c r="D1131" s="218"/>
      <c r="E1131" s="218"/>
      <c r="F1131" s="218"/>
      <c r="G1131" s="218"/>
      <c r="H1131" s="218"/>
      <c r="I1131" s="218"/>
      <c r="J1131" s="218"/>
      <c r="K1131" s="218"/>
      <c r="L1131" s="218"/>
      <c r="M1131" s="218"/>
      <c r="N1131" s="218"/>
      <c r="O1131" s="218"/>
      <c r="P1131" s="218"/>
      <c r="AJ1131" s="2"/>
      <c r="AK1131" s="241"/>
      <c r="AL1131" s="2"/>
      <c r="AM1131" s="2"/>
      <c r="AN1131" s="241"/>
    </row>
    <row r="1132" spans="1:40" customFormat="1" ht="15.5">
      <c r="A1132" s="218"/>
      <c r="B1132" s="218"/>
      <c r="C1132" s="218"/>
      <c r="D1132" s="218"/>
      <c r="E1132" s="218"/>
      <c r="F1132" s="218"/>
      <c r="G1132" s="218"/>
      <c r="H1132" s="218"/>
      <c r="I1132" s="218"/>
      <c r="J1132" s="218"/>
      <c r="K1132" s="218"/>
      <c r="L1132" s="218"/>
      <c r="M1132" s="218"/>
      <c r="N1132" s="218"/>
      <c r="O1132" s="218"/>
      <c r="P1132" s="218"/>
      <c r="AJ1132" s="2"/>
      <c r="AK1132" s="241"/>
      <c r="AL1132" s="2"/>
      <c r="AM1132" s="2"/>
      <c r="AN1132" s="241"/>
    </row>
    <row r="1133" spans="1:40" customFormat="1" ht="15.5">
      <c r="A1133" s="218"/>
      <c r="B1133" s="218"/>
      <c r="C1133" s="218"/>
      <c r="D1133" s="218"/>
      <c r="E1133" s="218"/>
      <c r="F1133" s="218"/>
      <c r="G1133" s="218"/>
      <c r="H1133" s="218"/>
      <c r="I1133" s="218"/>
      <c r="J1133" s="218"/>
      <c r="K1133" s="218"/>
      <c r="L1133" s="218"/>
      <c r="M1133" s="218"/>
      <c r="N1133" s="218"/>
      <c r="O1133" s="218"/>
      <c r="P1133" s="218"/>
      <c r="AJ1133" s="2"/>
      <c r="AK1133" s="241"/>
      <c r="AL1133" s="2"/>
      <c r="AM1133" s="2"/>
      <c r="AN1133" s="241"/>
    </row>
    <row r="1134" spans="1:40" customFormat="1" ht="15.5">
      <c r="A1134" s="218"/>
      <c r="B1134" s="218"/>
      <c r="C1134" s="218"/>
      <c r="D1134" s="218"/>
      <c r="E1134" s="218"/>
      <c r="F1134" s="218"/>
      <c r="G1134" s="218"/>
      <c r="H1134" s="218"/>
      <c r="I1134" s="218"/>
      <c r="J1134" s="218"/>
      <c r="K1134" s="218"/>
      <c r="L1134" s="218"/>
      <c r="M1134" s="218"/>
      <c r="N1134" s="218"/>
      <c r="O1134" s="218"/>
      <c r="P1134" s="218"/>
      <c r="AJ1134" s="2"/>
      <c r="AK1134" s="241"/>
      <c r="AL1134" s="2"/>
      <c r="AM1134" s="2"/>
      <c r="AN1134" s="241"/>
    </row>
    <row r="1135" spans="1:40" customFormat="1" ht="15.5">
      <c r="A1135" s="218"/>
      <c r="B1135" s="218"/>
      <c r="C1135" s="218"/>
      <c r="D1135" s="218"/>
      <c r="E1135" s="218"/>
      <c r="F1135" s="218"/>
      <c r="G1135" s="218"/>
      <c r="H1135" s="218"/>
      <c r="I1135" s="218"/>
      <c r="J1135" s="218"/>
      <c r="K1135" s="218"/>
      <c r="L1135" s="218"/>
      <c r="M1135" s="218"/>
      <c r="N1135" s="218"/>
      <c r="O1135" s="218"/>
      <c r="P1135" s="218"/>
      <c r="AJ1135" s="2"/>
      <c r="AK1135" s="241"/>
      <c r="AL1135" s="2"/>
      <c r="AM1135" s="2"/>
      <c r="AN1135" s="241"/>
    </row>
    <row r="1136" spans="1:40" customFormat="1" ht="15.5">
      <c r="A1136" s="218"/>
      <c r="B1136" s="218"/>
      <c r="C1136" s="218"/>
      <c r="D1136" s="218"/>
      <c r="E1136" s="218"/>
      <c r="F1136" s="218"/>
      <c r="G1136" s="218"/>
      <c r="H1136" s="218"/>
      <c r="I1136" s="218"/>
      <c r="J1136" s="218"/>
      <c r="K1136" s="218"/>
      <c r="L1136" s="218"/>
      <c r="M1136" s="218"/>
      <c r="N1136" s="218"/>
      <c r="O1136" s="218"/>
      <c r="P1136" s="218"/>
      <c r="AJ1136" s="2"/>
      <c r="AK1136" s="241"/>
      <c r="AL1136" s="2"/>
      <c r="AM1136" s="2"/>
      <c r="AN1136" s="241"/>
    </row>
    <row r="1137" spans="1:40" customFormat="1" ht="15.5">
      <c r="A1137" s="218"/>
      <c r="B1137" s="218"/>
      <c r="C1137" s="218"/>
      <c r="D1137" s="218"/>
      <c r="E1137" s="218"/>
      <c r="F1137" s="218"/>
      <c r="G1137" s="218"/>
      <c r="H1137" s="218"/>
      <c r="I1137" s="218"/>
      <c r="J1137" s="218"/>
      <c r="K1137" s="218"/>
      <c r="L1137" s="218"/>
      <c r="M1137" s="218"/>
      <c r="N1137" s="218"/>
      <c r="O1137" s="218"/>
      <c r="P1137" s="218"/>
      <c r="AJ1137" s="2"/>
      <c r="AK1137" s="241"/>
      <c r="AL1137" s="2"/>
      <c r="AM1137" s="2"/>
      <c r="AN1137" s="241"/>
    </row>
    <row r="1138" spans="1:40" customFormat="1" ht="15.5">
      <c r="A1138" s="218"/>
      <c r="B1138" s="218"/>
      <c r="C1138" s="218"/>
      <c r="D1138" s="218"/>
      <c r="E1138" s="218"/>
      <c r="F1138" s="218"/>
      <c r="G1138" s="218"/>
      <c r="H1138" s="218"/>
      <c r="I1138" s="218"/>
      <c r="J1138" s="218"/>
      <c r="K1138" s="218"/>
      <c r="L1138" s="218"/>
      <c r="M1138" s="218"/>
      <c r="N1138" s="218"/>
      <c r="O1138" s="218"/>
      <c r="P1138" s="218"/>
      <c r="AJ1138" s="2"/>
      <c r="AK1138" s="241"/>
      <c r="AL1138" s="2"/>
      <c r="AM1138" s="2"/>
      <c r="AN1138" s="241"/>
    </row>
    <row r="1139" spans="1:40" customFormat="1" ht="15.5">
      <c r="A1139" s="218"/>
      <c r="B1139" s="218"/>
      <c r="C1139" s="218"/>
      <c r="D1139" s="218"/>
      <c r="E1139" s="218"/>
      <c r="F1139" s="218"/>
      <c r="G1139" s="218"/>
      <c r="H1139" s="218"/>
      <c r="I1139" s="218"/>
      <c r="J1139" s="218"/>
      <c r="K1139" s="218"/>
      <c r="L1139" s="218"/>
      <c r="M1139" s="218"/>
      <c r="N1139" s="218"/>
      <c r="O1139" s="218"/>
      <c r="P1139" s="218"/>
      <c r="AJ1139" s="2"/>
      <c r="AK1139" s="241"/>
      <c r="AL1139" s="2"/>
      <c r="AM1139" s="2"/>
      <c r="AN1139" s="241"/>
    </row>
    <row r="1140" spans="1:40" customFormat="1" ht="15.5">
      <c r="A1140" s="218"/>
      <c r="B1140" s="218"/>
      <c r="C1140" s="218"/>
      <c r="D1140" s="218"/>
      <c r="E1140" s="218"/>
      <c r="F1140" s="218"/>
      <c r="G1140" s="218"/>
      <c r="H1140" s="218"/>
      <c r="I1140" s="218"/>
      <c r="J1140" s="218"/>
      <c r="K1140" s="218"/>
      <c r="L1140" s="218"/>
      <c r="M1140" s="218"/>
      <c r="N1140" s="218"/>
      <c r="O1140" s="218"/>
      <c r="P1140" s="218"/>
      <c r="AJ1140" s="2"/>
      <c r="AK1140" s="241"/>
      <c r="AL1140" s="2"/>
      <c r="AM1140" s="2"/>
      <c r="AN1140" s="241"/>
    </row>
    <row r="1141" spans="1:40" customFormat="1" ht="15.5">
      <c r="A1141" s="218"/>
      <c r="B1141" s="218"/>
      <c r="C1141" s="218"/>
      <c r="D1141" s="218"/>
      <c r="E1141" s="218"/>
      <c r="F1141" s="218"/>
      <c r="G1141" s="218"/>
      <c r="H1141" s="218"/>
      <c r="I1141" s="218"/>
      <c r="J1141" s="218"/>
      <c r="K1141" s="218"/>
      <c r="L1141" s="218"/>
      <c r="M1141" s="218"/>
      <c r="N1141" s="218"/>
      <c r="O1141" s="218"/>
      <c r="P1141" s="218"/>
      <c r="AJ1141" s="2"/>
      <c r="AK1141" s="241"/>
      <c r="AL1141" s="2"/>
      <c r="AM1141" s="2"/>
      <c r="AN1141" s="241"/>
    </row>
    <row r="1142" spans="1:40" customFormat="1" ht="15.5">
      <c r="A1142" s="218"/>
      <c r="B1142" s="218"/>
      <c r="C1142" s="218"/>
      <c r="D1142" s="218"/>
      <c r="E1142" s="218"/>
      <c r="F1142" s="218"/>
      <c r="G1142" s="218"/>
      <c r="H1142" s="218"/>
      <c r="I1142" s="218"/>
      <c r="J1142" s="218"/>
      <c r="K1142" s="218"/>
      <c r="L1142" s="218"/>
      <c r="M1142" s="218"/>
      <c r="N1142" s="218"/>
      <c r="O1142" s="218"/>
      <c r="P1142" s="218"/>
      <c r="AJ1142" s="2"/>
      <c r="AK1142" s="241"/>
      <c r="AL1142" s="2"/>
      <c r="AM1142" s="2"/>
      <c r="AN1142" s="241"/>
    </row>
    <row r="1143" spans="1:40" customFormat="1" ht="15.5">
      <c r="A1143" s="218"/>
      <c r="B1143" s="218"/>
      <c r="C1143" s="218"/>
      <c r="D1143" s="218"/>
      <c r="E1143" s="218"/>
      <c r="F1143" s="218"/>
      <c r="G1143" s="218"/>
      <c r="H1143" s="218"/>
      <c r="I1143" s="218"/>
      <c r="J1143" s="218"/>
      <c r="K1143" s="218"/>
      <c r="L1143" s="218"/>
      <c r="M1143" s="218"/>
      <c r="N1143" s="218"/>
      <c r="O1143" s="218"/>
      <c r="P1143" s="218"/>
      <c r="AJ1143" s="2"/>
      <c r="AK1143" s="241"/>
      <c r="AL1143" s="2"/>
      <c r="AM1143" s="2"/>
      <c r="AN1143" s="241"/>
    </row>
    <row r="1144" spans="1:40" customFormat="1" ht="15.5">
      <c r="A1144" s="218"/>
      <c r="B1144" s="218"/>
      <c r="C1144" s="218"/>
      <c r="D1144" s="218"/>
      <c r="E1144" s="218"/>
      <c r="F1144" s="218"/>
      <c r="G1144" s="218"/>
      <c r="H1144" s="218"/>
      <c r="I1144" s="218"/>
      <c r="J1144" s="218"/>
      <c r="K1144" s="218"/>
      <c r="L1144" s="218"/>
      <c r="M1144" s="218"/>
      <c r="N1144" s="218"/>
      <c r="O1144" s="218"/>
      <c r="P1144" s="218"/>
      <c r="AJ1144" s="2"/>
      <c r="AK1144" s="241"/>
      <c r="AL1144" s="2"/>
      <c r="AM1144" s="2"/>
      <c r="AN1144" s="241"/>
    </row>
    <row r="1145" spans="1:40" customFormat="1" ht="15.5">
      <c r="A1145" s="218"/>
      <c r="B1145" s="218"/>
      <c r="C1145" s="218"/>
      <c r="D1145" s="218"/>
      <c r="E1145" s="218"/>
      <c r="F1145" s="218"/>
      <c r="G1145" s="218"/>
      <c r="H1145" s="218"/>
      <c r="I1145" s="218"/>
      <c r="J1145" s="218"/>
      <c r="K1145" s="218"/>
      <c r="L1145" s="218"/>
      <c r="M1145" s="218"/>
      <c r="N1145" s="218"/>
      <c r="O1145" s="218"/>
      <c r="P1145" s="218"/>
      <c r="AJ1145" s="2"/>
      <c r="AK1145" s="241"/>
      <c r="AL1145" s="2"/>
      <c r="AM1145" s="2"/>
      <c r="AN1145" s="241"/>
    </row>
    <row r="1146" spans="1:40" customFormat="1" ht="15.5">
      <c r="A1146" s="218"/>
      <c r="B1146" s="218"/>
      <c r="C1146" s="218"/>
      <c r="D1146" s="218"/>
      <c r="E1146" s="218"/>
      <c r="F1146" s="218"/>
      <c r="G1146" s="218"/>
      <c r="H1146" s="218"/>
      <c r="I1146" s="218"/>
      <c r="J1146" s="218"/>
      <c r="K1146" s="218"/>
      <c r="L1146" s="218"/>
      <c r="M1146" s="218"/>
      <c r="N1146" s="218"/>
      <c r="O1146" s="218"/>
      <c r="P1146" s="218"/>
      <c r="AJ1146" s="2"/>
      <c r="AK1146" s="241"/>
      <c r="AL1146" s="2"/>
      <c r="AM1146" s="2"/>
      <c r="AN1146" s="241"/>
    </row>
    <row r="1147" spans="1:40" customFormat="1" ht="15.5">
      <c r="A1147" s="218"/>
      <c r="B1147" s="218"/>
      <c r="C1147" s="218"/>
      <c r="D1147" s="218"/>
      <c r="E1147" s="218"/>
      <c r="F1147" s="218"/>
      <c r="G1147" s="218"/>
      <c r="H1147" s="218"/>
      <c r="I1147" s="218"/>
      <c r="J1147" s="218"/>
      <c r="K1147" s="218"/>
      <c r="L1147" s="218"/>
      <c r="M1147" s="218"/>
      <c r="N1147" s="218"/>
      <c r="O1147" s="218"/>
      <c r="P1147" s="218"/>
      <c r="AJ1147" s="2"/>
      <c r="AK1147" s="241"/>
      <c r="AL1147" s="2"/>
      <c r="AM1147" s="2"/>
      <c r="AN1147" s="241"/>
    </row>
    <row r="1148" spans="1:40" customFormat="1" ht="15.5">
      <c r="A1148" s="218"/>
      <c r="B1148" s="218"/>
      <c r="C1148" s="218"/>
      <c r="D1148" s="218"/>
      <c r="E1148" s="218"/>
      <c r="F1148" s="218"/>
      <c r="G1148" s="218"/>
      <c r="H1148" s="218"/>
      <c r="I1148" s="218"/>
      <c r="J1148" s="218"/>
      <c r="K1148" s="218"/>
      <c r="L1148" s="218"/>
      <c r="M1148" s="218"/>
      <c r="N1148" s="218"/>
      <c r="O1148" s="218"/>
      <c r="P1148" s="218"/>
      <c r="AJ1148" s="2"/>
      <c r="AK1148" s="241"/>
      <c r="AL1148" s="2"/>
      <c r="AM1148" s="2"/>
      <c r="AN1148" s="241"/>
    </row>
    <row r="1149" spans="1:40" customFormat="1" ht="15.5">
      <c r="A1149" s="218"/>
      <c r="B1149" s="218"/>
      <c r="C1149" s="218"/>
      <c r="D1149" s="218"/>
      <c r="E1149" s="218"/>
      <c r="F1149" s="218"/>
      <c r="G1149" s="218"/>
      <c r="H1149" s="218"/>
      <c r="I1149" s="218"/>
      <c r="J1149" s="218"/>
      <c r="K1149" s="218"/>
      <c r="L1149" s="218"/>
      <c r="M1149" s="218"/>
      <c r="N1149" s="218"/>
      <c r="O1149" s="218"/>
      <c r="P1149" s="218"/>
      <c r="AJ1149" s="2"/>
      <c r="AK1149" s="241"/>
      <c r="AL1149" s="2"/>
      <c r="AM1149" s="2"/>
      <c r="AN1149" s="241"/>
    </row>
    <row r="1150" spans="1:40" customFormat="1" ht="15.5">
      <c r="A1150" s="218"/>
      <c r="B1150" s="218"/>
      <c r="C1150" s="218"/>
      <c r="D1150" s="218"/>
      <c r="E1150" s="218"/>
      <c r="F1150" s="218"/>
      <c r="G1150" s="218"/>
      <c r="H1150" s="218"/>
      <c r="I1150" s="218"/>
      <c r="J1150" s="218"/>
      <c r="K1150" s="218"/>
      <c r="L1150" s="218"/>
      <c r="M1150" s="218"/>
      <c r="N1150" s="218"/>
      <c r="O1150" s="218"/>
      <c r="P1150" s="218"/>
      <c r="AJ1150" s="2"/>
      <c r="AK1150" s="241"/>
      <c r="AL1150" s="2"/>
      <c r="AM1150" s="2"/>
      <c r="AN1150" s="241"/>
    </row>
    <row r="1151" spans="1:40" customFormat="1" ht="15.5">
      <c r="A1151" s="218"/>
      <c r="B1151" s="218"/>
      <c r="C1151" s="218"/>
      <c r="D1151" s="218"/>
      <c r="E1151" s="218"/>
      <c r="F1151" s="218"/>
      <c r="G1151" s="218"/>
      <c r="H1151" s="218"/>
      <c r="I1151" s="218"/>
      <c r="J1151" s="218"/>
      <c r="K1151" s="218"/>
      <c r="L1151" s="218"/>
      <c r="M1151" s="218"/>
      <c r="N1151" s="218"/>
      <c r="O1151" s="218"/>
      <c r="P1151" s="218"/>
      <c r="AJ1151" s="2"/>
      <c r="AK1151" s="241"/>
      <c r="AL1151" s="2"/>
      <c r="AM1151" s="2"/>
      <c r="AN1151" s="241"/>
    </row>
    <row r="1152" spans="1:40" customFormat="1" ht="15.5">
      <c r="A1152" s="218"/>
      <c r="B1152" s="218"/>
      <c r="C1152" s="218"/>
      <c r="D1152" s="218"/>
      <c r="E1152" s="218"/>
      <c r="F1152" s="218"/>
      <c r="G1152" s="218"/>
      <c r="H1152" s="218"/>
      <c r="I1152" s="218"/>
      <c r="J1152" s="218"/>
      <c r="K1152" s="218"/>
      <c r="L1152" s="218"/>
      <c r="M1152" s="218"/>
      <c r="N1152" s="218"/>
      <c r="O1152" s="218"/>
      <c r="P1152" s="218"/>
      <c r="AJ1152" s="2"/>
      <c r="AK1152" s="241"/>
      <c r="AL1152" s="2"/>
      <c r="AM1152" s="2"/>
      <c r="AN1152" s="241"/>
    </row>
    <row r="1153" spans="1:40" customFormat="1" ht="15.5">
      <c r="A1153" s="218"/>
      <c r="B1153" s="218"/>
      <c r="C1153" s="218"/>
      <c r="D1153" s="218"/>
      <c r="E1153" s="218"/>
      <c r="F1153" s="218"/>
      <c r="G1153" s="218"/>
      <c r="H1153" s="218"/>
      <c r="I1153" s="218"/>
      <c r="J1153" s="218"/>
      <c r="K1153" s="218"/>
      <c r="L1153" s="218"/>
      <c r="M1153" s="218"/>
      <c r="N1153" s="218"/>
      <c r="O1153" s="218"/>
      <c r="P1153" s="218"/>
      <c r="AJ1153" s="2"/>
      <c r="AK1153" s="241"/>
      <c r="AL1153" s="2"/>
      <c r="AM1153" s="2"/>
      <c r="AN1153" s="241"/>
    </row>
    <row r="1154" spans="1:40" customFormat="1" ht="15.5">
      <c r="A1154" s="218"/>
      <c r="B1154" s="218"/>
      <c r="C1154" s="218"/>
      <c r="D1154" s="218"/>
      <c r="E1154" s="218"/>
      <c r="F1154" s="218"/>
      <c r="G1154" s="218"/>
      <c r="H1154" s="218"/>
      <c r="I1154" s="218"/>
      <c r="J1154" s="218"/>
      <c r="K1154" s="218"/>
      <c r="L1154" s="218"/>
      <c r="M1154" s="218"/>
      <c r="N1154" s="218"/>
      <c r="O1154" s="218"/>
      <c r="P1154" s="218"/>
      <c r="AJ1154" s="2"/>
      <c r="AK1154" s="241"/>
      <c r="AL1154" s="2"/>
      <c r="AM1154" s="2"/>
      <c r="AN1154" s="241"/>
    </row>
    <row r="1155" spans="1:40" customFormat="1" ht="15.5">
      <c r="A1155" s="218"/>
      <c r="B1155" s="218"/>
      <c r="C1155" s="218"/>
      <c r="D1155" s="218"/>
      <c r="E1155" s="218"/>
      <c r="F1155" s="218"/>
      <c r="G1155" s="218"/>
      <c r="H1155" s="218"/>
      <c r="I1155" s="218"/>
      <c r="J1155" s="218"/>
      <c r="K1155" s="218"/>
      <c r="L1155" s="218"/>
      <c r="M1155" s="218"/>
      <c r="N1155" s="218"/>
      <c r="O1155" s="218"/>
      <c r="P1155" s="218"/>
      <c r="AJ1155" s="2"/>
      <c r="AK1155" s="241"/>
      <c r="AL1155" s="2"/>
      <c r="AM1155" s="2"/>
      <c r="AN1155" s="241"/>
    </row>
    <row r="1156" spans="1:40" customFormat="1" ht="15.5">
      <c r="A1156" s="218"/>
      <c r="B1156" s="218"/>
      <c r="C1156" s="218"/>
      <c r="D1156" s="218"/>
      <c r="E1156" s="218"/>
      <c r="F1156" s="218"/>
      <c r="G1156" s="218"/>
      <c r="H1156" s="218"/>
      <c r="I1156" s="218"/>
      <c r="J1156" s="218"/>
      <c r="K1156" s="218"/>
      <c r="L1156" s="218"/>
      <c r="M1156" s="218"/>
      <c r="N1156" s="218"/>
      <c r="O1156" s="218"/>
      <c r="P1156" s="218"/>
      <c r="AJ1156" s="2"/>
      <c r="AK1156" s="241"/>
      <c r="AL1156" s="2"/>
      <c r="AM1156" s="2"/>
      <c r="AN1156" s="241"/>
    </row>
    <row r="1157" spans="1:40" customFormat="1" ht="15.5">
      <c r="A1157" s="218"/>
      <c r="B1157" s="218"/>
      <c r="C1157" s="218"/>
      <c r="D1157" s="218"/>
      <c r="E1157" s="218"/>
      <c r="F1157" s="218"/>
      <c r="G1157" s="218"/>
      <c r="H1157" s="218"/>
      <c r="I1157" s="218"/>
      <c r="J1157" s="218"/>
      <c r="K1157" s="218"/>
      <c r="L1157" s="218"/>
      <c r="M1157" s="218"/>
      <c r="N1157" s="218"/>
      <c r="O1157" s="218"/>
      <c r="P1157" s="218"/>
      <c r="AJ1157" s="2"/>
      <c r="AK1157" s="241"/>
      <c r="AL1157" s="2"/>
      <c r="AM1157" s="2"/>
      <c r="AN1157" s="241"/>
    </row>
    <row r="1158" spans="1:40" customFormat="1" ht="15.5">
      <c r="A1158" s="218"/>
      <c r="B1158" s="218"/>
      <c r="C1158" s="218"/>
      <c r="D1158" s="218"/>
      <c r="E1158" s="218"/>
      <c r="F1158" s="218"/>
      <c r="G1158" s="218"/>
      <c r="H1158" s="218"/>
      <c r="I1158" s="218"/>
      <c r="J1158" s="218"/>
      <c r="K1158" s="218"/>
      <c r="L1158" s="218"/>
      <c r="M1158" s="218"/>
      <c r="N1158" s="218"/>
      <c r="O1158" s="218"/>
      <c r="P1158" s="218"/>
      <c r="AJ1158" s="2"/>
      <c r="AK1158" s="241"/>
      <c r="AL1158" s="2"/>
      <c r="AM1158" s="2"/>
      <c r="AN1158" s="241"/>
    </row>
    <row r="1159" spans="1:40" customFormat="1" ht="15.5">
      <c r="A1159" s="218"/>
      <c r="B1159" s="218"/>
      <c r="C1159" s="218"/>
      <c r="D1159" s="218"/>
      <c r="E1159" s="218"/>
      <c r="F1159" s="218"/>
      <c r="G1159" s="218"/>
      <c r="H1159" s="218"/>
      <c r="I1159" s="218"/>
      <c r="J1159" s="218"/>
      <c r="K1159" s="218"/>
      <c r="L1159" s="218"/>
      <c r="M1159" s="218"/>
      <c r="N1159" s="218"/>
      <c r="O1159" s="218"/>
      <c r="P1159" s="218"/>
      <c r="AJ1159" s="2"/>
      <c r="AK1159" s="241"/>
      <c r="AL1159" s="2"/>
      <c r="AM1159" s="2"/>
      <c r="AN1159" s="241"/>
    </row>
    <row r="1160" spans="1:40" customFormat="1" ht="15.5">
      <c r="A1160" s="218"/>
      <c r="B1160" s="218"/>
      <c r="C1160" s="218"/>
      <c r="D1160" s="218"/>
      <c r="E1160" s="218"/>
      <c r="F1160" s="218"/>
      <c r="G1160" s="218"/>
      <c r="H1160" s="218"/>
      <c r="I1160" s="218"/>
      <c r="J1160" s="218"/>
      <c r="K1160" s="218"/>
      <c r="L1160" s="218"/>
      <c r="M1160" s="218"/>
      <c r="N1160" s="218"/>
      <c r="O1160" s="218"/>
      <c r="P1160" s="218"/>
      <c r="AJ1160" s="2"/>
      <c r="AK1160" s="241"/>
      <c r="AL1160" s="2"/>
      <c r="AM1160" s="2"/>
      <c r="AN1160" s="241"/>
    </row>
    <row r="1161" spans="1:40" customFormat="1" ht="15.5">
      <c r="A1161" s="218"/>
      <c r="B1161" s="218"/>
      <c r="C1161" s="218"/>
      <c r="D1161" s="218"/>
      <c r="E1161" s="218"/>
      <c r="F1161" s="218"/>
      <c r="G1161" s="218"/>
      <c r="H1161" s="218"/>
      <c r="I1161" s="218"/>
      <c r="J1161" s="218"/>
      <c r="K1161" s="218"/>
      <c r="L1161" s="218"/>
      <c r="M1161" s="218"/>
      <c r="N1161" s="218"/>
      <c r="O1161" s="218"/>
      <c r="P1161" s="218"/>
      <c r="AJ1161" s="2"/>
      <c r="AK1161" s="241"/>
      <c r="AL1161" s="2"/>
      <c r="AM1161" s="2"/>
      <c r="AN1161" s="241"/>
    </row>
    <row r="1162" spans="1:40" customFormat="1" ht="15.5">
      <c r="A1162" s="218"/>
      <c r="B1162" s="218"/>
      <c r="C1162" s="218"/>
      <c r="D1162" s="218"/>
      <c r="E1162" s="218"/>
      <c r="F1162" s="218"/>
      <c r="G1162" s="218"/>
      <c r="H1162" s="218"/>
      <c r="I1162" s="218"/>
      <c r="J1162" s="218"/>
      <c r="K1162" s="218"/>
      <c r="L1162" s="218"/>
      <c r="M1162" s="218"/>
      <c r="N1162" s="218"/>
      <c r="O1162" s="218"/>
      <c r="P1162" s="218"/>
      <c r="AJ1162" s="2"/>
      <c r="AK1162" s="241"/>
      <c r="AL1162" s="2"/>
      <c r="AM1162" s="43"/>
      <c r="AN1162" s="240"/>
    </row>
    <row r="1163" spans="1:40" customFormat="1" ht="15.5">
      <c r="A1163" s="218"/>
      <c r="B1163" s="218"/>
      <c r="C1163" s="218"/>
      <c r="D1163" s="218"/>
      <c r="E1163" s="218"/>
      <c r="F1163" s="218"/>
      <c r="G1163" s="218"/>
      <c r="H1163" s="218"/>
      <c r="I1163" s="218"/>
      <c r="J1163" s="218"/>
      <c r="K1163" s="218"/>
      <c r="L1163" s="218"/>
      <c r="M1163" s="218"/>
      <c r="N1163" s="218"/>
      <c r="O1163" s="218"/>
      <c r="P1163" s="218"/>
      <c r="AJ1163" s="2"/>
      <c r="AK1163" s="241"/>
      <c r="AL1163" s="2"/>
      <c r="AM1163" s="43"/>
      <c r="AN1163" s="240"/>
    </row>
    <row r="1164" spans="1:40" customFormat="1" ht="15.5">
      <c r="A1164" s="218"/>
      <c r="B1164" s="218"/>
      <c r="C1164" s="218"/>
      <c r="D1164" s="218"/>
      <c r="E1164" s="218"/>
      <c r="F1164" s="218"/>
      <c r="G1164" s="218"/>
      <c r="H1164" s="218"/>
      <c r="I1164" s="218"/>
      <c r="J1164" s="218"/>
      <c r="K1164" s="218"/>
      <c r="L1164" s="218"/>
      <c r="M1164" s="218"/>
      <c r="N1164" s="218"/>
      <c r="O1164" s="218"/>
      <c r="P1164" s="218"/>
      <c r="AJ1164" s="2"/>
      <c r="AK1164" s="241"/>
      <c r="AL1164" s="2"/>
      <c r="AM1164" s="43"/>
      <c r="AN1164" s="240"/>
    </row>
    <row r="1165" spans="1:40" customFormat="1" ht="15.5">
      <c r="A1165" s="218"/>
      <c r="B1165" s="218"/>
      <c r="C1165" s="218"/>
      <c r="D1165" s="218"/>
      <c r="E1165" s="218"/>
      <c r="F1165" s="218"/>
      <c r="G1165" s="218"/>
      <c r="H1165" s="218"/>
      <c r="I1165" s="218"/>
      <c r="J1165" s="218"/>
      <c r="K1165" s="218"/>
      <c r="L1165" s="218"/>
      <c r="M1165" s="218"/>
      <c r="N1165" s="218"/>
      <c r="O1165" s="218"/>
      <c r="P1165" s="218"/>
      <c r="AJ1165" s="2"/>
      <c r="AK1165" s="241"/>
      <c r="AL1165" s="2"/>
      <c r="AM1165" s="43"/>
      <c r="AN1165" s="240"/>
    </row>
    <row r="1166" spans="1:40" customFormat="1" ht="15.5">
      <c r="A1166" s="218"/>
      <c r="B1166" s="218"/>
      <c r="C1166" s="218"/>
      <c r="D1166" s="218"/>
      <c r="E1166" s="218"/>
      <c r="F1166" s="218"/>
      <c r="G1166" s="218"/>
      <c r="H1166" s="218"/>
      <c r="I1166" s="218"/>
      <c r="J1166" s="218"/>
      <c r="K1166" s="218"/>
      <c r="L1166" s="218"/>
      <c r="M1166" s="218"/>
      <c r="N1166" s="218"/>
      <c r="O1166" s="218"/>
      <c r="P1166" s="218"/>
      <c r="AJ1166" s="2"/>
      <c r="AK1166" s="241"/>
      <c r="AL1166" s="2"/>
      <c r="AM1166" s="43"/>
      <c r="AN1166" s="240"/>
    </row>
    <row r="1167" spans="1:40" customFormat="1" ht="15.5">
      <c r="A1167" s="218"/>
      <c r="B1167" s="218"/>
      <c r="C1167" s="218"/>
      <c r="D1167" s="218"/>
      <c r="E1167" s="218"/>
      <c r="F1167" s="218"/>
      <c r="G1167" s="218"/>
      <c r="H1167" s="218"/>
      <c r="I1167" s="218"/>
      <c r="J1167" s="218"/>
      <c r="K1167" s="218"/>
      <c r="L1167" s="218"/>
      <c r="M1167" s="218"/>
      <c r="N1167" s="218"/>
      <c r="O1167" s="218"/>
      <c r="P1167" s="218"/>
      <c r="AJ1167" s="2"/>
      <c r="AK1167" s="241"/>
      <c r="AL1167" s="2"/>
      <c r="AM1167" s="43"/>
      <c r="AN1167" s="240"/>
    </row>
    <row r="1168" spans="1:40" customFormat="1" ht="15.5">
      <c r="A1168" s="218"/>
      <c r="B1168" s="218"/>
      <c r="C1168" s="218"/>
      <c r="D1168" s="218"/>
      <c r="E1168" s="218"/>
      <c r="F1168" s="218"/>
      <c r="G1168" s="218"/>
      <c r="H1168" s="218"/>
      <c r="I1168" s="218"/>
      <c r="J1168" s="218"/>
      <c r="K1168" s="218"/>
      <c r="L1168" s="218"/>
      <c r="M1168" s="218"/>
      <c r="N1168" s="218"/>
      <c r="O1168" s="218"/>
      <c r="P1168" s="218"/>
      <c r="AJ1168" s="2"/>
      <c r="AK1168" s="241"/>
      <c r="AL1168" s="2"/>
      <c r="AM1168" s="43"/>
      <c r="AN1168" s="240"/>
    </row>
    <row r="1169" spans="1:40" customFormat="1" ht="15.5">
      <c r="A1169" s="218"/>
      <c r="B1169" s="218"/>
      <c r="C1169" s="218"/>
      <c r="D1169" s="218"/>
      <c r="E1169" s="218"/>
      <c r="F1169" s="218"/>
      <c r="G1169" s="218"/>
      <c r="H1169" s="218"/>
      <c r="I1169" s="218"/>
      <c r="J1169" s="218"/>
      <c r="K1169" s="218"/>
      <c r="L1169" s="218"/>
      <c r="M1169" s="218"/>
      <c r="N1169" s="218"/>
      <c r="O1169" s="218"/>
      <c r="P1169" s="218"/>
      <c r="AJ1169" s="2"/>
      <c r="AK1169" s="241"/>
      <c r="AL1169" s="2"/>
      <c r="AM1169" s="43"/>
      <c r="AN1169" s="240"/>
    </row>
    <row r="1170" spans="1:40" customFormat="1" ht="15.5">
      <c r="A1170" s="218"/>
      <c r="B1170" s="218"/>
      <c r="C1170" s="218"/>
      <c r="D1170" s="218"/>
      <c r="E1170" s="218"/>
      <c r="F1170" s="218"/>
      <c r="G1170" s="218"/>
      <c r="H1170" s="218"/>
      <c r="I1170" s="218"/>
      <c r="J1170" s="218"/>
      <c r="K1170" s="218"/>
      <c r="L1170" s="218"/>
      <c r="M1170" s="218"/>
      <c r="N1170" s="218"/>
      <c r="O1170" s="218"/>
      <c r="P1170" s="218"/>
      <c r="AJ1170" s="2"/>
      <c r="AK1170" s="241"/>
      <c r="AL1170" s="2"/>
      <c r="AM1170" s="43"/>
      <c r="AN1170" s="240"/>
    </row>
    <row r="1171" spans="1:40" customFormat="1" ht="15.5">
      <c r="A1171" s="218"/>
      <c r="B1171" s="218"/>
      <c r="C1171" s="218"/>
      <c r="D1171" s="218"/>
      <c r="E1171" s="218"/>
      <c r="F1171" s="218"/>
      <c r="G1171" s="218"/>
      <c r="H1171" s="218"/>
      <c r="I1171" s="218"/>
      <c r="J1171" s="218"/>
      <c r="K1171" s="218"/>
      <c r="L1171" s="218"/>
      <c r="M1171" s="218"/>
      <c r="N1171" s="218"/>
      <c r="O1171" s="218"/>
      <c r="P1171" s="218"/>
      <c r="AJ1171" s="2"/>
      <c r="AK1171" s="241"/>
      <c r="AL1171" s="2"/>
      <c r="AM1171" s="43"/>
      <c r="AN1171" s="240"/>
    </row>
    <row r="1172" spans="1:40" customFormat="1" ht="15.5">
      <c r="A1172" s="218"/>
      <c r="B1172" s="218"/>
      <c r="C1172" s="218"/>
      <c r="D1172" s="218"/>
      <c r="E1172" s="218"/>
      <c r="F1172" s="218"/>
      <c r="G1172" s="218"/>
      <c r="H1172" s="218"/>
      <c r="I1172" s="218"/>
      <c r="J1172" s="218"/>
      <c r="K1172" s="218"/>
      <c r="L1172" s="218"/>
      <c r="M1172" s="218"/>
      <c r="N1172" s="218"/>
      <c r="O1172" s="218"/>
      <c r="P1172" s="218"/>
      <c r="AJ1172" s="2"/>
      <c r="AK1172" s="241"/>
      <c r="AL1172" s="2"/>
      <c r="AM1172" s="43"/>
      <c r="AN1172" s="240"/>
    </row>
    <row r="1173" spans="1:40" customFormat="1" ht="15.5">
      <c r="A1173" s="218"/>
      <c r="B1173" s="218"/>
      <c r="C1173" s="218"/>
      <c r="D1173" s="218"/>
      <c r="E1173" s="218"/>
      <c r="F1173" s="218"/>
      <c r="G1173" s="218"/>
      <c r="H1173" s="218"/>
      <c r="I1173" s="218"/>
      <c r="J1173" s="218"/>
      <c r="K1173" s="218"/>
      <c r="L1173" s="218"/>
      <c r="M1173" s="218"/>
      <c r="N1173" s="218"/>
      <c r="O1173" s="218"/>
      <c r="P1173" s="218"/>
      <c r="AJ1173" s="2"/>
      <c r="AK1173" s="241"/>
      <c r="AL1173" s="2"/>
      <c r="AM1173" s="43"/>
      <c r="AN1173" s="240"/>
    </row>
    <row r="1174" spans="1:40" customFormat="1" ht="15.5">
      <c r="A1174" s="218"/>
      <c r="B1174" s="218"/>
      <c r="C1174" s="218"/>
      <c r="D1174" s="218"/>
      <c r="E1174" s="218"/>
      <c r="F1174" s="218"/>
      <c r="G1174" s="218"/>
      <c r="H1174" s="218"/>
      <c r="I1174" s="218"/>
      <c r="J1174" s="218"/>
      <c r="K1174" s="218"/>
      <c r="L1174" s="218"/>
      <c r="M1174" s="218"/>
      <c r="N1174" s="218"/>
      <c r="O1174" s="218"/>
      <c r="P1174" s="218"/>
      <c r="AJ1174" s="2"/>
      <c r="AK1174" s="241"/>
      <c r="AL1174" s="2"/>
    </row>
    <row r="1175" spans="1:40" customFormat="1" ht="15.5">
      <c r="A1175" s="218"/>
      <c r="B1175" s="218"/>
      <c r="C1175" s="218"/>
      <c r="D1175" s="218"/>
      <c r="E1175" s="218"/>
      <c r="F1175" s="218"/>
      <c r="G1175" s="218"/>
      <c r="H1175" s="218"/>
      <c r="I1175" s="218"/>
      <c r="J1175" s="218"/>
      <c r="K1175" s="218"/>
      <c r="L1175" s="218"/>
      <c r="M1175" s="218"/>
      <c r="N1175" s="218"/>
      <c r="O1175" s="218"/>
      <c r="P1175" s="218"/>
      <c r="AJ1175" s="2"/>
      <c r="AK1175" s="241"/>
      <c r="AL1175" s="2"/>
    </row>
    <row r="1176" spans="1:40" customFormat="1" ht="15.5">
      <c r="A1176" s="218"/>
      <c r="B1176" s="218"/>
      <c r="C1176" s="218"/>
      <c r="D1176" s="218"/>
      <c r="E1176" s="218"/>
      <c r="F1176" s="218"/>
      <c r="G1176" s="218"/>
      <c r="H1176" s="218"/>
      <c r="I1176" s="218"/>
      <c r="J1176" s="218"/>
      <c r="K1176" s="218"/>
      <c r="L1176" s="218"/>
      <c r="M1176" s="218"/>
      <c r="N1176" s="218"/>
      <c r="O1176" s="218"/>
      <c r="P1176" s="218"/>
      <c r="AJ1176" s="2"/>
      <c r="AK1176" s="241"/>
      <c r="AL1176" s="2"/>
    </row>
    <row r="1177" spans="1:40" customFormat="1" ht="15.5">
      <c r="A1177" s="218"/>
      <c r="B1177" s="218"/>
      <c r="C1177" s="218"/>
      <c r="D1177" s="218"/>
      <c r="E1177" s="218"/>
      <c r="F1177" s="218"/>
      <c r="G1177" s="218"/>
      <c r="H1177" s="218"/>
      <c r="I1177" s="218"/>
      <c r="J1177" s="218"/>
      <c r="K1177" s="218"/>
      <c r="L1177" s="218"/>
      <c r="M1177" s="218"/>
      <c r="N1177" s="218"/>
      <c r="O1177" s="218"/>
      <c r="P1177" s="218"/>
      <c r="AJ1177" s="2"/>
      <c r="AK1177" s="241"/>
      <c r="AL1177" s="2"/>
    </row>
    <row r="1178" spans="1:40" customFormat="1" ht="15.5">
      <c r="A1178" s="218"/>
      <c r="B1178" s="218"/>
      <c r="C1178" s="218"/>
      <c r="D1178" s="218"/>
      <c r="E1178" s="218"/>
      <c r="F1178" s="218"/>
      <c r="G1178" s="218"/>
      <c r="H1178" s="218"/>
      <c r="I1178" s="218"/>
      <c r="J1178" s="218"/>
      <c r="K1178" s="218"/>
      <c r="L1178" s="218"/>
      <c r="M1178" s="218"/>
      <c r="N1178" s="218"/>
      <c r="O1178" s="218"/>
      <c r="P1178" s="218"/>
      <c r="AJ1178" s="2"/>
      <c r="AK1178" s="241"/>
      <c r="AL1178" s="2"/>
    </row>
    <row r="1179" spans="1:40" customFormat="1" ht="15.5">
      <c r="A1179" s="218"/>
      <c r="B1179" s="218"/>
      <c r="C1179" s="218"/>
      <c r="D1179" s="218"/>
      <c r="E1179" s="218"/>
      <c r="F1179" s="218"/>
      <c r="G1179" s="218"/>
      <c r="H1179" s="218"/>
      <c r="I1179" s="218"/>
      <c r="J1179" s="218"/>
      <c r="K1179" s="218"/>
      <c r="L1179" s="218"/>
      <c r="M1179" s="218"/>
      <c r="N1179" s="218"/>
      <c r="O1179" s="218"/>
      <c r="P1179" s="218"/>
      <c r="AJ1179" s="2"/>
      <c r="AK1179" s="241"/>
      <c r="AL1179" s="2"/>
    </row>
    <row r="1180" spans="1:40" customFormat="1" ht="15.5">
      <c r="A1180" s="218"/>
      <c r="B1180" s="218"/>
      <c r="C1180" s="218"/>
      <c r="D1180" s="218"/>
      <c r="E1180" s="218"/>
      <c r="F1180" s="218"/>
      <c r="G1180" s="218"/>
      <c r="H1180" s="218"/>
      <c r="I1180" s="218"/>
      <c r="J1180" s="218"/>
      <c r="K1180" s="218"/>
      <c r="L1180" s="218"/>
      <c r="M1180" s="218"/>
      <c r="N1180" s="218"/>
      <c r="O1180" s="218"/>
      <c r="P1180" s="218"/>
      <c r="AJ1180" s="2"/>
      <c r="AK1180" s="241"/>
      <c r="AL1180" s="2"/>
    </row>
    <row r="1181" spans="1:40" customFormat="1" ht="15.5">
      <c r="A1181" s="218"/>
      <c r="B1181" s="218"/>
      <c r="C1181" s="218"/>
      <c r="D1181" s="218"/>
      <c r="E1181" s="218"/>
      <c r="F1181" s="218"/>
      <c r="G1181" s="218"/>
      <c r="H1181" s="218"/>
      <c r="I1181" s="218"/>
      <c r="J1181" s="218"/>
      <c r="K1181" s="218"/>
      <c r="L1181" s="218"/>
      <c r="M1181" s="218"/>
      <c r="N1181" s="218"/>
      <c r="O1181" s="218"/>
      <c r="P1181" s="218"/>
      <c r="AJ1181" s="2"/>
      <c r="AK1181" s="241"/>
      <c r="AL1181" s="2"/>
    </row>
    <row r="1182" spans="1:40" customFormat="1" ht="15.5">
      <c r="A1182" s="218"/>
      <c r="B1182" s="218"/>
      <c r="C1182" s="218"/>
      <c r="D1182" s="218"/>
      <c r="E1182" s="218"/>
      <c r="F1182" s="218"/>
      <c r="G1182" s="218"/>
      <c r="H1182" s="218"/>
      <c r="I1182" s="218"/>
      <c r="J1182" s="218"/>
      <c r="K1182" s="218"/>
      <c r="L1182" s="218"/>
      <c r="M1182" s="218"/>
      <c r="N1182" s="218"/>
      <c r="O1182" s="218"/>
      <c r="P1182" s="218"/>
      <c r="AJ1182" s="2"/>
      <c r="AK1182" s="241"/>
      <c r="AL1182" s="2"/>
    </row>
    <row r="1183" spans="1:40" customFormat="1" ht="15.5">
      <c r="A1183" s="218"/>
      <c r="B1183" s="218"/>
      <c r="C1183" s="218"/>
      <c r="D1183" s="218"/>
      <c r="E1183" s="218"/>
      <c r="F1183" s="218"/>
      <c r="G1183" s="218"/>
      <c r="H1183" s="218"/>
      <c r="I1183" s="218"/>
      <c r="J1183" s="218"/>
      <c r="K1183" s="218"/>
      <c r="L1183" s="218"/>
      <c r="M1183" s="218"/>
      <c r="N1183" s="218"/>
      <c r="O1183" s="218"/>
      <c r="P1183" s="218"/>
      <c r="AJ1183" s="2"/>
      <c r="AK1183" s="241"/>
      <c r="AL1183" s="2"/>
    </row>
    <row r="1184" spans="1:40" customFormat="1" ht="15.5">
      <c r="A1184" s="218"/>
      <c r="B1184" s="218"/>
      <c r="C1184" s="218"/>
      <c r="D1184" s="218"/>
      <c r="E1184" s="218"/>
      <c r="F1184" s="218"/>
      <c r="G1184" s="218"/>
      <c r="H1184" s="218"/>
      <c r="I1184" s="218"/>
      <c r="J1184" s="218"/>
      <c r="K1184" s="218"/>
      <c r="L1184" s="218"/>
      <c r="M1184" s="218"/>
      <c r="N1184" s="218"/>
      <c r="O1184" s="218"/>
      <c r="P1184" s="218"/>
      <c r="AJ1184" s="2"/>
      <c r="AK1184" s="241"/>
      <c r="AL1184" s="2"/>
    </row>
    <row r="1185" spans="1:38" customFormat="1" ht="15.5">
      <c r="A1185" s="218"/>
      <c r="B1185" s="218"/>
      <c r="C1185" s="218"/>
      <c r="D1185" s="218"/>
      <c r="E1185" s="218"/>
      <c r="F1185" s="218"/>
      <c r="G1185" s="218"/>
      <c r="H1185" s="218"/>
      <c r="I1185" s="218"/>
      <c r="J1185" s="218"/>
      <c r="K1185" s="218"/>
      <c r="L1185" s="218"/>
      <c r="M1185" s="218"/>
      <c r="N1185" s="218"/>
      <c r="O1185" s="218"/>
      <c r="P1185" s="218"/>
      <c r="AJ1185" s="2"/>
      <c r="AK1185" s="241"/>
      <c r="AL1185" s="2"/>
    </row>
    <row r="1186" spans="1:38" customFormat="1" ht="15.5">
      <c r="A1186" s="218"/>
      <c r="B1186" s="218"/>
      <c r="C1186" s="218"/>
      <c r="D1186" s="218"/>
      <c r="E1186" s="218"/>
      <c r="F1186" s="218"/>
      <c r="G1186" s="218"/>
      <c r="H1186" s="218"/>
      <c r="I1186" s="218"/>
      <c r="J1186" s="218"/>
      <c r="K1186" s="218"/>
      <c r="L1186" s="218"/>
      <c r="M1186" s="218"/>
      <c r="N1186" s="218"/>
      <c r="O1186" s="218"/>
      <c r="P1186" s="218"/>
      <c r="AJ1186" s="2"/>
      <c r="AK1186" s="241"/>
      <c r="AL1186" s="2"/>
    </row>
    <row r="1187" spans="1:38" customFormat="1" ht="15.5">
      <c r="A1187" s="218"/>
      <c r="B1187" s="218"/>
      <c r="C1187" s="218"/>
      <c r="D1187" s="218"/>
      <c r="E1187" s="218"/>
      <c r="F1187" s="218"/>
      <c r="G1187" s="218"/>
      <c r="H1187" s="218"/>
      <c r="I1187" s="218"/>
      <c r="J1187" s="218"/>
      <c r="K1187" s="218"/>
      <c r="L1187" s="218"/>
      <c r="M1187" s="218"/>
      <c r="N1187" s="218"/>
      <c r="O1187" s="218"/>
      <c r="P1187" s="218"/>
      <c r="AJ1187" s="2"/>
      <c r="AK1187" s="241"/>
      <c r="AL1187" s="2"/>
    </row>
    <row r="1188" spans="1:38" customFormat="1" ht="15.5">
      <c r="A1188" s="218"/>
      <c r="B1188" s="218"/>
      <c r="C1188" s="218"/>
      <c r="D1188" s="218"/>
      <c r="E1188" s="218"/>
      <c r="F1188" s="218"/>
      <c r="G1188" s="218"/>
      <c r="H1188" s="218"/>
      <c r="I1188" s="218"/>
      <c r="J1188" s="218"/>
      <c r="K1188" s="218"/>
      <c r="L1188" s="218"/>
      <c r="M1188" s="218"/>
      <c r="N1188" s="218"/>
      <c r="O1188" s="218"/>
      <c r="P1188" s="218"/>
      <c r="AJ1188" s="2"/>
      <c r="AK1188" s="241"/>
      <c r="AL1188" s="2"/>
    </row>
    <row r="1189" spans="1:38" customFormat="1" ht="15.5">
      <c r="A1189" s="218"/>
      <c r="B1189" s="218"/>
      <c r="C1189" s="218"/>
      <c r="D1189" s="218"/>
      <c r="E1189" s="218"/>
      <c r="F1189" s="218"/>
      <c r="G1189" s="218"/>
      <c r="H1189" s="218"/>
      <c r="I1189" s="218"/>
      <c r="J1189" s="218"/>
      <c r="K1189" s="218"/>
      <c r="L1189" s="218"/>
      <c r="M1189" s="218"/>
      <c r="N1189" s="218"/>
      <c r="O1189" s="218"/>
      <c r="P1189" s="218"/>
      <c r="AJ1189" s="2"/>
      <c r="AK1189" s="241"/>
      <c r="AL1189" s="2"/>
    </row>
    <row r="1190" spans="1:38" customFormat="1" ht="15.5">
      <c r="A1190" s="218"/>
      <c r="B1190" s="218"/>
      <c r="C1190" s="218"/>
      <c r="D1190" s="218"/>
      <c r="E1190" s="218"/>
      <c r="F1190" s="218"/>
      <c r="G1190" s="218"/>
      <c r="H1190" s="218"/>
      <c r="I1190" s="218"/>
      <c r="J1190" s="218"/>
      <c r="K1190" s="218"/>
      <c r="L1190" s="218"/>
      <c r="M1190" s="218"/>
      <c r="N1190" s="218"/>
      <c r="O1190" s="218"/>
      <c r="P1190" s="218"/>
      <c r="AJ1190" s="2"/>
      <c r="AK1190" s="241"/>
      <c r="AL1190" s="2"/>
    </row>
    <row r="1191" spans="1:38" customFormat="1" ht="15.5">
      <c r="A1191" s="218"/>
      <c r="B1191" s="218"/>
      <c r="C1191" s="218"/>
      <c r="D1191" s="218"/>
      <c r="E1191" s="218"/>
      <c r="F1191" s="218"/>
      <c r="G1191" s="218"/>
      <c r="H1191" s="218"/>
      <c r="I1191" s="218"/>
      <c r="J1191" s="218"/>
      <c r="K1191" s="218"/>
      <c r="L1191" s="218"/>
      <c r="M1191" s="218"/>
      <c r="N1191" s="218"/>
      <c r="O1191" s="218"/>
      <c r="P1191" s="218"/>
      <c r="AJ1191" s="2"/>
      <c r="AK1191" s="241"/>
      <c r="AL1191" s="2"/>
    </row>
    <row r="1192" spans="1:38" customFormat="1" ht="15.5">
      <c r="A1192" s="218"/>
      <c r="B1192" s="218"/>
      <c r="C1192" s="218"/>
      <c r="D1192" s="218"/>
      <c r="E1192" s="218"/>
      <c r="F1192" s="218"/>
      <c r="G1192" s="218"/>
      <c r="H1192" s="218"/>
      <c r="I1192" s="218"/>
      <c r="J1192" s="218"/>
      <c r="K1192" s="218"/>
      <c r="L1192" s="218"/>
      <c r="M1192" s="218"/>
      <c r="N1192" s="218"/>
      <c r="O1192" s="218"/>
      <c r="P1192" s="218"/>
      <c r="AJ1192" s="2"/>
      <c r="AK1192" s="241"/>
      <c r="AL1192" s="2"/>
    </row>
    <row r="1193" spans="1:38" customFormat="1" ht="15.5">
      <c r="A1193" s="218"/>
      <c r="B1193" s="218"/>
      <c r="C1193" s="218"/>
      <c r="D1193" s="218"/>
      <c r="E1193" s="218"/>
      <c r="F1193" s="218"/>
      <c r="G1193" s="218"/>
      <c r="H1193" s="218"/>
      <c r="I1193" s="218"/>
      <c r="J1193" s="218"/>
      <c r="K1193" s="218"/>
      <c r="L1193" s="218"/>
      <c r="M1193" s="218"/>
      <c r="N1193" s="218"/>
      <c r="O1193" s="218"/>
      <c r="P1193" s="218"/>
      <c r="AJ1193" s="2"/>
      <c r="AK1193" s="241"/>
      <c r="AL1193" s="2"/>
    </row>
    <row r="1194" spans="1:38" customFormat="1" ht="15.5">
      <c r="A1194" s="218"/>
      <c r="B1194" s="218"/>
      <c r="C1194" s="218"/>
      <c r="D1194" s="218"/>
      <c r="E1194" s="218"/>
      <c r="F1194" s="218"/>
      <c r="G1194" s="218"/>
      <c r="H1194" s="218"/>
      <c r="I1194" s="218"/>
      <c r="J1194" s="218"/>
      <c r="K1194" s="218"/>
      <c r="L1194" s="218"/>
      <c r="M1194" s="218"/>
      <c r="N1194" s="218"/>
      <c r="O1194" s="218"/>
      <c r="P1194" s="218"/>
      <c r="AJ1194" s="2"/>
      <c r="AK1194" s="241"/>
      <c r="AL1194" s="2"/>
    </row>
    <row r="1195" spans="1:38" customFormat="1" ht="15.5">
      <c r="A1195" s="218"/>
      <c r="B1195" s="218"/>
      <c r="C1195" s="218"/>
      <c r="D1195" s="218"/>
      <c r="E1195" s="218"/>
      <c r="F1195" s="218"/>
      <c r="G1195" s="218"/>
      <c r="H1195" s="218"/>
      <c r="I1195" s="218"/>
      <c r="J1195" s="218"/>
      <c r="K1195" s="218"/>
      <c r="L1195" s="218"/>
      <c r="M1195" s="218"/>
      <c r="N1195" s="218"/>
      <c r="O1195" s="218"/>
      <c r="P1195" s="218"/>
      <c r="AJ1195" s="2"/>
      <c r="AK1195" s="241"/>
      <c r="AL1195" s="2"/>
    </row>
    <row r="1196" spans="1:38" customFormat="1" ht="15.5">
      <c r="A1196" s="218"/>
      <c r="B1196" s="218"/>
      <c r="C1196" s="218"/>
      <c r="D1196" s="218"/>
      <c r="E1196" s="218"/>
      <c r="F1196" s="218"/>
      <c r="G1196" s="218"/>
      <c r="H1196" s="218"/>
      <c r="I1196" s="218"/>
      <c r="J1196" s="218"/>
      <c r="K1196" s="218"/>
      <c r="L1196" s="218"/>
      <c r="M1196" s="218"/>
      <c r="N1196" s="218"/>
      <c r="O1196" s="218"/>
      <c r="P1196" s="218"/>
      <c r="AJ1196" s="2"/>
      <c r="AK1196" s="241"/>
      <c r="AL1196" s="2"/>
    </row>
    <row r="1197" spans="1:38" customFormat="1" ht="15.5">
      <c r="A1197" s="218"/>
      <c r="B1197" s="218"/>
      <c r="C1197" s="218"/>
      <c r="D1197" s="218"/>
      <c r="E1197" s="218"/>
      <c r="F1197" s="218"/>
      <c r="G1197" s="218"/>
      <c r="H1197" s="218"/>
      <c r="I1197" s="218"/>
      <c r="J1197" s="218"/>
      <c r="K1197" s="218"/>
      <c r="L1197" s="218"/>
      <c r="M1197" s="218"/>
      <c r="N1197" s="218"/>
      <c r="O1197" s="218"/>
      <c r="P1197" s="218"/>
      <c r="AJ1197" s="2"/>
      <c r="AK1197" s="241"/>
      <c r="AL1197" s="2"/>
    </row>
    <row r="1198" spans="1:38" customFormat="1" ht="15.5">
      <c r="A1198" s="218"/>
      <c r="B1198" s="218"/>
      <c r="C1198" s="218"/>
      <c r="D1198" s="218"/>
      <c r="E1198" s="218"/>
      <c r="F1198" s="218"/>
      <c r="G1198" s="218"/>
      <c r="H1198" s="218"/>
      <c r="I1198" s="218"/>
      <c r="J1198" s="218"/>
      <c r="K1198" s="218"/>
      <c r="L1198" s="218"/>
      <c r="M1198" s="218"/>
      <c r="N1198" s="218"/>
      <c r="O1198" s="218"/>
      <c r="P1198" s="218"/>
      <c r="AJ1198" s="2"/>
      <c r="AK1198" s="241"/>
      <c r="AL1198" s="2"/>
    </row>
    <row r="1199" spans="1:38" customFormat="1" ht="15.5">
      <c r="A1199" s="218"/>
      <c r="B1199" s="218"/>
      <c r="C1199" s="218"/>
      <c r="D1199" s="218"/>
      <c r="E1199" s="218"/>
      <c r="F1199" s="218"/>
      <c r="G1199" s="218"/>
      <c r="H1199" s="218"/>
      <c r="I1199" s="218"/>
      <c r="J1199" s="218"/>
      <c r="K1199" s="218"/>
      <c r="L1199" s="218"/>
      <c r="M1199" s="218"/>
      <c r="N1199" s="218"/>
      <c r="O1199" s="218"/>
      <c r="P1199" s="218"/>
      <c r="AJ1199" s="2"/>
      <c r="AK1199" s="241"/>
      <c r="AL1199" s="2"/>
    </row>
    <row r="1200" spans="1:38" customFormat="1" ht="15.5">
      <c r="A1200" s="218"/>
      <c r="B1200" s="218"/>
      <c r="C1200" s="218"/>
      <c r="D1200" s="218"/>
      <c r="E1200" s="218"/>
      <c r="F1200" s="218"/>
      <c r="G1200" s="218"/>
      <c r="H1200" s="218"/>
      <c r="I1200" s="218"/>
      <c r="J1200" s="218"/>
      <c r="K1200" s="218"/>
      <c r="L1200" s="218"/>
      <c r="M1200" s="218"/>
      <c r="N1200" s="218"/>
      <c r="O1200" s="218"/>
      <c r="P1200" s="218"/>
      <c r="AJ1200" s="2"/>
      <c r="AK1200" s="241"/>
      <c r="AL1200" s="2"/>
    </row>
    <row r="1201" spans="1:38" customFormat="1" ht="15.5">
      <c r="A1201" s="218"/>
      <c r="B1201" s="218"/>
      <c r="C1201" s="218"/>
      <c r="D1201" s="218"/>
      <c r="E1201" s="218"/>
      <c r="F1201" s="218"/>
      <c r="G1201" s="218"/>
      <c r="H1201" s="218"/>
      <c r="I1201" s="218"/>
      <c r="J1201" s="218"/>
      <c r="K1201" s="218"/>
      <c r="L1201" s="218"/>
      <c r="M1201" s="218"/>
      <c r="N1201" s="218"/>
      <c r="O1201" s="218"/>
      <c r="P1201" s="218"/>
      <c r="AJ1201" s="2"/>
      <c r="AK1201" s="241"/>
      <c r="AL1201" s="2"/>
    </row>
    <row r="1202" spans="1:38" customFormat="1" ht="15.5">
      <c r="A1202" s="218"/>
      <c r="B1202" s="218"/>
      <c r="C1202" s="218"/>
      <c r="D1202" s="218"/>
      <c r="E1202" s="218"/>
      <c r="F1202" s="218"/>
      <c r="G1202" s="218"/>
      <c r="H1202" s="218"/>
      <c r="I1202" s="218"/>
      <c r="J1202" s="218"/>
      <c r="K1202" s="218"/>
      <c r="L1202" s="218"/>
      <c r="M1202" s="218"/>
      <c r="N1202" s="218"/>
      <c r="O1202" s="218"/>
      <c r="P1202" s="218"/>
      <c r="AJ1202" s="2"/>
      <c r="AK1202" s="241"/>
      <c r="AL1202" s="2"/>
    </row>
    <row r="1203" spans="1:38" customFormat="1" ht="15.5">
      <c r="A1203" s="218"/>
      <c r="B1203" s="218"/>
      <c r="C1203" s="218"/>
      <c r="D1203" s="218"/>
      <c r="E1203" s="218"/>
      <c r="F1203" s="218"/>
      <c r="G1203" s="218"/>
      <c r="H1203" s="218"/>
      <c r="I1203" s="218"/>
      <c r="J1203" s="218"/>
      <c r="K1203" s="218"/>
      <c r="L1203" s="218"/>
      <c r="M1203" s="218"/>
      <c r="N1203" s="218"/>
      <c r="O1203" s="218"/>
      <c r="P1203" s="218"/>
      <c r="AJ1203" s="2"/>
      <c r="AK1203" s="241"/>
      <c r="AL1203" s="2"/>
    </row>
    <row r="1204" spans="1:38" customFormat="1" ht="15.5">
      <c r="A1204" s="218"/>
      <c r="B1204" s="218"/>
      <c r="C1204" s="218"/>
      <c r="D1204" s="218"/>
      <c r="E1204" s="218"/>
      <c r="F1204" s="218"/>
      <c r="G1204" s="218"/>
      <c r="H1204" s="218"/>
      <c r="I1204" s="218"/>
      <c r="J1204" s="218"/>
      <c r="K1204" s="218"/>
      <c r="L1204" s="218"/>
      <c r="M1204" s="218"/>
      <c r="N1204" s="218"/>
      <c r="O1204" s="218"/>
      <c r="P1204" s="218"/>
      <c r="AJ1204" s="2"/>
      <c r="AK1204" s="241"/>
      <c r="AL1204" s="2"/>
    </row>
    <row r="1205" spans="1:38" customFormat="1" ht="15.5">
      <c r="A1205" s="218"/>
      <c r="B1205" s="218"/>
      <c r="C1205" s="218"/>
      <c r="D1205" s="218"/>
      <c r="E1205" s="218"/>
      <c r="F1205" s="218"/>
      <c r="G1205" s="218"/>
      <c r="H1205" s="218"/>
      <c r="I1205" s="218"/>
      <c r="J1205" s="218"/>
      <c r="K1205" s="218"/>
      <c r="L1205" s="218"/>
      <c r="M1205" s="218"/>
      <c r="N1205" s="218"/>
      <c r="O1205" s="218"/>
      <c r="P1205" s="218"/>
      <c r="AJ1205" s="2"/>
      <c r="AK1205" s="241"/>
      <c r="AL1205" s="2"/>
    </row>
    <row r="1206" spans="1:38" customFormat="1" ht="15.5">
      <c r="A1206" s="218"/>
      <c r="B1206" s="218"/>
      <c r="C1206" s="218"/>
      <c r="D1206" s="218"/>
      <c r="E1206" s="218"/>
      <c r="F1206" s="218"/>
      <c r="G1206" s="218"/>
      <c r="H1206" s="218"/>
      <c r="I1206" s="218"/>
      <c r="J1206" s="218"/>
      <c r="K1206" s="218"/>
      <c r="L1206" s="218"/>
      <c r="M1206" s="218"/>
      <c r="N1206" s="218"/>
      <c r="O1206" s="218"/>
      <c r="P1206" s="218"/>
      <c r="AJ1206" s="2"/>
      <c r="AK1206" s="241"/>
      <c r="AL1206" s="2"/>
    </row>
    <row r="1207" spans="1:38" customFormat="1" ht="15.5">
      <c r="A1207" s="218"/>
      <c r="B1207" s="218"/>
      <c r="C1207" s="218"/>
      <c r="D1207" s="218"/>
      <c r="E1207" s="218"/>
      <c r="F1207" s="218"/>
      <c r="G1207" s="218"/>
      <c r="H1207" s="218"/>
      <c r="I1207" s="218"/>
      <c r="J1207" s="218"/>
      <c r="K1207" s="218"/>
      <c r="L1207" s="218"/>
      <c r="M1207" s="218"/>
      <c r="N1207" s="218"/>
      <c r="O1207" s="218"/>
      <c r="P1207" s="218"/>
      <c r="AJ1207" s="2"/>
      <c r="AK1207" s="241"/>
      <c r="AL1207" s="2"/>
    </row>
    <row r="1208" spans="1:38" customFormat="1" ht="15.5">
      <c r="A1208" s="218"/>
      <c r="B1208" s="218"/>
      <c r="C1208" s="218"/>
      <c r="D1208" s="218"/>
      <c r="E1208" s="218"/>
      <c r="F1208" s="218"/>
      <c r="G1208" s="218"/>
      <c r="H1208" s="218"/>
      <c r="I1208" s="218"/>
      <c r="J1208" s="218"/>
      <c r="K1208" s="218"/>
      <c r="L1208" s="218"/>
      <c r="M1208" s="218"/>
      <c r="N1208" s="218"/>
      <c r="O1208" s="218"/>
      <c r="P1208" s="218"/>
      <c r="AJ1208" s="2"/>
      <c r="AK1208" s="241"/>
      <c r="AL1208" s="2"/>
    </row>
    <row r="1209" spans="1:38" customFormat="1" ht="15.5">
      <c r="A1209" s="218"/>
      <c r="B1209" s="218"/>
      <c r="C1209" s="218"/>
      <c r="D1209" s="218"/>
      <c r="E1209" s="218"/>
      <c r="F1209" s="218"/>
      <c r="G1209" s="218"/>
      <c r="H1209" s="218"/>
      <c r="I1209" s="218"/>
      <c r="J1209" s="218"/>
      <c r="K1209" s="218"/>
      <c r="L1209" s="218"/>
      <c r="M1209" s="218"/>
      <c r="N1209" s="218"/>
      <c r="O1209" s="218"/>
      <c r="P1209" s="218"/>
      <c r="AJ1209" s="2"/>
      <c r="AK1209" s="241"/>
      <c r="AL1209" s="2"/>
    </row>
    <row r="1210" spans="1:38" customFormat="1" ht="15.5">
      <c r="A1210" s="218"/>
      <c r="B1210" s="218"/>
      <c r="C1210" s="218"/>
      <c r="D1210" s="218"/>
      <c r="E1210" s="218"/>
      <c r="F1210" s="218"/>
      <c r="G1210" s="218"/>
      <c r="H1210" s="218"/>
      <c r="I1210" s="218"/>
      <c r="J1210" s="218"/>
      <c r="K1210" s="218"/>
      <c r="L1210" s="218"/>
      <c r="M1210" s="218"/>
      <c r="N1210" s="218"/>
      <c r="O1210" s="218"/>
      <c r="P1210" s="218"/>
      <c r="AJ1210" s="2"/>
      <c r="AK1210" s="241"/>
      <c r="AL1210" s="2"/>
    </row>
    <row r="1211" spans="1:38" customFormat="1" ht="15.5">
      <c r="A1211" s="218"/>
      <c r="B1211" s="218"/>
      <c r="C1211" s="218"/>
      <c r="D1211" s="218"/>
      <c r="E1211" s="218"/>
      <c r="F1211" s="218"/>
      <c r="G1211" s="218"/>
      <c r="H1211" s="218"/>
      <c r="I1211" s="218"/>
      <c r="J1211" s="218"/>
      <c r="K1211" s="218"/>
      <c r="L1211" s="218"/>
      <c r="M1211" s="218"/>
      <c r="N1211" s="218"/>
      <c r="O1211" s="218"/>
      <c r="P1211" s="218"/>
      <c r="AJ1211" s="2"/>
      <c r="AK1211" s="241"/>
      <c r="AL1211" s="2"/>
    </row>
    <row r="1212" spans="1:38" customFormat="1" ht="15.5">
      <c r="A1212" s="218"/>
      <c r="B1212" s="218"/>
      <c r="C1212" s="218"/>
      <c r="D1212" s="218"/>
      <c r="E1212" s="218"/>
      <c r="F1212" s="218"/>
      <c r="G1212" s="218"/>
      <c r="H1212" s="218"/>
      <c r="I1212" s="218"/>
      <c r="J1212" s="218"/>
      <c r="K1212" s="218"/>
      <c r="L1212" s="218"/>
      <c r="M1212" s="218"/>
      <c r="N1212" s="218"/>
      <c r="O1212" s="218"/>
      <c r="P1212" s="218"/>
      <c r="AJ1212" s="2"/>
      <c r="AK1212" s="241"/>
      <c r="AL1212" s="2"/>
    </row>
    <row r="1213" spans="1:38" customFormat="1" ht="15.5">
      <c r="A1213" s="218"/>
      <c r="B1213" s="218"/>
      <c r="C1213" s="218"/>
      <c r="D1213" s="218"/>
      <c r="E1213" s="218"/>
      <c r="F1213" s="218"/>
      <c r="G1213" s="218"/>
      <c r="H1213" s="218"/>
      <c r="I1213" s="218"/>
      <c r="J1213" s="218"/>
      <c r="K1213" s="218"/>
      <c r="L1213" s="218"/>
      <c r="M1213" s="218"/>
      <c r="N1213" s="218"/>
      <c r="O1213" s="218"/>
      <c r="P1213" s="218"/>
      <c r="AJ1213" s="2"/>
      <c r="AK1213" s="241"/>
      <c r="AL1213" s="2"/>
    </row>
    <row r="1214" spans="1:38" customFormat="1" ht="15.5">
      <c r="A1214" s="218"/>
      <c r="B1214" s="218"/>
      <c r="C1214" s="218"/>
      <c r="D1214" s="218"/>
      <c r="E1214" s="218"/>
      <c r="F1214" s="218"/>
      <c r="G1214" s="218"/>
      <c r="H1214" s="218"/>
      <c r="I1214" s="218"/>
      <c r="J1214" s="218"/>
      <c r="K1214" s="218"/>
      <c r="L1214" s="218"/>
      <c r="M1214" s="218"/>
      <c r="N1214" s="218"/>
      <c r="O1214" s="218"/>
      <c r="P1214" s="218"/>
      <c r="AJ1214" s="2"/>
      <c r="AK1214" s="241"/>
      <c r="AL1214" s="2"/>
    </row>
    <row r="1215" spans="1:38" customFormat="1" ht="15.5">
      <c r="A1215" s="218"/>
      <c r="B1215" s="218"/>
      <c r="C1215" s="218"/>
      <c r="D1215" s="218"/>
      <c r="E1215" s="218"/>
      <c r="F1215" s="218"/>
      <c r="G1215" s="218"/>
      <c r="H1215" s="218"/>
      <c r="I1215" s="218"/>
      <c r="J1215" s="218"/>
      <c r="K1215" s="218"/>
      <c r="L1215" s="218"/>
      <c r="M1215" s="218"/>
      <c r="N1215" s="218"/>
      <c r="O1215" s="218"/>
      <c r="P1215" s="218"/>
      <c r="AJ1215" s="2"/>
      <c r="AK1215" s="241"/>
      <c r="AL1215" s="2"/>
    </row>
    <row r="1216" spans="1:38" customFormat="1" ht="15.5">
      <c r="A1216" s="218"/>
      <c r="B1216" s="218"/>
      <c r="C1216" s="218"/>
      <c r="D1216" s="218"/>
      <c r="E1216" s="218"/>
      <c r="F1216" s="218"/>
      <c r="G1216" s="218"/>
      <c r="H1216" s="218"/>
      <c r="I1216" s="218"/>
      <c r="J1216" s="218"/>
      <c r="K1216" s="218"/>
      <c r="L1216" s="218"/>
      <c r="M1216" s="218"/>
      <c r="N1216" s="218"/>
      <c r="O1216" s="218"/>
      <c r="P1216" s="218"/>
      <c r="AJ1216" s="2"/>
      <c r="AK1216" s="241"/>
      <c r="AL1216" s="2"/>
    </row>
    <row r="1217" spans="1:40" customFormat="1" ht="15.5">
      <c r="A1217" s="218"/>
      <c r="B1217" s="218"/>
      <c r="C1217" s="218"/>
      <c r="D1217" s="218"/>
      <c r="E1217" s="218"/>
      <c r="F1217" s="218"/>
      <c r="G1217" s="218"/>
      <c r="H1217" s="218"/>
      <c r="I1217" s="218"/>
      <c r="J1217" s="218"/>
      <c r="K1217" s="218"/>
      <c r="L1217" s="218"/>
      <c r="M1217" s="218"/>
      <c r="N1217" s="218"/>
      <c r="O1217" s="218"/>
      <c r="P1217" s="218"/>
      <c r="AJ1217" s="2"/>
      <c r="AK1217" s="241"/>
      <c r="AL1217" s="2"/>
    </row>
    <row r="1218" spans="1:40" customFormat="1" ht="15.5">
      <c r="A1218" s="218"/>
      <c r="B1218" s="218"/>
      <c r="C1218" s="218"/>
      <c r="D1218" s="218"/>
      <c r="E1218" s="218"/>
      <c r="F1218" s="218"/>
      <c r="G1218" s="218"/>
      <c r="H1218" s="218"/>
      <c r="I1218" s="218"/>
      <c r="J1218" s="218"/>
      <c r="K1218" s="218"/>
      <c r="L1218" s="218"/>
      <c r="M1218" s="218"/>
      <c r="N1218" s="218"/>
      <c r="O1218" s="218"/>
      <c r="P1218" s="218"/>
      <c r="AJ1218" s="2"/>
      <c r="AK1218" s="241"/>
      <c r="AL1218" s="2"/>
    </row>
    <row r="1219" spans="1:40" customFormat="1" ht="15.5">
      <c r="A1219" s="218"/>
      <c r="B1219" s="218"/>
      <c r="C1219" s="218"/>
      <c r="D1219" s="218"/>
      <c r="E1219" s="218"/>
      <c r="F1219" s="218"/>
      <c r="G1219" s="218"/>
      <c r="H1219" s="218"/>
      <c r="I1219" s="218"/>
      <c r="J1219" s="218"/>
      <c r="K1219" s="218"/>
      <c r="L1219" s="218"/>
      <c r="M1219" s="218"/>
      <c r="N1219" s="218"/>
      <c r="O1219" s="218"/>
      <c r="P1219" s="218"/>
      <c r="AJ1219" s="2"/>
      <c r="AK1219" s="241"/>
      <c r="AL1219" s="2"/>
    </row>
    <row r="1220" spans="1:40" customFormat="1" ht="15.5">
      <c r="A1220" s="218"/>
      <c r="B1220" s="218"/>
      <c r="C1220" s="218"/>
      <c r="D1220" s="218"/>
      <c r="E1220" s="218"/>
      <c r="F1220" s="218"/>
      <c r="G1220" s="218"/>
      <c r="H1220" s="218"/>
      <c r="I1220" s="218"/>
      <c r="J1220" s="218"/>
      <c r="K1220" s="218"/>
      <c r="L1220" s="218"/>
      <c r="M1220" s="218"/>
      <c r="N1220" s="218"/>
      <c r="O1220" s="218"/>
      <c r="P1220" s="218"/>
      <c r="AJ1220" s="2"/>
      <c r="AK1220" s="241"/>
      <c r="AL1220" s="2"/>
    </row>
    <row r="1221" spans="1:40" customFormat="1" ht="15.5">
      <c r="A1221" s="218"/>
      <c r="B1221" s="218"/>
      <c r="C1221" s="218"/>
      <c r="D1221" s="218"/>
      <c r="E1221" s="218"/>
      <c r="F1221" s="218"/>
      <c r="G1221" s="218"/>
      <c r="H1221" s="218"/>
      <c r="I1221" s="218"/>
      <c r="J1221" s="218"/>
      <c r="K1221" s="218"/>
      <c r="L1221" s="218"/>
      <c r="M1221" s="218"/>
      <c r="N1221" s="218"/>
      <c r="O1221" s="218"/>
      <c r="P1221" s="218"/>
      <c r="AJ1221" s="2"/>
      <c r="AK1221" s="241"/>
      <c r="AL1221" s="2"/>
    </row>
    <row r="1222" spans="1:40" customFormat="1" ht="15.5">
      <c r="A1222" s="218"/>
      <c r="B1222" s="218"/>
      <c r="C1222" s="218"/>
      <c r="D1222" s="218"/>
      <c r="E1222" s="218"/>
      <c r="F1222" s="218"/>
      <c r="G1222" s="218"/>
      <c r="H1222" s="218"/>
      <c r="I1222" s="218"/>
      <c r="J1222" s="218"/>
      <c r="K1222" s="218"/>
      <c r="L1222" s="218"/>
      <c r="M1222" s="218"/>
      <c r="N1222" s="218"/>
      <c r="O1222" s="218"/>
      <c r="P1222" s="218"/>
      <c r="AJ1222" s="2"/>
      <c r="AK1222" s="241"/>
      <c r="AL1222" s="2"/>
      <c r="AM1222" s="43"/>
      <c r="AN1222" s="240"/>
    </row>
    <row r="1223" spans="1:40" customFormat="1" ht="15.5">
      <c r="A1223" s="218"/>
      <c r="B1223" s="218"/>
      <c r="C1223" s="218"/>
      <c r="D1223" s="218"/>
      <c r="E1223" s="218"/>
      <c r="F1223" s="218"/>
      <c r="G1223" s="218"/>
      <c r="H1223" s="218"/>
      <c r="I1223" s="218"/>
      <c r="J1223" s="218"/>
      <c r="K1223" s="218"/>
      <c r="L1223" s="218"/>
      <c r="M1223" s="218"/>
      <c r="N1223" s="218"/>
      <c r="O1223" s="218"/>
      <c r="P1223" s="218"/>
      <c r="AJ1223" s="2"/>
      <c r="AK1223" s="241"/>
      <c r="AL1223" s="2"/>
      <c r="AM1223" s="43"/>
      <c r="AN1223" s="240"/>
    </row>
    <row r="1224" spans="1:40" customFormat="1" ht="15.5">
      <c r="A1224" s="218"/>
      <c r="B1224" s="218"/>
      <c r="C1224" s="218"/>
      <c r="D1224" s="218"/>
      <c r="E1224" s="218"/>
      <c r="F1224" s="218"/>
      <c r="G1224" s="218"/>
      <c r="H1224" s="218"/>
      <c r="I1224" s="218"/>
      <c r="J1224" s="218"/>
      <c r="K1224" s="218"/>
      <c r="L1224" s="218"/>
      <c r="M1224" s="218"/>
      <c r="N1224" s="218"/>
      <c r="O1224" s="218"/>
      <c r="P1224" s="218"/>
      <c r="AJ1224" s="2"/>
      <c r="AK1224" s="241"/>
      <c r="AL1224" s="2"/>
      <c r="AM1224" s="43"/>
      <c r="AN1224" s="240"/>
    </row>
    <row r="1225" spans="1:40" customFormat="1" ht="15.5">
      <c r="A1225" s="218"/>
      <c r="B1225" s="218"/>
      <c r="C1225" s="218"/>
      <c r="D1225" s="218"/>
      <c r="E1225" s="218"/>
      <c r="F1225" s="218"/>
      <c r="G1225" s="218"/>
      <c r="H1225" s="218"/>
      <c r="I1225" s="218"/>
      <c r="J1225" s="218"/>
      <c r="K1225" s="218"/>
      <c r="L1225" s="218"/>
      <c r="M1225" s="218"/>
      <c r="N1225" s="218"/>
      <c r="O1225" s="218"/>
      <c r="P1225" s="218"/>
      <c r="AJ1225" s="2"/>
      <c r="AK1225" s="241"/>
      <c r="AL1225" s="2"/>
      <c r="AM1225" s="43"/>
      <c r="AN1225" s="240"/>
    </row>
    <row r="1226" spans="1:40" customFormat="1" ht="15.5">
      <c r="A1226" s="218"/>
      <c r="B1226" s="218"/>
      <c r="C1226" s="218"/>
      <c r="D1226" s="218"/>
      <c r="E1226" s="218"/>
      <c r="F1226" s="218"/>
      <c r="G1226" s="218"/>
      <c r="H1226" s="218"/>
      <c r="I1226" s="218"/>
      <c r="J1226" s="218"/>
      <c r="K1226" s="218"/>
      <c r="L1226" s="218"/>
      <c r="M1226" s="218"/>
      <c r="N1226" s="218"/>
      <c r="O1226" s="218"/>
      <c r="P1226" s="218"/>
      <c r="AJ1226" s="2"/>
      <c r="AK1226" s="241"/>
      <c r="AL1226" s="2"/>
      <c r="AM1226" s="43"/>
      <c r="AN1226" s="240"/>
    </row>
    <row r="1227" spans="1:40" customFormat="1" ht="15.5">
      <c r="A1227" s="218"/>
      <c r="B1227" s="218"/>
      <c r="C1227" s="218"/>
      <c r="D1227" s="218"/>
      <c r="E1227" s="218"/>
      <c r="F1227" s="218"/>
      <c r="G1227" s="218"/>
      <c r="H1227" s="218"/>
      <c r="I1227" s="218"/>
      <c r="J1227" s="218"/>
      <c r="K1227" s="218"/>
      <c r="L1227" s="218"/>
      <c r="M1227" s="218"/>
      <c r="N1227" s="218"/>
      <c r="O1227" s="218"/>
      <c r="P1227" s="218"/>
      <c r="AJ1227" s="2"/>
      <c r="AK1227" s="241"/>
      <c r="AL1227" s="2"/>
      <c r="AM1227" s="43"/>
      <c r="AN1227" s="240"/>
    </row>
    <row r="1228" spans="1:40" customFormat="1" ht="15.5">
      <c r="A1228" s="218"/>
      <c r="B1228" s="218"/>
      <c r="C1228" s="218"/>
      <c r="D1228" s="218"/>
      <c r="E1228" s="218"/>
      <c r="F1228" s="218"/>
      <c r="G1228" s="218"/>
      <c r="H1228" s="218"/>
      <c r="I1228" s="218"/>
      <c r="J1228" s="218"/>
      <c r="K1228" s="218"/>
      <c r="L1228" s="218"/>
      <c r="M1228" s="218"/>
      <c r="N1228" s="218"/>
      <c r="O1228" s="218"/>
      <c r="P1228" s="218"/>
      <c r="AJ1228" s="2"/>
      <c r="AK1228" s="241"/>
      <c r="AL1228" s="2"/>
      <c r="AM1228" s="43"/>
      <c r="AN1228" s="240"/>
    </row>
    <row r="1229" spans="1:40" customFormat="1" ht="15.5">
      <c r="A1229" s="218"/>
      <c r="B1229" s="218"/>
      <c r="C1229" s="218"/>
      <c r="D1229" s="218"/>
      <c r="E1229" s="218"/>
      <c r="F1229" s="218"/>
      <c r="G1229" s="218"/>
      <c r="H1229" s="218"/>
      <c r="I1229" s="218"/>
      <c r="J1229" s="218"/>
      <c r="K1229" s="218"/>
      <c r="L1229" s="218"/>
      <c r="M1229" s="218"/>
      <c r="N1229" s="218"/>
      <c r="O1229" s="218"/>
      <c r="P1229" s="218"/>
      <c r="AJ1229" s="2"/>
      <c r="AK1229" s="241"/>
      <c r="AL1229" s="2"/>
      <c r="AM1229" s="43"/>
      <c r="AN1229" s="240"/>
    </row>
    <row r="1230" spans="1:40" customFormat="1" ht="15.5">
      <c r="A1230" s="218"/>
      <c r="B1230" s="218"/>
      <c r="C1230" s="218"/>
      <c r="D1230" s="218"/>
      <c r="E1230" s="218"/>
      <c r="F1230" s="218"/>
      <c r="G1230" s="218"/>
      <c r="H1230" s="218"/>
      <c r="I1230" s="218"/>
      <c r="J1230" s="218"/>
      <c r="K1230" s="218"/>
      <c r="L1230" s="218"/>
      <c r="M1230" s="218"/>
      <c r="N1230" s="218"/>
      <c r="O1230" s="218"/>
      <c r="P1230" s="218"/>
      <c r="AJ1230" s="2"/>
      <c r="AK1230" s="241"/>
      <c r="AL1230" s="2"/>
      <c r="AM1230" s="2"/>
      <c r="AN1230" s="241"/>
    </row>
    <row r="1231" spans="1:40" customFormat="1" ht="15.5">
      <c r="A1231" s="218"/>
      <c r="B1231" s="218"/>
      <c r="C1231" s="218"/>
      <c r="D1231" s="218"/>
      <c r="E1231" s="218"/>
      <c r="F1231" s="218"/>
      <c r="G1231" s="218"/>
      <c r="H1231" s="218"/>
      <c r="I1231" s="218"/>
      <c r="J1231" s="218"/>
      <c r="K1231" s="218"/>
      <c r="L1231" s="218"/>
      <c r="M1231" s="218"/>
      <c r="N1231" s="218"/>
      <c r="O1231" s="218"/>
      <c r="P1231" s="218"/>
      <c r="AJ1231" s="2"/>
      <c r="AK1231" s="241"/>
      <c r="AL1231" s="2"/>
      <c r="AM1231" s="2"/>
      <c r="AN1231" s="241"/>
    </row>
    <row r="1232" spans="1:40" customFormat="1" ht="15.5">
      <c r="A1232" s="218"/>
      <c r="B1232" s="218"/>
      <c r="C1232" s="218"/>
      <c r="D1232" s="218"/>
      <c r="E1232" s="218"/>
      <c r="F1232" s="218"/>
      <c r="G1232" s="218"/>
      <c r="H1232" s="218"/>
      <c r="I1232" s="218"/>
      <c r="J1232" s="218"/>
      <c r="K1232" s="218"/>
      <c r="L1232" s="218"/>
      <c r="M1232" s="218"/>
      <c r="N1232" s="218"/>
      <c r="O1232" s="218"/>
      <c r="P1232" s="218"/>
      <c r="AJ1232" s="2"/>
      <c r="AK1232" s="241"/>
      <c r="AL1232" s="2"/>
      <c r="AM1232" s="2"/>
      <c r="AN1232" s="241"/>
    </row>
    <row r="1233" spans="1:40" customFormat="1" ht="15.5">
      <c r="A1233" s="218"/>
      <c r="B1233" s="218"/>
      <c r="C1233" s="218"/>
      <c r="D1233" s="218"/>
      <c r="E1233" s="218"/>
      <c r="F1233" s="218"/>
      <c r="G1233" s="218"/>
      <c r="H1233" s="218"/>
      <c r="I1233" s="218"/>
      <c r="J1233" s="218"/>
      <c r="K1233" s="218"/>
      <c r="L1233" s="218"/>
      <c r="M1233" s="218"/>
      <c r="N1233" s="218"/>
      <c r="O1233" s="218"/>
      <c r="P1233" s="218"/>
      <c r="AJ1233" s="2"/>
      <c r="AK1233" s="241"/>
      <c r="AL1233" s="2"/>
      <c r="AM1233" s="2"/>
      <c r="AN1233" s="241"/>
    </row>
    <row r="1234" spans="1:40" customFormat="1" ht="15.5">
      <c r="A1234" s="218"/>
      <c r="B1234" s="218"/>
      <c r="C1234" s="218"/>
      <c r="D1234" s="218"/>
      <c r="E1234" s="218"/>
      <c r="F1234" s="218"/>
      <c r="G1234" s="218"/>
      <c r="H1234" s="218"/>
      <c r="I1234" s="218"/>
      <c r="J1234" s="218"/>
      <c r="K1234" s="218"/>
      <c r="L1234" s="218"/>
      <c r="M1234" s="218"/>
      <c r="N1234" s="218"/>
      <c r="O1234" s="218"/>
      <c r="P1234" s="218"/>
      <c r="AJ1234" s="2"/>
      <c r="AK1234" s="241"/>
      <c r="AL1234" s="2"/>
      <c r="AM1234" s="2"/>
      <c r="AN1234" s="241"/>
    </row>
    <row r="1235" spans="1:40" customFormat="1" ht="15.5">
      <c r="A1235" s="218"/>
      <c r="B1235" s="218"/>
      <c r="C1235" s="218"/>
      <c r="D1235" s="218"/>
      <c r="E1235" s="218"/>
      <c r="F1235" s="218"/>
      <c r="G1235" s="218"/>
      <c r="H1235" s="218"/>
      <c r="I1235" s="218"/>
      <c r="J1235" s="218"/>
      <c r="K1235" s="218"/>
      <c r="L1235" s="218"/>
      <c r="M1235" s="218"/>
      <c r="N1235" s="218"/>
      <c r="O1235" s="218"/>
      <c r="P1235" s="218"/>
      <c r="AJ1235" s="2"/>
      <c r="AK1235" s="241"/>
      <c r="AL1235" s="2"/>
      <c r="AM1235" s="2"/>
      <c r="AN1235" s="241"/>
    </row>
    <row r="1236" spans="1:40" customFormat="1" ht="15.5">
      <c r="A1236" s="218"/>
      <c r="B1236" s="218"/>
      <c r="C1236" s="218"/>
      <c r="D1236" s="218"/>
      <c r="E1236" s="218"/>
      <c r="F1236" s="218"/>
      <c r="G1236" s="218"/>
      <c r="H1236" s="218"/>
      <c r="I1236" s="218"/>
      <c r="J1236" s="218"/>
      <c r="K1236" s="218"/>
      <c r="L1236" s="218"/>
      <c r="M1236" s="218"/>
      <c r="N1236" s="218"/>
      <c r="O1236" s="218"/>
      <c r="P1236" s="218"/>
      <c r="AJ1236" s="2"/>
      <c r="AK1236" s="241"/>
      <c r="AL1236" s="2"/>
      <c r="AM1236" s="2"/>
      <c r="AN1236" s="241"/>
    </row>
    <row r="1237" spans="1:40" customFormat="1" ht="15.5">
      <c r="A1237" s="218"/>
      <c r="B1237" s="218"/>
      <c r="C1237" s="218"/>
      <c r="D1237" s="218"/>
      <c r="E1237" s="218"/>
      <c r="F1237" s="218"/>
      <c r="G1237" s="218"/>
      <c r="H1237" s="218"/>
      <c r="I1237" s="218"/>
      <c r="J1237" s="218"/>
      <c r="K1237" s="218"/>
      <c r="L1237" s="218"/>
      <c r="M1237" s="218"/>
      <c r="N1237" s="218"/>
      <c r="O1237" s="218"/>
      <c r="P1237" s="218"/>
      <c r="AJ1237" s="2"/>
      <c r="AK1237" s="241"/>
      <c r="AL1237" s="2"/>
      <c r="AM1237" s="2"/>
      <c r="AN1237" s="241"/>
    </row>
    <row r="1238" spans="1:40" customFormat="1" ht="15.5">
      <c r="A1238" s="218"/>
      <c r="B1238" s="218"/>
      <c r="C1238" s="218"/>
      <c r="D1238" s="218"/>
      <c r="E1238" s="218"/>
      <c r="F1238" s="218"/>
      <c r="G1238" s="218"/>
      <c r="H1238" s="218"/>
      <c r="I1238" s="218"/>
      <c r="J1238" s="218"/>
      <c r="K1238" s="218"/>
      <c r="L1238" s="218"/>
      <c r="M1238" s="218"/>
      <c r="N1238" s="218"/>
      <c r="O1238" s="218"/>
      <c r="P1238" s="218"/>
      <c r="AJ1238" s="2"/>
      <c r="AK1238" s="241"/>
      <c r="AL1238" s="2"/>
      <c r="AM1238" s="2"/>
      <c r="AN1238" s="241"/>
    </row>
    <row r="1239" spans="1:40" customFormat="1" ht="15.5">
      <c r="A1239" s="218"/>
      <c r="B1239" s="218"/>
      <c r="C1239" s="218"/>
      <c r="D1239" s="218"/>
      <c r="E1239" s="218"/>
      <c r="F1239" s="218"/>
      <c r="G1239" s="218"/>
      <c r="H1239" s="218"/>
      <c r="I1239" s="218"/>
      <c r="J1239" s="218"/>
      <c r="K1239" s="218"/>
      <c r="L1239" s="218"/>
      <c r="M1239" s="218"/>
      <c r="N1239" s="218"/>
      <c r="O1239" s="218"/>
      <c r="P1239" s="218"/>
      <c r="AJ1239" s="2"/>
      <c r="AK1239" s="241"/>
      <c r="AL1239" s="2"/>
      <c r="AM1239" s="2"/>
      <c r="AN1239" s="241"/>
    </row>
    <row r="1240" spans="1:40" customFormat="1" ht="15.5">
      <c r="A1240" s="218"/>
      <c r="B1240" s="218"/>
      <c r="C1240" s="218"/>
      <c r="D1240" s="218"/>
      <c r="E1240" s="218"/>
      <c r="F1240" s="218"/>
      <c r="G1240" s="218"/>
      <c r="H1240" s="218"/>
      <c r="I1240" s="218"/>
      <c r="J1240" s="218"/>
      <c r="K1240" s="218"/>
      <c r="L1240" s="218"/>
      <c r="M1240" s="218"/>
      <c r="N1240" s="218"/>
      <c r="O1240" s="218"/>
      <c r="P1240" s="218"/>
      <c r="AJ1240" s="2"/>
      <c r="AK1240" s="241"/>
      <c r="AL1240" s="2"/>
      <c r="AM1240" s="2"/>
      <c r="AN1240" s="241"/>
    </row>
    <row r="1241" spans="1:40" customFormat="1" ht="15.5">
      <c r="A1241" s="218"/>
      <c r="B1241" s="218"/>
      <c r="C1241" s="218"/>
      <c r="D1241" s="218"/>
      <c r="E1241" s="218"/>
      <c r="F1241" s="218"/>
      <c r="G1241" s="218"/>
      <c r="H1241" s="218"/>
      <c r="I1241" s="218"/>
      <c r="J1241" s="218"/>
      <c r="K1241" s="218"/>
      <c r="L1241" s="218"/>
      <c r="M1241" s="218"/>
      <c r="N1241" s="218"/>
      <c r="O1241" s="218"/>
      <c r="P1241" s="218"/>
      <c r="AJ1241" s="2"/>
      <c r="AK1241" s="241"/>
      <c r="AL1241" s="2"/>
      <c r="AM1241" s="2"/>
      <c r="AN1241" s="241"/>
    </row>
    <row r="1242" spans="1:40" customFormat="1" ht="15.5">
      <c r="A1242" s="218"/>
      <c r="B1242" s="218"/>
      <c r="C1242" s="218"/>
      <c r="D1242" s="218"/>
      <c r="E1242" s="218"/>
      <c r="F1242" s="218"/>
      <c r="G1242" s="218"/>
      <c r="H1242" s="218"/>
      <c r="I1242" s="218"/>
      <c r="J1242" s="218"/>
      <c r="K1242" s="218"/>
      <c r="L1242" s="218"/>
      <c r="M1242" s="218"/>
      <c r="N1242" s="218"/>
      <c r="O1242" s="218"/>
      <c r="P1242" s="218"/>
      <c r="AJ1242" s="2"/>
      <c r="AK1242" s="241"/>
      <c r="AL1242" s="2"/>
      <c r="AM1242" s="2"/>
      <c r="AN1242" s="241"/>
    </row>
    <row r="1243" spans="1:40" customFormat="1" ht="15.5">
      <c r="A1243" s="218"/>
      <c r="B1243" s="218"/>
      <c r="C1243" s="218"/>
      <c r="D1243" s="218"/>
      <c r="E1243" s="218"/>
      <c r="F1243" s="218"/>
      <c r="G1243" s="218"/>
      <c r="H1243" s="218"/>
      <c r="I1243" s="218"/>
      <c r="J1243" s="218"/>
      <c r="K1243" s="218"/>
      <c r="L1243" s="218"/>
      <c r="M1243" s="218"/>
      <c r="N1243" s="218"/>
      <c r="O1243" s="218"/>
      <c r="P1243" s="218"/>
      <c r="AJ1243" s="2"/>
      <c r="AK1243" s="241"/>
      <c r="AL1243" s="43"/>
      <c r="AM1243" s="2"/>
      <c r="AN1243" s="241"/>
    </row>
    <row r="1244" spans="1:40" customFormat="1" ht="15.5">
      <c r="A1244" s="218"/>
      <c r="B1244" s="218"/>
      <c r="C1244" s="218"/>
      <c r="D1244" s="218"/>
      <c r="E1244" s="218"/>
      <c r="F1244" s="218"/>
      <c r="G1244" s="218"/>
      <c r="H1244" s="218"/>
      <c r="I1244" s="218"/>
      <c r="J1244" s="218"/>
      <c r="K1244" s="218"/>
      <c r="L1244" s="218"/>
      <c r="M1244" s="218"/>
      <c r="N1244" s="218"/>
      <c r="O1244" s="218"/>
      <c r="P1244" s="218"/>
      <c r="AJ1244" s="2"/>
      <c r="AK1244" s="241"/>
      <c r="AL1244" s="43"/>
      <c r="AM1244" s="2"/>
      <c r="AN1244" s="241"/>
    </row>
    <row r="1245" spans="1:40" customFormat="1" ht="15.5">
      <c r="A1245" s="218"/>
      <c r="B1245" s="218"/>
      <c r="C1245" s="218"/>
      <c r="D1245" s="218"/>
      <c r="E1245" s="218"/>
      <c r="F1245" s="218"/>
      <c r="G1245" s="218"/>
      <c r="H1245" s="218"/>
      <c r="I1245" s="218"/>
      <c r="J1245" s="218"/>
      <c r="K1245" s="218"/>
      <c r="L1245" s="218"/>
      <c r="M1245" s="218"/>
      <c r="N1245" s="218"/>
      <c r="O1245" s="218"/>
      <c r="P1245" s="218"/>
      <c r="AJ1245" s="2"/>
      <c r="AK1245" s="241"/>
      <c r="AL1245" s="43"/>
      <c r="AM1245" s="2"/>
      <c r="AN1245" s="241"/>
    </row>
    <row r="1246" spans="1:40" customFormat="1" ht="15.5">
      <c r="A1246" s="218"/>
      <c r="B1246" s="218"/>
      <c r="C1246" s="218"/>
      <c r="D1246" s="218"/>
      <c r="E1246" s="218"/>
      <c r="F1246" s="218"/>
      <c r="G1246" s="218"/>
      <c r="H1246" s="218"/>
      <c r="I1246" s="218"/>
      <c r="J1246" s="218"/>
      <c r="K1246" s="218"/>
      <c r="L1246" s="218"/>
      <c r="M1246" s="218"/>
      <c r="N1246" s="218"/>
      <c r="O1246" s="218"/>
      <c r="P1246" s="218"/>
      <c r="AJ1246" s="2"/>
      <c r="AK1246" s="241"/>
      <c r="AL1246" s="43"/>
      <c r="AM1246" s="2"/>
      <c r="AN1246" s="241"/>
    </row>
    <row r="1247" spans="1:40" customFormat="1" ht="15.5">
      <c r="A1247" s="218"/>
      <c r="B1247" s="218"/>
      <c r="C1247" s="218"/>
      <c r="D1247" s="218"/>
      <c r="E1247" s="218"/>
      <c r="F1247" s="218"/>
      <c r="G1247" s="218"/>
      <c r="H1247" s="218"/>
      <c r="I1247" s="218"/>
      <c r="J1247" s="218"/>
      <c r="K1247" s="218"/>
      <c r="L1247" s="218"/>
      <c r="M1247" s="218"/>
      <c r="N1247" s="218"/>
      <c r="O1247" s="218"/>
      <c r="P1247" s="218"/>
      <c r="AJ1247" s="2"/>
      <c r="AK1247" s="241"/>
      <c r="AL1247" s="43"/>
      <c r="AM1247" s="2"/>
      <c r="AN1247" s="241"/>
    </row>
    <row r="1248" spans="1:40" customFormat="1" ht="15.5">
      <c r="A1248" s="218"/>
      <c r="B1248" s="218"/>
      <c r="C1248" s="218"/>
      <c r="D1248" s="218"/>
      <c r="E1248" s="218"/>
      <c r="F1248" s="218"/>
      <c r="G1248" s="218"/>
      <c r="H1248" s="218"/>
      <c r="I1248" s="218"/>
      <c r="J1248" s="218"/>
      <c r="K1248" s="218"/>
      <c r="L1248" s="218"/>
      <c r="M1248" s="218"/>
      <c r="N1248" s="218"/>
      <c r="O1248" s="218"/>
      <c r="P1248" s="218"/>
      <c r="AJ1248" s="2"/>
      <c r="AK1248" s="241"/>
      <c r="AL1248" s="43"/>
      <c r="AM1248" s="2"/>
      <c r="AN1248" s="241"/>
    </row>
    <row r="1249" spans="1:40" customFormat="1" ht="15.5">
      <c r="A1249" s="218"/>
      <c r="B1249" s="218"/>
      <c r="C1249" s="218"/>
      <c r="D1249" s="218"/>
      <c r="E1249" s="218"/>
      <c r="F1249" s="218"/>
      <c r="G1249" s="218"/>
      <c r="H1249" s="218"/>
      <c r="I1249" s="218"/>
      <c r="J1249" s="218"/>
      <c r="K1249" s="218"/>
      <c r="L1249" s="218"/>
      <c r="M1249" s="218"/>
      <c r="N1249" s="218"/>
      <c r="O1249" s="218"/>
      <c r="P1249" s="218"/>
      <c r="AJ1249" s="43"/>
      <c r="AK1249" s="240"/>
      <c r="AL1249" s="43"/>
      <c r="AM1249" s="2"/>
      <c r="AN1249" s="241"/>
    </row>
    <row r="1250" spans="1:40" customFormat="1" ht="15.75" customHeight="1">
      <c r="A1250" s="218"/>
      <c r="B1250" s="218"/>
      <c r="C1250" s="218"/>
      <c r="D1250" s="218"/>
      <c r="E1250" s="218"/>
      <c r="F1250" s="218"/>
      <c r="G1250" s="218"/>
      <c r="H1250" s="218"/>
      <c r="I1250" s="218"/>
      <c r="J1250" s="218"/>
      <c r="K1250" s="218"/>
      <c r="L1250" s="218"/>
      <c r="M1250" s="218"/>
      <c r="N1250" s="218"/>
      <c r="O1250" s="218"/>
      <c r="P1250" s="218"/>
      <c r="AJ1250" s="43"/>
      <c r="AK1250" s="240"/>
      <c r="AL1250" s="43"/>
      <c r="AM1250" s="2"/>
      <c r="AN1250" s="241"/>
    </row>
    <row r="1251" spans="1:40" customFormat="1" ht="15.5">
      <c r="A1251" s="218"/>
      <c r="B1251" s="218"/>
      <c r="C1251" s="218"/>
      <c r="D1251" s="218"/>
      <c r="E1251" s="218"/>
      <c r="F1251" s="218"/>
      <c r="G1251" s="218"/>
      <c r="H1251" s="218"/>
      <c r="I1251" s="218"/>
      <c r="J1251" s="218"/>
      <c r="K1251" s="218"/>
      <c r="L1251" s="218"/>
      <c r="M1251" s="218"/>
      <c r="N1251" s="218"/>
      <c r="O1251" s="218"/>
      <c r="P1251" s="218"/>
      <c r="AJ1251" s="43"/>
      <c r="AK1251" s="240"/>
      <c r="AL1251" s="43"/>
      <c r="AM1251" s="2"/>
      <c r="AN1251" s="241"/>
    </row>
    <row r="1252" spans="1:40" customFormat="1" ht="15.5">
      <c r="A1252" s="218"/>
      <c r="B1252" s="218"/>
      <c r="C1252" s="218"/>
      <c r="D1252" s="218"/>
      <c r="E1252" s="218"/>
      <c r="F1252" s="218"/>
      <c r="G1252" s="218"/>
      <c r="H1252" s="218"/>
      <c r="I1252" s="218"/>
      <c r="J1252" s="218"/>
      <c r="K1252" s="218"/>
      <c r="L1252" s="218"/>
      <c r="M1252" s="218"/>
      <c r="N1252" s="218"/>
      <c r="O1252" s="218"/>
      <c r="P1252" s="218"/>
      <c r="AJ1252" s="43"/>
      <c r="AK1252" s="240"/>
      <c r="AL1252" s="43"/>
      <c r="AM1252" s="2"/>
      <c r="AN1252" s="241"/>
    </row>
    <row r="1253" spans="1:40" customFormat="1" ht="15.5">
      <c r="A1253" s="218"/>
      <c r="B1253" s="218"/>
      <c r="C1253" s="218"/>
      <c r="D1253" s="218"/>
      <c r="E1253" s="218"/>
      <c r="F1253" s="218"/>
      <c r="G1253" s="218"/>
      <c r="H1253" s="218"/>
      <c r="I1253" s="218"/>
      <c r="J1253" s="218"/>
      <c r="K1253" s="218"/>
      <c r="L1253" s="218"/>
      <c r="M1253" s="218"/>
      <c r="N1253" s="218"/>
      <c r="O1253" s="218"/>
      <c r="P1253" s="218"/>
      <c r="AJ1253" s="43"/>
      <c r="AK1253" s="240"/>
      <c r="AL1253" s="43"/>
      <c r="AM1253" s="2"/>
      <c r="AN1253" s="241"/>
    </row>
    <row r="1254" spans="1:40" customFormat="1" ht="15.5">
      <c r="A1254" s="218"/>
      <c r="B1254" s="218"/>
      <c r="C1254" s="218"/>
      <c r="D1254" s="218"/>
      <c r="E1254" s="218"/>
      <c r="F1254" s="218"/>
      <c r="G1254" s="218"/>
      <c r="H1254" s="218"/>
      <c r="I1254" s="218"/>
      <c r="J1254" s="218"/>
      <c r="K1254" s="218"/>
      <c r="L1254" s="218"/>
      <c r="M1254" s="218"/>
      <c r="N1254" s="218"/>
      <c r="O1254" s="218"/>
      <c r="P1254" s="218"/>
      <c r="AM1254" s="2"/>
      <c r="AN1254" s="241"/>
    </row>
    <row r="1255" spans="1:40" customFormat="1" ht="15.5">
      <c r="A1255" s="218"/>
      <c r="B1255" s="218"/>
      <c r="C1255" s="218"/>
      <c r="D1255" s="218"/>
      <c r="E1255" s="218"/>
      <c r="F1255" s="218"/>
      <c r="G1255" s="218"/>
      <c r="H1255" s="218"/>
      <c r="I1255" s="218"/>
      <c r="J1255" s="218"/>
      <c r="K1255" s="218"/>
      <c r="L1255" s="218"/>
      <c r="M1255" s="218"/>
      <c r="N1255" s="218"/>
      <c r="O1255" s="218"/>
      <c r="P1255" s="218"/>
      <c r="AM1255" s="2"/>
      <c r="AN1255" s="241"/>
    </row>
    <row r="1256" spans="1:40" customFormat="1" ht="15.5">
      <c r="A1256" s="218"/>
      <c r="B1256" s="218"/>
      <c r="C1256" s="218"/>
      <c r="D1256" s="218"/>
      <c r="E1256" s="218"/>
      <c r="F1256" s="218"/>
      <c r="G1256" s="218"/>
      <c r="H1256" s="218"/>
      <c r="I1256" s="218"/>
      <c r="J1256" s="218"/>
      <c r="K1256" s="218"/>
      <c r="L1256" s="218"/>
      <c r="M1256" s="218"/>
      <c r="N1256" s="218"/>
      <c r="O1256" s="218"/>
      <c r="P1256" s="218"/>
      <c r="AM1256" s="2"/>
      <c r="AN1256" s="241"/>
    </row>
    <row r="1257" spans="1:40" customFormat="1" ht="15.5">
      <c r="A1257" s="218"/>
      <c r="B1257" s="218"/>
      <c r="C1257" s="218"/>
      <c r="D1257" s="218"/>
      <c r="E1257" s="218"/>
      <c r="F1257" s="218"/>
      <c r="G1257" s="218"/>
      <c r="H1257" s="218"/>
      <c r="I1257" s="218"/>
      <c r="J1257" s="218"/>
      <c r="K1257" s="218"/>
      <c r="L1257" s="218"/>
      <c r="M1257" s="218"/>
      <c r="N1257" s="218"/>
      <c r="O1257" s="218"/>
      <c r="P1257" s="218"/>
      <c r="AM1257" s="2"/>
      <c r="AN1257" s="241"/>
    </row>
    <row r="1258" spans="1:40" customFormat="1" ht="15.5">
      <c r="A1258" s="218"/>
      <c r="B1258" s="218"/>
      <c r="C1258" s="218"/>
      <c r="D1258" s="218"/>
      <c r="E1258" s="218"/>
      <c r="F1258" s="218"/>
      <c r="G1258" s="218"/>
      <c r="H1258" s="218"/>
      <c r="I1258" s="218"/>
      <c r="J1258" s="218"/>
      <c r="K1258" s="218"/>
      <c r="L1258" s="218"/>
      <c r="M1258" s="218"/>
      <c r="N1258" s="218"/>
      <c r="O1258" s="218"/>
      <c r="P1258" s="218"/>
      <c r="AM1258" s="2"/>
      <c r="AN1258" s="241"/>
    </row>
    <row r="1259" spans="1:40" customFormat="1" ht="15.5">
      <c r="A1259" s="218"/>
      <c r="B1259" s="218"/>
      <c r="C1259" s="218"/>
      <c r="D1259" s="218"/>
      <c r="E1259" s="218"/>
      <c r="F1259" s="218"/>
      <c r="G1259" s="218"/>
      <c r="H1259" s="218"/>
      <c r="I1259" s="218"/>
      <c r="J1259" s="218"/>
      <c r="K1259" s="218"/>
      <c r="L1259" s="218"/>
      <c r="M1259" s="218"/>
      <c r="N1259" s="218"/>
      <c r="O1259" s="218"/>
      <c r="P1259" s="218"/>
      <c r="AM1259" s="2"/>
      <c r="AN1259" s="241"/>
    </row>
    <row r="1260" spans="1:40" customFormat="1" ht="15.5">
      <c r="A1260" s="218"/>
      <c r="B1260" s="218"/>
      <c r="C1260" s="218"/>
      <c r="D1260" s="218"/>
      <c r="E1260" s="218"/>
      <c r="F1260" s="218"/>
      <c r="G1260" s="218"/>
      <c r="H1260" s="218"/>
      <c r="I1260" s="218"/>
      <c r="J1260" s="218"/>
      <c r="K1260" s="218"/>
      <c r="L1260" s="218"/>
      <c r="M1260" s="218"/>
      <c r="N1260" s="218"/>
      <c r="O1260" s="218"/>
      <c r="P1260" s="218"/>
      <c r="AM1260" s="2"/>
      <c r="AN1260" s="241"/>
    </row>
    <row r="1261" spans="1:40" customFormat="1" ht="15.5">
      <c r="A1261" s="218"/>
      <c r="B1261" s="218"/>
      <c r="C1261" s="218"/>
      <c r="D1261" s="218"/>
      <c r="E1261" s="218"/>
      <c r="F1261" s="218"/>
      <c r="G1261" s="218"/>
      <c r="H1261" s="218"/>
      <c r="I1261" s="218"/>
      <c r="J1261" s="218"/>
      <c r="K1261" s="218"/>
      <c r="L1261" s="218"/>
      <c r="M1261" s="218"/>
      <c r="N1261" s="218"/>
      <c r="O1261" s="218"/>
      <c r="P1261" s="218"/>
      <c r="AM1261" s="2"/>
      <c r="AN1261" s="241"/>
    </row>
    <row r="1262" spans="1:40" customFormat="1" ht="15.5">
      <c r="A1262" s="218"/>
      <c r="B1262" s="218"/>
      <c r="C1262" s="218"/>
      <c r="D1262" s="218"/>
      <c r="E1262" s="218"/>
      <c r="F1262" s="218"/>
      <c r="G1262" s="218"/>
      <c r="H1262" s="218"/>
      <c r="I1262" s="218"/>
      <c r="J1262" s="218"/>
      <c r="K1262" s="218"/>
      <c r="L1262" s="218"/>
      <c r="M1262" s="218"/>
      <c r="N1262" s="218"/>
      <c r="O1262" s="218"/>
      <c r="P1262" s="218"/>
      <c r="AM1262" s="2"/>
      <c r="AN1262" s="241"/>
    </row>
    <row r="1263" spans="1:40" customFormat="1" ht="15.5">
      <c r="A1263" s="218"/>
      <c r="B1263" s="218"/>
      <c r="C1263" s="218"/>
      <c r="D1263" s="218"/>
      <c r="E1263" s="218"/>
      <c r="F1263" s="218"/>
      <c r="G1263" s="218"/>
      <c r="H1263" s="218"/>
      <c r="I1263" s="218"/>
      <c r="J1263" s="218"/>
      <c r="K1263" s="218"/>
      <c r="L1263" s="218"/>
      <c r="M1263" s="218"/>
      <c r="N1263" s="218"/>
      <c r="O1263" s="218"/>
      <c r="P1263" s="218"/>
      <c r="AM1263" s="2"/>
      <c r="AN1263" s="241"/>
    </row>
    <row r="1264" spans="1:40" customFormat="1" ht="15.5">
      <c r="A1264" s="218"/>
      <c r="B1264" s="218"/>
      <c r="C1264" s="218"/>
      <c r="D1264" s="218"/>
      <c r="E1264" s="218"/>
      <c r="F1264" s="218"/>
      <c r="G1264" s="218"/>
      <c r="H1264" s="218"/>
      <c r="I1264" s="218"/>
      <c r="J1264" s="218"/>
      <c r="K1264" s="218"/>
      <c r="L1264" s="218"/>
      <c r="M1264" s="218"/>
      <c r="N1264" s="218"/>
      <c r="O1264" s="218"/>
      <c r="P1264" s="218"/>
      <c r="AM1264" s="2"/>
      <c r="AN1264" s="241"/>
    </row>
    <row r="1265" spans="1:40" customFormat="1" ht="15.5">
      <c r="A1265" s="218"/>
      <c r="B1265" s="218"/>
      <c r="C1265" s="218"/>
      <c r="D1265" s="218"/>
      <c r="E1265" s="218"/>
      <c r="F1265" s="218"/>
      <c r="G1265" s="218"/>
      <c r="H1265" s="218"/>
      <c r="I1265" s="218"/>
      <c r="J1265" s="218"/>
      <c r="K1265" s="218"/>
      <c r="L1265" s="218"/>
      <c r="M1265" s="218"/>
      <c r="N1265" s="218"/>
      <c r="O1265" s="218"/>
      <c r="P1265" s="218"/>
      <c r="AM1265" s="2"/>
      <c r="AN1265" s="241"/>
    </row>
    <row r="1266" spans="1:40" customFormat="1" ht="15.5">
      <c r="A1266" s="218"/>
      <c r="B1266" s="218"/>
      <c r="C1266" s="218"/>
      <c r="D1266" s="218"/>
      <c r="E1266" s="218"/>
      <c r="F1266" s="218"/>
      <c r="G1266" s="218"/>
      <c r="H1266" s="218"/>
      <c r="I1266" s="218"/>
      <c r="J1266" s="218"/>
      <c r="K1266" s="218"/>
      <c r="L1266" s="218"/>
      <c r="M1266" s="218"/>
      <c r="N1266" s="218"/>
      <c r="O1266" s="218"/>
      <c r="P1266" s="218"/>
      <c r="AM1266" s="2"/>
      <c r="AN1266" s="241"/>
    </row>
    <row r="1267" spans="1:40" customFormat="1" ht="15.5">
      <c r="A1267" s="218"/>
      <c r="B1267" s="218"/>
      <c r="C1267" s="218"/>
      <c r="D1267" s="218"/>
      <c r="E1267" s="218"/>
      <c r="F1267" s="218"/>
      <c r="G1267" s="218"/>
      <c r="H1267" s="218"/>
      <c r="I1267" s="218"/>
      <c r="J1267" s="218"/>
      <c r="K1267" s="218"/>
      <c r="L1267" s="218"/>
      <c r="M1267" s="218"/>
      <c r="N1267" s="218"/>
      <c r="O1267" s="218"/>
      <c r="P1267" s="218"/>
      <c r="AM1267" s="2"/>
      <c r="AN1267" s="241"/>
    </row>
    <row r="1268" spans="1:40" customFormat="1" ht="15.5">
      <c r="A1268" s="218"/>
      <c r="B1268" s="218"/>
      <c r="C1268" s="218"/>
      <c r="D1268" s="218"/>
      <c r="E1268" s="218"/>
      <c r="F1268" s="218"/>
      <c r="G1268" s="218"/>
      <c r="H1268" s="218"/>
      <c r="I1268" s="218"/>
      <c r="J1268" s="218"/>
      <c r="K1268" s="218"/>
      <c r="L1268" s="218"/>
      <c r="M1268" s="218"/>
      <c r="N1268" s="218"/>
      <c r="O1268" s="218"/>
      <c r="P1268" s="218"/>
      <c r="AM1268" s="2"/>
      <c r="AN1268" s="241"/>
    </row>
    <row r="1269" spans="1:40" customFormat="1" ht="15.5">
      <c r="A1269" s="218"/>
      <c r="B1269" s="218"/>
      <c r="C1269" s="218"/>
      <c r="D1269" s="218"/>
      <c r="E1269" s="218"/>
      <c r="F1269" s="218"/>
      <c r="G1269" s="218"/>
      <c r="H1269" s="218"/>
      <c r="I1269" s="218"/>
      <c r="J1269" s="218"/>
      <c r="K1269" s="218"/>
      <c r="L1269" s="218"/>
      <c r="M1269" s="218"/>
      <c r="N1269" s="218"/>
      <c r="O1269" s="218"/>
      <c r="P1269" s="218"/>
      <c r="AM1269" s="2"/>
      <c r="AN1269" s="241"/>
    </row>
    <row r="1270" spans="1:40" customFormat="1" ht="15.5">
      <c r="A1270" s="218"/>
      <c r="B1270" s="218"/>
      <c r="C1270" s="218"/>
      <c r="D1270" s="218"/>
      <c r="E1270" s="218"/>
      <c r="F1270" s="218"/>
      <c r="G1270" s="218"/>
      <c r="H1270" s="218"/>
      <c r="I1270" s="218"/>
      <c r="J1270" s="218"/>
      <c r="K1270" s="218"/>
      <c r="L1270" s="218"/>
      <c r="M1270" s="218"/>
      <c r="N1270" s="218"/>
      <c r="O1270" s="218"/>
      <c r="P1270" s="218"/>
      <c r="AM1270" s="2"/>
      <c r="AN1270" s="241"/>
    </row>
    <row r="1271" spans="1:40" customFormat="1" ht="15.5">
      <c r="A1271" s="218"/>
      <c r="B1271" s="218"/>
      <c r="C1271" s="218"/>
      <c r="D1271" s="218"/>
      <c r="E1271" s="218"/>
      <c r="F1271" s="218"/>
      <c r="G1271" s="218"/>
      <c r="H1271" s="218"/>
      <c r="I1271" s="218"/>
      <c r="J1271" s="218"/>
      <c r="K1271" s="218"/>
      <c r="L1271" s="218"/>
      <c r="M1271" s="218"/>
      <c r="N1271" s="218"/>
      <c r="O1271" s="218"/>
      <c r="P1271" s="218"/>
      <c r="AM1271" s="2"/>
      <c r="AN1271" s="241"/>
    </row>
    <row r="1272" spans="1:40" customFormat="1" ht="15.5">
      <c r="A1272" s="218"/>
      <c r="B1272" s="218"/>
      <c r="C1272" s="218"/>
      <c r="D1272" s="218"/>
      <c r="E1272" s="218"/>
      <c r="F1272" s="218"/>
      <c r="G1272" s="218"/>
      <c r="H1272" s="218"/>
      <c r="I1272" s="218"/>
      <c r="J1272" s="218"/>
      <c r="K1272" s="218"/>
      <c r="L1272" s="218"/>
      <c r="M1272" s="218"/>
      <c r="N1272" s="218"/>
      <c r="O1272" s="218"/>
      <c r="P1272" s="218"/>
      <c r="AM1272" s="2"/>
      <c r="AN1272" s="241"/>
    </row>
    <row r="1273" spans="1:40" customFormat="1" ht="15.5">
      <c r="A1273" s="218"/>
      <c r="B1273" s="218"/>
      <c r="C1273" s="218"/>
      <c r="D1273" s="218"/>
      <c r="E1273" s="218"/>
      <c r="F1273" s="218"/>
      <c r="G1273" s="218"/>
      <c r="H1273" s="218"/>
      <c r="I1273" s="218"/>
      <c r="J1273" s="218"/>
      <c r="K1273" s="218"/>
      <c r="L1273" s="218"/>
      <c r="M1273" s="218"/>
      <c r="N1273" s="218"/>
      <c r="O1273" s="218"/>
      <c r="P1273" s="218"/>
      <c r="AM1273" s="2"/>
      <c r="AN1273" s="241"/>
    </row>
    <row r="1274" spans="1:40" customFormat="1" ht="15.5">
      <c r="A1274" s="218"/>
      <c r="B1274" s="218"/>
      <c r="C1274" s="218"/>
      <c r="D1274" s="218"/>
      <c r="E1274" s="218"/>
      <c r="F1274" s="218"/>
      <c r="G1274" s="218"/>
      <c r="H1274" s="218"/>
      <c r="I1274" s="218"/>
      <c r="J1274" s="218"/>
      <c r="K1274" s="218"/>
      <c r="L1274" s="218"/>
      <c r="M1274" s="218"/>
      <c r="N1274" s="218"/>
      <c r="O1274" s="218"/>
      <c r="P1274" s="218"/>
      <c r="AM1274" s="2"/>
      <c r="AN1274" s="241"/>
    </row>
    <row r="1275" spans="1:40" customFormat="1" ht="15.5">
      <c r="A1275" s="218"/>
      <c r="B1275" s="218"/>
      <c r="C1275" s="218"/>
      <c r="D1275" s="218"/>
      <c r="E1275" s="218"/>
      <c r="F1275" s="218"/>
      <c r="G1275" s="218"/>
      <c r="H1275" s="218"/>
      <c r="I1275" s="218"/>
      <c r="J1275" s="218"/>
      <c r="K1275" s="218"/>
      <c r="L1275" s="218"/>
      <c r="M1275" s="218"/>
      <c r="N1275" s="218"/>
      <c r="O1275" s="218"/>
      <c r="P1275" s="218"/>
      <c r="AM1275" s="2"/>
      <c r="AN1275" s="241"/>
    </row>
    <row r="1276" spans="1:40" customFormat="1" ht="15.5">
      <c r="A1276" s="218"/>
      <c r="B1276" s="218"/>
      <c r="C1276" s="218"/>
      <c r="D1276" s="218"/>
      <c r="E1276" s="218"/>
      <c r="F1276" s="218"/>
      <c r="G1276" s="218"/>
      <c r="H1276" s="218"/>
      <c r="I1276" s="218"/>
      <c r="J1276" s="218"/>
      <c r="K1276" s="218"/>
      <c r="L1276" s="218"/>
      <c r="M1276" s="218"/>
      <c r="N1276" s="218"/>
      <c r="O1276" s="218"/>
      <c r="P1276" s="218"/>
      <c r="AM1276" s="2"/>
      <c r="AN1276" s="241"/>
    </row>
    <row r="1277" spans="1:40" customFormat="1" ht="15.5">
      <c r="A1277" s="218"/>
      <c r="B1277" s="218"/>
      <c r="C1277" s="218"/>
      <c r="D1277" s="218"/>
      <c r="E1277" s="218"/>
      <c r="F1277" s="218"/>
      <c r="G1277" s="218"/>
      <c r="H1277" s="218"/>
      <c r="I1277" s="218"/>
      <c r="J1277" s="218"/>
      <c r="K1277" s="218"/>
      <c r="L1277" s="218"/>
      <c r="M1277" s="218"/>
      <c r="N1277" s="218"/>
      <c r="O1277" s="218"/>
      <c r="P1277" s="218"/>
      <c r="AM1277" s="2"/>
      <c r="AN1277" s="241"/>
    </row>
    <row r="1278" spans="1:40" customFormat="1" ht="15.5">
      <c r="A1278" s="218"/>
      <c r="B1278" s="218"/>
      <c r="C1278" s="218"/>
      <c r="D1278" s="218"/>
      <c r="E1278" s="218"/>
      <c r="F1278" s="218"/>
      <c r="G1278" s="218"/>
      <c r="H1278" s="218"/>
      <c r="I1278" s="218"/>
      <c r="J1278" s="218"/>
      <c r="K1278" s="218"/>
      <c r="L1278" s="218"/>
      <c r="M1278" s="218"/>
      <c r="N1278" s="218"/>
      <c r="O1278" s="218"/>
      <c r="P1278" s="218"/>
      <c r="AM1278" s="2"/>
      <c r="AN1278" s="241"/>
    </row>
    <row r="1279" spans="1:40" customFormat="1" ht="15.5">
      <c r="A1279" s="218"/>
      <c r="B1279" s="218"/>
      <c r="C1279" s="218"/>
      <c r="D1279" s="218"/>
      <c r="E1279" s="218"/>
      <c r="F1279" s="218"/>
      <c r="G1279" s="218"/>
      <c r="H1279" s="218"/>
      <c r="I1279" s="218"/>
      <c r="J1279" s="218"/>
      <c r="K1279" s="218"/>
      <c r="L1279" s="218"/>
      <c r="M1279" s="218"/>
      <c r="N1279" s="218"/>
      <c r="O1279" s="218"/>
      <c r="P1279" s="218"/>
      <c r="AM1279" s="2"/>
      <c r="AN1279" s="241"/>
    </row>
    <row r="1280" spans="1:40" customFormat="1" ht="15.5">
      <c r="A1280" s="218"/>
      <c r="B1280" s="218"/>
      <c r="C1280" s="218"/>
      <c r="D1280" s="218"/>
      <c r="E1280" s="218"/>
      <c r="F1280" s="218"/>
      <c r="G1280" s="218"/>
      <c r="H1280" s="218"/>
      <c r="I1280" s="218"/>
      <c r="J1280" s="218"/>
      <c r="K1280" s="218"/>
      <c r="L1280" s="218"/>
      <c r="M1280" s="218"/>
      <c r="N1280" s="218"/>
      <c r="O1280" s="218"/>
      <c r="P1280" s="218"/>
      <c r="AM1280" s="2"/>
      <c r="AN1280" s="241"/>
    </row>
    <row r="1281" spans="1:40" customFormat="1" ht="15.5">
      <c r="A1281" s="218"/>
      <c r="B1281" s="218"/>
      <c r="C1281" s="218"/>
      <c r="D1281" s="218"/>
      <c r="E1281" s="218"/>
      <c r="F1281" s="218"/>
      <c r="G1281" s="218"/>
      <c r="H1281" s="218"/>
      <c r="I1281" s="218"/>
      <c r="J1281" s="218"/>
      <c r="K1281" s="218"/>
      <c r="L1281" s="218"/>
      <c r="M1281" s="218"/>
      <c r="N1281" s="218"/>
      <c r="O1281" s="218"/>
      <c r="P1281" s="218"/>
      <c r="AM1281" s="2"/>
      <c r="AN1281" s="241"/>
    </row>
    <row r="1282" spans="1:40" customFormat="1" ht="15.5">
      <c r="A1282" s="218"/>
      <c r="B1282" s="218"/>
      <c r="C1282" s="218"/>
      <c r="D1282" s="218"/>
      <c r="E1282" s="218"/>
      <c r="F1282" s="218"/>
      <c r="G1282" s="218"/>
      <c r="H1282" s="218"/>
      <c r="I1282" s="218"/>
      <c r="J1282" s="218"/>
      <c r="K1282" s="218"/>
      <c r="L1282" s="218"/>
      <c r="M1282" s="218"/>
      <c r="N1282" s="218"/>
      <c r="O1282" s="218"/>
      <c r="P1282" s="218"/>
      <c r="AM1282" s="2"/>
      <c r="AN1282" s="241"/>
    </row>
    <row r="1283" spans="1:40" customFormat="1" ht="15.5">
      <c r="A1283" s="218"/>
      <c r="B1283" s="218"/>
      <c r="C1283" s="218"/>
      <c r="D1283" s="218"/>
      <c r="E1283" s="218"/>
      <c r="F1283" s="218"/>
      <c r="G1283" s="218"/>
      <c r="H1283" s="218"/>
      <c r="I1283" s="218"/>
      <c r="J1283" s="218"/>
      <c r="K1283" s="218"/>
      <c r="L1283" s="218"/>
      <c r="M1283" s="218"/>
      <c r="N1283" s="218"/>
      <c r="O1283" s="218"/>
      <c r="P1283" s="218"/>
      <c r="AM1283" s="2"/>
      <c r="AN1283" s="241"/>
    </row>
    <row r="1284" spans="1:40" customFormat="1" ht="15.5">
      <c r="A1284" s="218"/>
      <c r="B1284" s="218"/>
      <c r="C1284" s="218"/>
      <c r="D1284" s="218"/>
      <c r="E1284" s="218"/>
      <c r="F1284" s="218"/>
      <c r="G1284" s="218"/>
      <c r="H1284" s="218"/>
      <c r="I1284" s="218"/>
      <c r="J1284" s="218"/>
      <c r="K1284" s="218"/>
      <c r="L1284" s="218"/>
      <c r="M1284" s="218"/>
      <c r="N1284" s="218"/>
      <c r="O1284" s="218"/>
      <c r="P1284" s="218"/>
      <c r="AM1284" s="2"/>
      <c r="AN1284" s="241"/>
    </row>
    <row r="1285" spans="1:40" customFormat="1" ht="15.5">
      <c r="A1285" s="218"/>
      <c r="B1285" s="218"/>
      <c r="C1285" s="218"/>
      <c r="D1285" s="218"/>
      <c r="E1285" s="218"/>
      <c r="F1285" s="218"/>
      <c r="G1285" s="218"/>
      <c r="H1285" s="218"/>
      <c r="I1285" s="218"/>
      <c r="J1285" s="218"/>
      <c r="K1285" s="218"/>
      <c r="L1285" s="218"/>
      <c r="M1285" s="218"/>
      <c r="N1285" s="218"/>
      <c r="O1285" s="218"/>
      <c r="P1285" s="218"/>
      <c r="AM1285" s="2"/>
      <c r="AN1285" s="241"/>
    </row>
    <row r="1286" spans="1:40" customFormat="1" ht="15.5">
      <c r="A1286" s="218"/>
      <c r="B1286" s="218"/>
      <c r="C1286" s="218"/>
      <c r="D1286" s="218"/>
      <c r="E1286" s="218"/>
      <c r="F1286" s="218"/>
      <c r="G1286" s="218"/>
      <c r="H1286" s="218"/>
      <c r="I1286" s="218"/>
      <c r="J1286" s="218"/>
      <c r="K1286" s="218"/>
      <c r="L1286" s="218"/>
      <c r="M1286" s="218"/>
      <c r="N1286" s="218"/>
      <c r="O1286" s="218"/>
      <c r="P1286" s="218"/>
      <c r="AM1286" s="2"/>
      <c r="AN1286" s="241"/>
    </row>
    <row r="1287" spans="1:40" customFormat="1" ht="15.5">
      <c r="A1287" s="218"/>
      <c r="B1287" s="218"/>
      <c r="C1287" s="218"/>
      <c r="D1287" s="218"/>
      <c r="E1287" s="218"/>
      <c r="F1287" s="218"/>
      <c r="G1287" s="218"/>
      <c r="H1287" s="218"/>
      <c r="I1287" s="218"/>
      <c r="J1287" s="218"/>
      <c r="K1287" s="218"/>
      <c r="L1287" s="218"/>
      <c r="M1287" s="218"/>
      <c r="N1287" s="218"/>
      <c r="O1287" s="218"/>
      <c r="P1287" s="218"/>
      <c r="AM1287" s="2"/>
      <c r="AN1287" s="241"/>
    </row>
    <row r="1288" spans="1:40" customFormat="1" ht="15.5">
      <c r="A1288" s="218"/>
      <c r="B1288" s="218"/>
      <c r="C1288" s="218"/>
      <c r="D1288" s="218"/>
      <c r="E1288" s="218"/>
      <c r="F1288" s="218"/>
      <c r="G1288" s="218"/>
      <c r="H1288" s="218"/>
      <c r="I1288" s="218"/>
      <c r="J1288" s="218"/>
      <c r="K1288" s="218"/>
      <c r="L1288" s="218"/>
      <c r="M1288" s="218"/>
      <c r="N1288" s="218"/>
      <c r="O1288" s="218"/>
      <c r="P1288" s="218"/>
      <c r="AM1288" s="2"/>
      <c r="AN1288" s="241"/>
    </row>
    <row r="1289" spans="1:40" customFormat="1" ht="15.5">
      <c r="A1289" s="218"/>
      <c r="B1289" s="218"/>
      <c r="C1289" s="218"/>
      <c r="D1289" s="218"/>
      <c r="E1289" s="218"/>
      <c r="F1289" s="218"/>
      <c r="G1289" s="218"/>
      <c r="H1289" s="218"/>
      <c r="I1289" s="218"/>
      <c r="J1289" s="218"/>
      <c r="K1289" s="218"/>
      <c r="L1289" s="218"/>
      <c r="M1289" s="218"/>
      <c r="N1289" s="218"/>
      <c r="O1289" s="218"/>
      <c r="P1289" s="218"/>
      <c r="AM1289" s="2"/>
      <c r="AN1289" s="241"/>
    </row>
    <row r="1290" spans="1:40" customFormat="1" ht="15.5">
      <c r="A1290" s="218"/>
      <c r="B1290" s="218"/>
      <c r="C1290" s="218"/>
      <c r="D1290" s="218"/>
      <c r="E1290" s="218"/>
      <c r="F1290" s="218"/>
      <c r="G1290" s="218"/>
      <c r="H1290" s="218"/>
      <c r="I1290" s="218"/>
      <c r="J1290" s="218"/>
      <c r="K1290" s="218"/>
      <c r="L1290" s="218"/>
      <c r="M1290" s="218"/>
      <c r="N1290" s="218"/>
      <c r="O1290" s="218"/>
      <c r="P1290" s="218"/>
      <c r="AM1290" s="2"/>
      <c r="AN1290" s="241"/>
    </row>
    <row r="1291" spans="1:40" customFormat="1" ht="15.5">
      <c r="A1291" s="218"/>
      <c r="B1291" s="218"/>
      <c r="C1291" s="218"/>
      <c r="D1291" s="218"/>
      <c r="E1291" s="218"/>
      <c r="F1291" s="218"/>
      <c r="G1291" s="218"/>
      <c r="H1291" s="218"/>
      <c r="I1291" s="218"/>
      <c r="J1291" s="218"/>
      <c r="K1291" s="218"/>
      <c r="L1291" s="218"/>
      <c r="M1291" s="218"/>
      <c r="N1291" s="218"/>
      <c r="O1291" s="218"/>
      <c r="P1291" s="218"/>
      <c r="AM1291" s="2"/>
      <c r="AN1291" s="241"/>
    </row>
    <row r="1292" spans="1:40" customFormat="1" ht="15.5">
      <c r="A1292" s="218"/>
      <c r="B1292" s="218"/>
      <c r="C1292" s="218"/>
      <c r="D1292" s="218"/>
      <c r="E1292" s="218"/>
      <c r="F1292" s="218"/>
      <c r="G1292" s="218"/>
      <c r="H1292" s="218"/>
      <c r="I1292" s="218"/>
      <c r="J1292" s="218"/>
      <c r="K1292" s="218"/>
      <c r="L1292" s="218"/>
      <c r="M1292" s="218"/>
      <c r="N1292" s="218"/>
      <c r="O1292" s="218"/>
      <c r="P1292" s="218"/>
      <c r="AM1292" s="2"/>
      <c r="AN1292" s="241"/>
    </row>
    <row r="1293" spans="1:40" customFormat="1" ht="15.5">
      <c r="A1293" s="218"/>
      <c r="B1293" s="218"/>
      <c r="C1293" s="218"/>
      <c r="D1293" s="218"/>
      <c r="E1293" s="218"/>
      <c r="F1293" s="218"/>
      <c r="G1293" s="218"/>
      <c r="H1293" s="218"/>
      <c r="I1293" s="218"/>
      <c r="J1293" s="218"/>
      <c r="K1293" s="218"/>
      <c r="L1293" s="218"/>
      <c r="M1293" s="218"/>
      <c r="N1293" s="218"/>
      <c r="O1293" s="218"/>
      <c r="P1293" s="218"/>
      <c r="AM1293" s="2"/>
      <c r="AN1293" s="241"/>
    </row>
    <row r="1294" spans="1:40" customFormat="1" ht="15.5">
      <c r="A1294" s="218"/>
      <c r="B1294" s="218"/>
      <c r="C1294" s="218"/>
      <c r="D1294" s="218"/>
      <c r="E1294" s="218"/>
      <c r="F1294" s="218"/>
      <c r="G1294" s="218"/>
      <c r="H1294" s="218"/>
      <c r="I1294" s="218"/>
      <c r="J1294" s="218"/>
      <c r="K1294" s="218"/>
      <c r="L1294" s="218"/>
      <c r="M1294" s="218"/>
      <c r="N1294" s="218"/>
      <c r="O1294" s="218"/>
      <c r="P1294" s="218"/>
      <c r="AM1294" s="2"/>
      <c r="AN1294" s="241"/>
    </row>
    <row r="1295" spans="1:40" customFormat="1" ht="15.5">
      <c r="A1295" s="218"/>
      <c r="B1295" s="218"/>
      <c r="C1295" s="218"/>
      <c r="D1295" s="218"/>
      <c r="E1295" s="218"/>
      <c r="F1295" s="218"/>
      <c r="G1295" s="218"/>
      <c r="H1295" s="218"/>
      <c r="I1295" s="218"/>
      <c r="J1295" s="218"/>
      <c r="K1295" s="218"/>
      <c r="L1295" s="218"/>
      <c r="M1295" s="218"/>
      <c r="N1295" s="218"/>
      <c r="O1295" s="218"/>
      <c r="P1295" s="218"/>
      <c r="AM1295" s="2"/>
      <c r="AN1295" s="241"/>
    </row>
    <row r="1296" spans="1:40" customFormat="1" ht="15.5">
      <c r="A1296" s="218"/>
      <c r="B1296" s="218"/>
      <c r="C1296" s="218"/>
      <c r="D1296" s="218"/>
      <c r="E1296" s="218"/>
      <c r="F1296" s="218"/>
      <c r="G1296" s="218"/>
      <c r="H1296" s="218"/>
      <c r="I1296" s="218"/>
      <c r="J1296" s="218"/>
      <c r="K1296" s="218"/>
      <c r="L1296" s="218"/>
      <c r="M1296" s="218"/>
      <c r="N1296" s="218"/>
      <c r="O1296" s="218"/>
      <c r="P1296" s="218"/>
      <c r="AM1296" s="2"/>
      <c r="AN1296" s="241"/>
    </row>
    <row r="1297" spans="1:40" customFormat="1" ht="15.5">
      <c r="A1297" s="218"/>
      <c r="B1297" s="218"/>
      <c r="C1297" s="218"/>
      <c r="D1297" s="218"/>
      <c r="E1297" s="218"/>
      <c r="F1297" s="218"/>
      <c r="G1297" s="218"/>
      <c r="H1297" s="218"/>
      <c r="I1297" s="218"/>
      <c r="J1297" s="218"/>
      <c r="K1297" s="218"/>
      <c r="L1297" s="218"/>
      <c r="M1297" s="218"/>
      <c r="N1297" s="218"/>
      <c r="O1297" s="218"/>
      <c r="P1297" s="218"/>
      <c r="AM1297" s="2"/>
      <c r="AN1297" s="241"/>
    </row>
    <row r="1298" spans="1:40" customFormat="1" ht="15.5">
      <c r="A1298" s="218"/>
      <c r="B1298" s="218"/>
      <c r="C1298" s="218"/>
      <c r="D1298" s="218"/>
      <c r="E1298" s="218"/>
      <c r="F1298" s="218"/>
      <c r="G1298" s="218"/>
      <c r="H1298" s="218"/>
      <c r="I1298" s="218"/>
      <c r="J1298" s="218"/>
      <c r="K1298" s="218"/>
      <c r="L1298" s="218"/>
      <c r="M1298" s="218"/>
      <c r="N1298" s="218"/>
      <c r="O1298" s="218"/>
      <c r="P1298" s="218"/>
      <c r="AM1298" s="2"/>
      <c r="AN1298" s="241"/>
    </row>
    <row r="1299" spans="1:40" customFormat="1" ht="15.5">
      <c r="A1299" s="218"/>
      <c r="B1299" s="218"/>
      <c r="C1299" s="218"/>
      <c r="D1299" s="218"/>
      <c r="E1299" s="218"/>
      <c r="F1299" s="218"/>
      <c r="G1299" s="218"/>
      <c r="H1299" s="218"/>
      <c r="I1299" s="218"/>
      <c r="J1299" s="218"/>
      <c r="K1299" s="218"/>
      <c r="L1299" s="218"/>
      <c r="M1299" s="218"/>
      <c r="N1299" s="218"/>
      <c r="O1299" s="218"/>
      <c r="P1299" s="218"/>
      <c r="AM1299" s="2"/>
      <c r="AN1299" s="241"/>
    </row>
    <row r="1300" spans="1:40" customFormat="1" ht="15.5">
      <c r="A1300" s="218"/>
      <c r="B1300" s="218"/>
      <c r="C1300" s="218"/>
      <c r="D1300" s="218"/>
      <c r="E1300" s="218"/>
      <c r="F1300" s="218"/>
      <c r="G1300" s="218"/>
      <c r="H1300" s="218"/>
      <c r="I1300" s="218"/>
      <c r="J1300" s="218"/>
      <c r="K1300" s="218"/>
      <c r="L1300" s="218"/>
      <c r="M1300" s="218"/>
      <c r="N1300" s="218"/>
      <c r="O1300" s="218"/>
      <c r="P1300" s="218"/>
      <c r="AM1300" s="2"/>
      <c r="AN1300" s="241"/>
    </row>
    <row r="1301" spans="1:40" customFormat="1" ht="15.5">
      <c r="A1301" s="218"/>
      <c r="B1301" s="218"/>
      <c r="C1301" s="218"/>
      <c r="D1301" s="218"/>
      <c r="E1301" s="218"/>
      <c r="F1301" s="218"/>
      <c r="G1301" s="218"/>
      <c r="H1301" s="218"/>
      <c r="I1301" s="218"/>
      <c r="J1301" s="218"/>
      <c r="K1301" s="218"/>
      <c r="L1301" s="218"/>
      <c r="M1301" s="218"/>
      <c r="N1301" s="218"/>
      <c r="O1301" s="218"/>
      <c r="P1301" s="218"/>
      <c r="AM1301" s="2"/>
      <c r="AN1301" s="241"/>
    </row>
    <row r="1302" spans="1:40" customFormat="1" ht="15.5">
      <c r="A1302" s="218"/>
      <c r="B1302" s="218"/>
      <c r="C1302" s="218"/>
      <c r="D1302" s="218"/>
      <c r="E1302" s="218"/>
      <c r="F1302" s="218"/>
      <c r="G1302" s="218"/>
      <c r="H1302" s="218"/>
      <c r="I1302" s="218"/>
      <c r="J1302" s="218"/>
      <c r="K1302" s="218"/>
      <c r="L1302" s="218"/>
      <c r="M1302" s="218"/>
      <c r="N1302" s="218"/>
      <c r="O1302" s="218"/>
      <c r="P1302" s="218"/>
      <c r="AM1302" s="2"/>
      <c r="AN1302" s="241"/>
    </row>
    <row r="1303" spans="1:40" customFormat="1" ht="15.5">
      <c r="A1303" s="218"/>
      <c r="B1303" s="218"/>
      <c r="C1303" s="218"/>
      <c r="D1303" s="218"/>
      <c r="E1303" s="218"/>
      <c r="F1303" s="218"/>
      <c r="G1303" s="218"/>
      <c r="H1303" s="218"/>
      <c r="I1303" s="218"/>
      <c r="J1303" s="218"/>
      <c r="K1303" s="218"/>
      <c r="L1303" s="218"/>
      <c r="M1303" s="218"/>
      <c r="N1303" s="218"/>
      <c r="O1303" s="218"/>
      <c r="P1303" s="218"/>
      <c r="AM1303" s="2"/>
      <c r="AN1303" s="241"/>
    </row>
    <row r="1304" spans="1:40" customFormat="1" ht="15.5">
      <c r="A1304" s="218"/>
      <c r="B1304" s="218"/>
      <c r="C1304" s="218"/>
      <c r="D1304" s="218"/>
      <c r="E1304" s="218"/>
      <c r="F1304" s="218"/>
      <c r="G1304" s="218"/>
      <c r="H1304" s="218"/>
      <c r="I1304" s="218"/>
      <c r="J1304" s="218"/>
      <c r="K1304" s="218"/>
      <c r="L1304" s="218"/>
      <c r="M1304" s="218"/>
      <c r="N1304" s="218"/>
      <c r="O1304" s="218"/>
      <c r="P1304" s="218"/>
      <c r="AM1304" s="2"/>
      <c r="AN1304" s="241"/>
    </row>
    <row r="1305" spans="1:40" customFormat="1" ht="15.5">
      <c r="A1305" s="218"/>
      <c r="B1305" s="218"/>
      <c r="C1305" s="218"/>
      <c r="D1305" s="218"/>
      <c r="E1305" s="218"/>
      <c r="F1305" s="218"/>
      <c r="G1305" s="218"/>
      <c r="H1305" s="218"/>
      <c r="I1305" s="218"/>
      <c r="J1305" s="218"/>
      <c r="K1305" s="218"/>
      <c r="L1305" s="218"/>
      <c r="M1305" s="218"/>
      <c r="N1305" s="218"/>
      <c r="O1305" s="218"/>
      <c r="P1305" s="218"/>
      <c r="AM1305" s="2"/>
      <c r="AN1305" s="241"/>
    </row>
    <row r="1306" spans="1:40" customFormat="1" ht="15.5">
      <c r="A1306" s="218"/>
      <c r="B1306" s="218"/>
      <c r="C1306" s="218"/>
      <c r="D1306" s="218"/>
      <c r="E1306" s="218"/>
      <c r="F1306" s="218"/>
      <c r="G1306" s="218"/>
      <c r="H1306" s="218"/>
      <c r="I1306" s="218"/>
      <c r="J1306" s="218"/>
      <c r="K1306" s="218"/>
      <c r="L1306" s="218"/>
      <c r="M1306" s="218"/>
      <c r="N1306" s="218"/>
      <c r="O1306" s="218"/>
      <c r="P1306" s="218"/>
      <c r="AM1306" s="2"/>
      <c r="AN1306" s="241"/>
    </row>
    <row r="1307" spans="1:40" customFormat="1" ht="15.5">
      <c r="A1307" s="218"/>
      <c r="B1307" s="218"/>
      <c r="C1307" s="218"/>
      <c r="D1307" s="218"/>
      <c r="E1307" s="218"/>
      <c r="F1307" s="218"/>
      <c r="G1307" s="218"/>
      <c r="H1307" s="218"/>
      <c r="I1307" s="218"/>
      <c r="J1307" s="218"/>
      <c r="K1307" s="218"/>
      <c r="L1307" s="218"/>
      <c r="M1307" s="218"/>
      <c r="N1307" s="218"/>
      <c r="O1307" s="218"/>
      <c r="P1307" s="218"/>
      <c r="AM1307" s="2"/>
      <c r="AN1307" s="241"/>
    </row>
    <row r="1308" spans="1:40" customFormat="1" ht="15.5">
      <c r="A1308" s="218"/>
      <c r="B1308" s="218"/>
      <c r="C1308" s="218"/>
      <c r="D1308" s="218"/>
      <c r="E1308" s="218"/>
      <c r="F1308" s="218"/>
      <c r="G1308" s="218"/>
      <c r="H1308" s="218"/>
      <c r="I1308" s="218"/>
      <c r="J1308" s="218"/>
      <c r="K1308" s="218"/>
      <c r="L1308" s="218"/>
      <c r="M1308" s="218"/>
      <c r="N1308" s="218"/>
      <c r="O1308" s="218"/>
      <c r="P1308" s="218"/>
      <c r="AM1308" s="2"/>
      <c r="AN1308" s="241"/>
    </row>
    <row r="1309" spans="1:40" customFormat="1" ht="15.5">
      <c r="A1309" s="218"/>
      <c r="B1309" s="218"/>
      <c r="C1309" s="218"/>
      <c r="D1309" s="218"/>
      <c r="E1309" s="218"/>
      <c r="F1309" s="218"/>
      <c r="G1309" s="218"/>
      <c r="H1309" s="218"/>
      <c r="I1309" s="218"/>
      <c r="J1309" s="218"/>
      <c r="K1309" s="218"/>
      <c r="L1309" s="218"/>
      <c r="M1309" s="218"/>
      <c r="N1309" s="218"/>
      <c r="O1309" s="218"/>
      <c r="P1309" s="218"/>
      <c r="AM1309" s="2"/>
      <c r="AN1309" s="241"/>
    </row>
    <row r="1310" spans="1:40" customFormat="1" ht="15.5">
      <c r="A1310" s="218"/>
      <c r="B1310" s="218"/>
      <c r="C1310" s="218"/>
      <c r="D1310" s="218"/>
      <c r="E1310" s="218"/>
      <c r="F1310" s="218"/>
      <c r="G1310" s="218"/>
      <c r="H1310" s="218"/>
      <c r="I1310" s="218"/>
      <c r="J1310" s="218"/>
      <c r="K1310" s="218"/>
      <c r="L1310" s="218"/>
      <c r="M1310" s="218"/>
      <c r="N1310" s="218"/>
      <c r="O1310" s="218"/>
      <c r="P1310" s="218"/>
      <c r="AM1310" s="2"/>
      <c r="AN1310" s="241"/>
    </row>
    <row r="1311" spans="1:40" customFormat="1" ht="15.5">
      <c r="A1311" s="218"/>
      <c r="B1311" s="218"/>
      <c r="C1311" s="218"/>
      <c r="D1311" s="218"/>
      <c r="E1311" s="218"/>
      <c r="F1311" s="218"/>
      <c r="G1311" s="218"/>
      <c r="H1311" s="218"/>
      <c r="I1311" s="218"/>
      <c r="J1311" s="218"/>
      <c r="K1311" s="218"/>
      <c r="L1311" s="218"/>
      <c r="M1311" s="218"/>
      <c r="N1311" s="218"/>
      <c r="O1311" s="218"/>
      <c r="P1311" s="218"/>
      <c r="AM1311" s="2"/>
      <c r="AN1311" s="241"/>
    </row>
    <row r="1312" spans="1:40" customFormat="1" ht="15.5">
      <c r="A1312" s="218"/>
      <c r="B1312" s="218"/>
      <c r="C1312" s="218"/>
      <c r="D1312" s="218"/>
      <c r="E1312" s="218"/>
      <c r="F1312" s="218"/>
      <c r="G1312" s="218"/>
      <c r="H1312" s="218"/>
      <c r="I1312" s="218"/>
      <c r="J1312" s="218"/>
      <c r="K1312" s="218"/>
      <c r="L1312" s="218"/>
      <c r="M1312" s="218"/>
      <c r="N1312" s="218"/>
      <c r="O1312" s="218"/>
      <c r="P1312" s="218"/>
      <c r="AM1312" s="2"/>
      <c r="AN1312" s="241"/>
    </row>
    <row r="1313" spans="1:40" customFormat="1" ht="15.5">
      <c r="A1313" s="218"/>
      <c r="B1313" s="218"/>
      <c r="C1313" s="218"/>
      <c r="D1313" s="218"/>
      <c r="E1313" s="218"/>
      <c r="F1313" s="218"/>
      <c r="G1313" s="218"/>
      <c r="H1313" s="218"/>
      <c r="I1313" s="218"/>
      <c r="J1313" s="218"/>
      <c r="K1313" s="218"/>
      <c r="L1313" s="218"/>
      <c r="M1313" s="218"/>
      <c r="N1313" s="218"/>
      <c r="O1313" s="218"/>
      <c r="P1313" s="218"/>
      <c r="AM1313" s="2"/>
      <c r="AN1313" s="241"/>
    </row>
    <row r="1314" spans="1:40" customFormat="1" ht="15.5">
      <c r="A1314" s="218"/>
      <c r="B1314" s="218"/>
      <c r="C1314" s="218"/>
      <c r="D1314" s="218"/>
      <c r="E1314" s="218"/>
      <c r="F1314" s="218"/>
      <c r="G1314" s="218"/>
      <c r="H1314" s="218"/>
      <c r="I1314" s="218"/>
      <c r="J1314" s="218"/>
      <c r="K1314" s="218"/>
      <c r="L1314" s="218"/>
      <c r="M1314" s="218"/>
      <c r="N1314" s="218"/>
      <c r="O1314" s="218"/>
      <c r="P1314" s="218"/>
      <c r="AM1314" s="2"/>
      <c r="AN1314" s="241"/>
    </row>
    <row r="1315" spans="1:40" customFormat="1" ht="15.5">
      <c r="A1315" s="218"/>
      <c r="B1315" s="218"/>
      <c r="C1315" s="218"/>
      <c r="D1315" s="218"/>
      <c r="E1315" s="218"/>
      <c r="F1315" s="218"/>
      <c r="G1315" s="218"/>
      <c r="H1315" s="218"/>
      <c r="I1315" s="218"/>
      <c r="J1315" s="218"/>
      <c r="K1315" s="218"/>
      <c r="L1315" s="218"/>
      <c r="M1315" s="218"/>
      <c r="N1315" s="218"/>
      <c r="O1315" s="218"/>
      <c r="P1315" s="218"/>
      <c r="AM1315" s="2"/>
      <c r="AN1315" s="241"/>
    </row>
    <row r="1316" spans="1:40" customFormat="1" ht="15.5">
      <c r="A1316" s="218"/>
      <c r="B1316" s="218"/>
      <c r="C1316" s="218"/>
      <c r="D1316" s="218"/>
      <c r="E1316" s="218"/>
      <c r="F1316" s="218"/>
      <c r="G1316" s="218"/>
      <c r="H1316" s="218"/>
      <c r="I1316" s="218"/>
      <c r="J1316" s="218"/>
      <c r="K1316" s="218"/>
      <c r="L1316" s="218"/>
      <c r="M1316" s="218"/>
      <c r="N1316" s="218"/>
      <c r="O1316" s="218"/>
      <c r="P1316" s="218"/>
      <c r="AM1316" s="2"/>
      <c r="AN1316" s="241"/>
    </row>
    <row r="1317" spans="1:40" customFormat="1" ht="15.5">
      <c r="A1317" s="218"/>
      <c r="B1317" s="218"/>
      <c r="C1317" s="218"/>
      <c r="D1317" s="218"/>
      <c r="E1317" s="218"/>
      <c r="F1317" s="218"/>
      <c r="G1317" s="218"/>
      <c r="H1317" s="218"/>
      <c r="I1317" s="218"/>
      <c r="J1317" s="218"/>
      <c r="K1317" s="218"/>
      <c r="L1317" s="218"/>
      <c r="M1317" s="218"/>
      <c r="N1317" s="218"/>
      <c r="O1317" s="218"/>
      <c r="P1317" s="218"/>
      <c r="AM1317" s="2"/>
      <c r="AN1317" s="241"/>
    </row>
    <row r="1318" spans="1:40" customFormat="1" ht="15.5">
      <c r="A1318" s="218"/>
      <c r="B1318" s="218"/>
      <c r="C1318" s="218"/>
      <c r="D1318" s="218"/>
      <c r="E1318" s="218"/>
      <c r="F1318" s="218"/>
      <c r="G1318" s="218"/>
      <c r="H1318" s="218"/>
      <c r="I1318" s="218"/>
      <c r="J1318" s="218"/>
      <c r="K1318" s="218"/>
      <c r="L1318" s="218"/>
      <c r="M1318" s="218"/>
      <c r="N1318" s="218"/>
      <c r="O1318" s="218"/>
      <c r="P1318" s="218"/>
      <c r="AM1318" s="2"/>
      <c r="AN1318" s="241"/>
    </row>
    <row r="1319" spans="1:40" customFormat="1" ht="15.5">
      <c r="A1319" s="218"/>
      <c r="B1319" s="218"/>
      <c r="C1319" s="218"/>
      <c r="D1319" s="218"/>
      <c r="E1319" s="218"/>
      <c r="F1319" s="218"/>
      <c r="G1319" s="218"/>
      <c r="H1319" s="218"/>
      <c r="I1319" s="218"/>
      <c r="J1319" s="218"/>
      <c r="K1319" s="218"/>
      <c r="L1319" s="218"/>
      <c r="M1319" s="218"/>
      <c r="N1319" s="218"/>
      <c r="O1319" s="218"/>
      <c r="P1319" s="218"/>
      <c r="AM1319" s="2"/>
      <c r="AN1319" s="241"/>
    </row>
    <row r="1320" spans="1:40" customFormat="1" ht="15.5">
      <c r="A1320" s="218"/>
      <c r="B1320" s="218"/>
      <c r="C1320" s="218"/>
      <c r="D1320" s="218"/>
      <c r="E1320" s="218"/>
      <c r="F1320" s="218"/>
      <c r="G1320" s="218"/>
      <c r="H1320" s="218"/>
      <c r="I1320" s="218"/>
      <c r="J1320" s="218"/>
      <c r="K1320" s="218"/>
      <c r="L1320" s="218"/>
      <c r="M1320" s="218"/>
      <c r="N1320" s="218"/>
      <c r="O1320" s="218"/>
      <c r="P1320" s="218"/>
      <c r="AM1320" s="2"/>
      <c r="AN1320" s="241"/>
    </row>
    <row r="1321" spans="1:40" customFormat="1" ht="15.5">
      <c r="A1321" s="218"/>
      <c r="B1321" s="218"/>
      <c r="C1321" s="218"/>
      <c r="D1321" s="218"/>
      <c r="E1321" s="218"/>
      <c r="F1321" s="218"/>
      <c r="G1321" s="218"/>
      <c r="H1321" s="218"/>
      <c r="I1321" s="218"/>
      <c r="J1321" s="218"/>
      <c r="K1321" s="218"/>
      <c r="L1321" s="218"/>
      <c r="M1321" s="218"/>
      <c r="N1321" s="218"/>
      <c r="O1321" s="218"/>
      <c r="P1321" s="218"/>
      <c r="AM1321" s="2"/>
      <c r="AN1321" s="241"/>
    </row>
    <row r="1322" spans="1:40" customFormat="1" ht="15.5">
      <c r="A1322" s="218"/>
      <c r="B1322" s="218"/>
      <c r="C1322" s="218"/>
      <c r="D1322" s="218"/>
      <c r="E1322" s="218"/>
      <c r="F1322" s="218"/>
      <c r="G1322" s="218"/>
      <c r="H1322" s="218"/>
      <c r="I1322" s="218"/>
      <c r="J1322" s="218"/>
      <c r="K1322" s="218"/>
      <c r="L1322" s="218"/>
      <c r="M1322" s="218"/>
      <c r="N1322" s="218"/>
      <c r="O1322" s="218"/>
      <c r="P1322" s="218"/>
      <c r="AM1322" s="2"/>
      <c r="AN1322" s="241"/>
    </row>
    <row r="1323" spans="1:40" customFormat="1" ht="15.5">
      <c r="A1323" s="218"/>
      <c r="B1323" s="218"/>
      <c r="C1323" s="218"/>
      <c r="D1323" s="218"/>
      <c r="E1323" s="218"/>
      <c r="F1323" s="218"/>
      <c r="G1323" s="218"/>
      <c r="H1323" s="218"/>
      <c r="I1323" s="218"/>
      <c r="J1323" s="218"/>
      <c r="K1323" s="218"/>
      <c r="L1323" s="218"/>
      <c r="M1323" s="218"/>
      <c r="N1323" s="218"/>
      <c r="O1323" s="218"/>
      <c r="P1323" s="218"/>
      <c r="AM1323" s="2"/>
      <c r="AN1323" s="241"/>
    </row>
    <row r="1324" spans="1:40" customFormat="1" ht="15.5">
      <c r="A1324" s="218"/>
      <c r="B1324" s="218"/>
      <c r="C1324" s="218"/>
      <c r="D1324" s="218"/>
      <c r="E1324" s="218"/>
      <c r="F1324" s="218"/>
      <c r="G1324" s="218"/>
      <c r="H1324" s="218"/>
      <c r="I1324" s="218"/>
      <c r="J1324" s="218"/>
      <c r="K1324" s="218"/>
      <c r="L1324" s="218"/>
      <c r="M1324" s="218"/>
      <c r="N1324" s="218"/>
      <c r="O1324" s="218"/>
      <c r="P1324" s="218"/>
      <c r="AM1324" s="2"/>
      <c r="AN1324" s="241"/>
    </row>
    <row r="1325" spans="1:40" customFormat="1" ht="15.5">
      <c r="A1325" s="218"/>
      <c r="B1325" s="218"/>
      <c r="C1325" s="218"/>
      <c r="D1325" s="218"/>
      <c r="E1325" s="218"/>
      <c r="F1325" s="218"/>
      <c r="G1325" s="218"/>
      <c r="H1325" s="218"/>
      <c r="I1325" s="218"/>
      <c r="J1325" s="218"/>
      <c r="K1325" s="218"/>
      <c r="L1325" s="218"/>
      <c r="M1325" s="218"/>
      <c r="N1325" s="218"/>
      <c r="O1325" s="218"/>
      <c r="P1325" s="218"/>
      <c r="AM1325" s="2"/>
      <c r="AN1325" s="241"/>
    </row>
    <row r="1326" spans="1:40" customFormat="1" ht="15.5">
      <c r="A1326" s="218"/>
      <c r="B1326" s="218"/>
      <c r="C1326" s="218"/>
      <c r="D1326" s="218"/>
      <c r="E1326" s="218"/>
      <c r="F1326" s="218"/>
      <c r="G1326" s="218"/>
      <c r="H1326" s="218"/>
      <c r="I1326" s="218"/>
      <c r="J1326" s="218"/>
      <c r="K1326" s="218"/>
      <c r="L1326" s="218"/>
      <c r="M1326" s="218"/>
      <c r="N1326" s="218"/>
      <c r="O1326" s="218"/>
      <c r="P1326" s="218"/>
      <c r="AM1326" s="2"/>
      <c r="AN1326" s="241"/>
    </row>
    <row r="1327" spans="1:40" customFormat="1" ht="15.5">
      <c r="A1327" s="218"/>
      <c r="B1327" s="218"/>
      <c r="C1327" s="218"/>
      <c r="D1327" s="218"/>
      <c r="E1327" s="218"/>
      <c r="F1327" s="218"/>
      <c r="G1327" s="218"/>
      <c r="H1327" s="218"/>
      <c r="I1327" s="218"/>
      <c r="J1327" s="218"/>
      <c r="K1327" s="218"/>
      <c r="L1327" s="218"/>
      <c r="M1327" s="218"/>
      <c r="N1327" s="218"/>
      <c r="O1327" s="218"/>
      <c r="P1327" s="218"/>
      <c r="AM1327" s="2"/>
      <c r="AN1327" s="241"/>
    </row>
    <row r="1328" spans="1:40" customFormat="1" ht="15.5">
      <c r="A1328" s="218"/>
      <c r="B1328" s="218"/>
      <c r="C1328" s="218"/>
      <c r="D1328" s="218"/>
      <c r="E1328" s="218"/>
      <c r="F1328" s="218"/>
      <c r="G1328" s="218"/>
      <c r="H1328" s="218"/>
      <c r="I1328" s="218"/>
      <c r="J1328" s="218"/>
      <c r="K1328" s="218"/>
      <c r="L1328" s="218"/>
      <c r="M1328" s="218"/>
      <c r="N1328" s="218"/>
      <c r="O1328" s="218"/>
      <c r="P1328" s="218"/>
      <c r="AM1328" s="2"/>
      <c r="AN1328" s="241"/>
    </row>
    <row r="1329" spans="1:40" customFormat="1" ht="15.5">
      <c r="A1329" s="218"/>
      <c r="B1329" s="218"/>
      <c r="C1329" s="218"/>
      <c r="D1329" s="218"/>
      <c r="E1329" s="218"/>
      <c r="F1329" s="218"/>
      <c r="G1329" s="218"/>
      <c r="H1329" s="218"/>
      <c r="I1329" s="218"/>
      <c r="J1329" s="218"/>
      <c r="K1329" s="218"/>
      <c r="L1329" s="218"/>
      <c r="M1329" s="218"/>
      <c r="N1329" s="218"/>
      <c r="O1329" s="218"/>
      <c r="P1329" s="218"/>
      <c r="AM1329" s="2"/>
      <c r="AN1329" s="241"/>
    </row>
    <row r="1330" spans="1:40" customFormat="1" ht="15.5">
      <c r="A1330" s="218"/>
      <c r="B1330" s="218"/>
      <c r="C1330" s="218"/>
      <c r="D1330" s="218"/>
      <c r="E1330" s="218"/>
      <c r="F1330" s="218"/>
      <c r="G1330" s="218"/>
      <c r="H1330" s="218"/>
      <c r="I1330" s="218"/>
      <c r="J1330" s="218"/>
      <c r="K1330" s="218"/>
      <c r="L1330" s="218"/>
      <c r="M1330" s="218"/>
      <c r="N1330" s="218"/>
      <c r="O1330" s="218"/>
      <c r="P1330" s="218"/>
      <c r="AM1330" s="2"/>
      <c r="AN1330" s="241"/>
    </row>
    <row r="1331" spans="1:40" customFormat="1" ht="15.5">
      <c r="A1331" s="218"/>
      <c r="B1331" s="218"/>
      <c r="C1331" s="218"/>
      <c r="D1331" s="218"/>
      <c r="E1331" s="218"/>
      <c r="F1331" s="218"/>
      <c r="G1331" s="218"/>
      <c r="H1331" s="218"/>
      <c r="I1331" s="218"/>
      <c r="J1331" s="218"/>
      <c r="K1331" s="218"/>
      <c r="L1331" s="218"/>
      <c r="M1331" s="218"/>
      <c r="N1331" s="218"/>
      <c r="O1331" s="218"/>
      <c r="P1331" s="218"/>
      <c r="AM1331" s="2"/>
      <c r="AN1331" s="241"/>
    </row>
    <row r="1332" spans="1:40" customFormat="1" ht="15.5">
      <c r="A1332" s="218"/>
      <c r="B1332" s="218"/>
      <c r="C1332" s="218"/>
      <c r="D1332" s="218"/>
      <c r="E1332" s="218"/>
      <c r="F1332" s="218"/>
      <c r="G1332" s="218"/>
      <c r="H1332" s="218"/>
      <c r="I1332" s="218"/>
      <c r="J1332" s="218"/>
      <c r="K1332" s="218"/>
      <c r="L1332" s="218"/>
      <c r="M1332" s="218"/>
      <c r="N1332" s="218"/>
      <c r="O1332" s="218"/>
      <c r="P1332" s="218"/>
      <c r="AM1332" s="2"/>
      <c r="AN1332" s="241"/>
    </row>
    <row r="1333" spans="1:40" customFormat="1" ht="15.5">
      <c r="A1333" s="218"/>
      <c r="B1333" s="218"/>
      <c r="C1333" s="218"/>
      <c r="D1333" s="218"/>
      <c r="E1333" s="218"/>
      <c r="F1333" s="218"/>
      <c r="G1333" s="218"/>
      <c r="H1333" s="218"/>
      <c r="I1333" s="218"/>
      <c r="J1333" s="218"/>
      <c r="K1333" s="218"/>
      <c r="L1333" s="218"/>
      <c r="M1333" s="218"/>
      <c r="N1333" s="218"/>
      <c r="O1333" s="218"/>
      <c r="P1333" s="218"/>
      <c r="AM1333" s="2"/>
      <c r="AN1333" s="241"/>
    </row>
    <row r="1334" spans="1:40" customFormat="1" ht="15.5">
      <c r="A1334" s="218"/>
      <c r="B1334" s="218"/>
      <c r="C1334" s="218"/>
      <c r="D1334" s="218"/>
      <c r="E1334" s="218"/>
      <c r="F1334" s="218"/>
      <c r="G1334" s="218"/>
      <c r="H1334" s="218"/>
      <c r="I1334" s="218"/>
      <c r="J1334" s="218"/>
      <c r="K1334" s="218"/>
      <c r="L1334" s="218"/>
      <c r="M1334" s="218"/>
      <c r="N1334" s="218"/>
      <c r="O1334" s="218"/>
      <c r="P1334" s="218"/>
      <c r="AM1334" s="2"/>
      <c r="AN1334" s="241"/>
    </row>
    <row r="1335" spans="1:40" customFormat="1" ht="15.5">
      <c r="A1335" s="218"/>
      <c r="B1335" s="218"/>
      <c r="C1335" s="218"/>
      <c r="D1335" s="218"/>
      <c r="E1335" s="218"/>
      <c r="F1335" s="218"/>
      <c r="G1335" s="218"/>
      <c r="H1335" s="218"/>
      <c r="I1335" s="218"/>
      <c r="J1335" s="218"/>
      <c r="K1335" s="218"/>
      <c r="L1335" s="218"/>
      <c r="M1335" s="218"/>
      <c r="N1335" s="218"/>
      <c r="O1335" s="218"/>
      <c r="P1335" s="218"/>
      <c r="AM1335" s="2"/>
      <c r="AN1335" s="241"/>
    </row>
    <row r="1336" spans="1:40" customFormat="1" ht="15.5">
      <c r="A1336" s="218"/>
      <c r="B1336" s="218"/>
      <c r="C1336" s="218"/>
      <c r="D1336" s="218"/>
      <c r="E1336" s="218"/>
      <c r="F1336" s="218"/>
      <c r="G1336" s="218"/>
      <c r="H1336" s="218"/>
      <c r="I1336" s="218"/>
      <c r="J1336" s="218"/>
      <c r="K1336" s="218"/>
      <c r="L1336" s="218"/>
      <c r="M1336" s="218"/>
      <c r="N1336" s="218"/>
      <c r="O1336" s="218"/>
      <c r="P1336" s="218"/>
      <c r="AM1336" s="2"/>
      <c r="AN1336" s="241"/>
    </row>
    <row r="1337" spans="1:40" customFormat="1" ht="15.5">
      <c r="A1337" s="218"/>
      <c r="B1337" s="218"/>
      <c r="C1337" s="218"/>
      <c r="D1337" s="218"/>
      <c r="E1337" s="218"/>
      <c r="F1337" s="218"/>
      <c r="G1337" s="218"/>
      <c r="H1337" s="218"/>
      <c r="I1337" s="218"/>
      <c r="J1337" s="218"/>
      <c r="K1337" s="218"/>
      <c r="L1337" s="218"/>
      <c r="M1337" s="218"/>
      <c r="N1337" s="218"/>
      <c r="O1337" s="218"/>
      <c r="P1337" s="218"/>
      <c r="AM1337" s="2"/>
      <c r="AN1337" s="241"/>
    </row>
    <row r="1338" spans="1:40" customFormat="1" ht="15.5">
      <c r="A1338" s="218"/>
      <c r="B1338" s="218"/>
      <c r="C1338" s="218"/>
      <c r="D1338" s="218"/>
      <c r="E1338" s="218"/>
      <c r="F1338" s="218"/>
      <c r="G1338" s="218"/>
      <c r="H1338" s="218"/>
      <c r="I1338" s="218"/>
      <c r="J1338" s="218"/>
      <c r="K1338" s="218"/>
      <c r="L1338" s="218"/>
      <c r="M1338" s="218"/>
      <c r="N1338" s="218"/>
      <c r="O1338" s="218"/>
      <c r="P1338" s="218"/>
      <c r="AM1338" s="2"/>
      <c r="AN1338" s="241"/>
    </row>
    <row r="1339" spans="1:40" customFormat="1" ht="15.5">
      <c r="A1339" s="218"/>
      <c r="B1339" s="218"/>
      <c r="C1339" s="218"/>
      <c r="D1339" s="218"/>
      <c r="E1339" s="218"/>
      <c r="F1339" s="218"/>
      <c r="G1339" s="218"/>
      <c r="H1339" s="218"/>
      <c r="I1339" s="218"/>
      <c r="J1339" s="218"/>
      <c r="K1339" s="218"/>
      <c r="L1339" s="218"/>
      <c r="M1339" s="218"/>
      <c r="N1339" s="218"/>
      <c r="O1339" s="218"/>
      <c r="P1339" s="218"/>
      <c r="AM1339" s="2"/>
      <c r="AN1339" s="241"/>
    </row>
    <row r="1340" spans="1:40" customFormat="1" ht="15.5">
      <c r="A1340" s="218"/>
      <c r="B1340" s="218"/>
      <c r="C1340" s="218"/>
      <c r="D1340" s="218"/>
      <c r="E1340" s="218"/>
      <c r="F1340" s="218"/>
      <c r="G1340" s="218"/>
      <c r="H1340" s="218"/>
      <c r="I1340" s="218"/>
      <c r="J1340" s="218"/>
      <c r="K1340" s="218"/>
      <c r="L1340" s="218"/>
      <c r="M1340" s="218"/>
      <c r="N1340" s="218"/>
      <c r="O1340" s="218"/>
      <c r="P1340" s="218"/>
      <c r="AM1340" s="2"/>
      <c r="AN1340" s="241"/>
    </row>
    <row r="1341" spans="1:40" customFormat="1" ht="15.5">
      <c r="A1341" s="218"/>
      <c r="B1341" s="218"/>
      <c r="C1341" s="218"/>
      <c r="D1341" s="218"/>
      <c r="E1341" s="218"/>
      <c r="F1341" s="218"/>
      <c r="G1341" s="218"/>
      <c r="H1341" s="218"/>
      <c r="I1341" s="218"/>
      <c r="J1341" s="218"/>
      <c r="K1341" s="218"/>
      <c r="L1341" s="218"/>
      <c r="M1341" s="218"/>
      <c r="N1341" s="218"/>
      <c r="O1341" s="218"/>
      <c r="P1341" s="218"/>
      <c r="AM1341" s="2"/>
      <c r="AN1341" s="241"/>
    </row>
    <row r="1342" spans="1:40" customFormat="1" ht="15.5">
      <c r="A1342" s="218"/>
      <c r="B1342" s="218"/>
      <c r="C1342" s="218"/>
      <c r="D1342" s="218"/>
      <c r="E1342" s="218"/>
      <c r="F1342" s="218"/>
      <c r="G1342" s="218"/>
      <c r="H1342" s="218"/>
      <c r="I1342" s="218"/>
      <c r="J1342" s="218"/>
      <c r="K1342" s="218"/>
      <c r="L1342" s="218"/>
      <c r="M1342" s="218"/>
      <c r="N1342" s="218"/>
      <c r="O1342" s="218"/>
      <c r="P1342" s="218"/>
      <c r="AM1342" s="2"/>
      <c r="AN1342" s="241"/>
    </row>
    <row r="1343" spans="1:40" customFormat="1" ht="15.5">
      <c r="A1343" s="218"/>
      <c r="B1343" s="218"/>
      <c r="C1343" s="218"/>
      <c r="D1343" s="218"/>
      <c r="E1343" s="218"/>
      <c r="F1343" s="218"/>
      <c r="G1343" s="218"/>
      <c r="H1343" s="218"/>
      <c r="I1343" s="218"/>
      <c r="J1343" s="218"/>
      <c r="K1343" s="218"/>
      <c r="L1343" s="218"/>
      <c r="M1343" s="218"/>
      <c r="N1343" s="218"/>
      <c r="O1343" s="218"/>
      <c r="P1343" s="218"/>
      <c r="AM1343" s="2"/>
      <c r="AN1343" s="241"/>
    </row>
    <row r="1344" spans="1:40" customFormat="1" ht="15.5">
      <c r="A1344" s="218"/>
      <c r="B1344" s="218"/>
      <c r="C1344" s="218"/>
      <c r="D1344" s="218"/>
      <c r="E1344" s="218"/>
      <c r="F1344" s="218"/>
      <c r="G1344" s="218"/>
      <c r="H1344" s="218"/>
      <c r="I1344" s="218"/>
      <c r="J1344" s="218"/>
      <c r="K1344" s="218"/>
      <c r="L1344" s="218"/>
      <c r="M1344" s="218"/>
      <c r="N1344" s="218"/>
      <c r="O1344" s="218"/>
      <c r="P1344" s="218"/>
      <c r="AM1344" s="2"/>
      <c r="AN1344" s="241"/>
    </row>
  </sheetData>
  <sheetProtection sheet="1" objects="1" scenarios="1"/>
  <mergeCells count="83">
    <mergeCell ref="AP5:AV5"/>
    <mergeCell ref="A1:Q1"/>
    <mergeCell ref="A2:Q2"/>
    <mergeCell ref="A4:P4"/>
    <mergeCell ref="U5:AH5"/>
    <mergeCell ref="AJ5:AN5"/>
    <mergeCell ref="D7:O7"/>
    <mergeCell ref="W8:AH8"/>
    <mergeCell ref="D20:P20"/>
    <mergeCell ref="D33:P33"/>
    <mergeCell ref="D48:O48"/>
    <mergeCell ref="W48:AH48"/>
    <mergeCell ref="D206:O206"/>
    <mergeCell ref="D61:P61"/>
    <mergeCell ref="D74:P74"/>
    <mergeCell ref="D89:O89"/>
    <mergeCell ref="D102:P102"/>
    <mergeCell ref="D115:P115"/>
    <mergeCell ref="D130:O130"/>
    <mergeCell ref="D143:P143"/>
    <mergeCell ref="D156:P156"/>
    <mergeCell ref="D171:O171"/>
    <mergeCell ref="D182:P182"/>
    <mergeCell ref="D193:P193"/>
    <mergeCell ref="D346:O346"/>
    <mergeCell ref="D217:P217"/>
    <mergeCell ref="D228:P228"/>
    <mergeCell ref="D241:O241"/>
    <mergeCell ref="D252:P252"/>
    <mergeCell ref="D263:P263"/>
    <mergeCell ref="D276:O276"/>
    <mergeCell ref="D287:P287"/>
    <mergeCell ref="D298:P298"/>
    <mergeCell ref="D311:O311"/>
    <mergeCell ref="D322:P322"/>
    <mergeCell ref="D333:P333"/>
    <mergeCell ref="D676:P676"/>
    <mergeCell ref="D527:P527"/>
    <mergeCell ref="D357:P357"/>
    <mergeCell ref="D368:P368"/>
    <mergeCell ref="D381:O381"/>
    <mergeCell ref="D392:P392"/>
    <mergeCell ref="D403:P403"/>
    <mergeCell ref="D416:O416"/>
    <mergeCell ref="D427:P427"/>
    <mergeCell ref="D438:P438"/>
    <mergeCell ref="A499:P499"/>
    <mergeCell ref="D501:O501"/>
    <mergeCell ref="D514:P514"/>
    <mergeCell ref="D451:O451"/>
    <mergeCell ref="A449:C449"/>
    <mergeCell ref="D464:P464"/>
    <mergeCell ref="B917:P917"/>
    <mergeCell ref="D702:O702"/>
    <mergeCell ref="D714:P714"/>
    <mergeCell ref="D726:P726"/>
    <mergeCell ref="D741:O741"/>
    <mergeCell ref="D753:P753"/>
    <mergeCell ref="D765:P765"/>
    <mergeCell ref="D779:O779"/>
    <mergeCell ref="D801:P801"/>
    <mergeCell ref="D814:O814"/>
    <mergeCell ref="D818:P818"/>
    <mergeCell ref="D822:P822"/>
    <mergeCell ref="D863:O863"/>
    <mergeCell ref="D876:P876"/>
    <mergeCell ref="D889:P889"/>
    <mergeCell ref="D477:P477"/>
    <mergeCell ref="D828:O828"/>
    <mergeCell ref="D839:P839"/>
    <mergeCell ref="D850:P850"/>
    <mergeCell ref="D790:P790"/>
    <mergeCell ref="D688:P688"/>
    <mergeCell ref="D542:O542"/>
    <mergeCell ref="D555:P555"/>
    <mergeCell ref="D568:P568"/>
    <mergeCell ref="D582:O582"/>
    <mergeCell ref="D595:P595"/>
    <mergeCell ref="D608:P608"/>
    <mergeCell ref="D623:O623"/>
    <mergeCell ref="D636:P636"/>
    <mergeCell ref="D649:P649"/>
    <mergeCell ref="D664:O664"/>
  </mergeCells>
  <printOptions horizontalCentered="1"/>
  <pageMargins left="0.5" right="0.5" top="0.8" bottom="0.5" header="0.5" footer="0.25"/>
  <pageSetup scale="43" fitToHeight="2" orientation="landscape" r:id="rId1"/>
  <headerFooter alignWithMargins="0">
    <oddHeader>&amp;C&amp;"Times New Roman,Bold"&amp;16ATTACHMENT D, Page &amp;P of &amp;N
EVERGY</oddHeader>
    <oddFooter>&amp;R&amp;1#&amp;"Calibri"&amp;10&amp;KA80000Internal Use Only</oddFooter>
  </headerFooter>
  <rowBreaks count="11" manualBreakCount="11">
    <brk id="73" max="16383" man="1"/>
    <brk id="142" max="16383" man="1"/>
    <brk id="192" max="16383" man="1"/>
    <brk id="272" max="16383" man="1"/>
    <brk id="343" max="16383" man="1"/>
    <brk id="402" max="16383" man="1"/>
    <brk id="498" max="16383" man="1"/>
    <brk id="567" max="16383" man="1"/>
    <brk id="647" max="16383" man="1"/>
    <brk id="725" max="16383" man="1"/>
    <brk id="800"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E10"/>
  <sheetViews>
    <sheetView view="pageBreakPreview" zoomScale="90" zoomScaleNormal="100" zoomScaleSheetLayoutView="90" workbookViewId="0">
      <selection activeCell="C5" sqref="C5"/>
    </sheetView>
  </sheetViews>
  <sheetFormatPr defaultColWidth="9.1796875" defaultRowHeight="12.5"/>
  <cols>
    <col min="1" max="1" width="60.81640625" style="110" customWidth="1"/>
    <col min="2" max="4" width="20.81640625" style="110" customWidth="1"/>
    <col min="5" max="5" width="14" style="110" bestFit="1" customWidth="1"/>
    <col min="6" max="16384" width="9.1796875" style="110"/>
  </cols>
  <sheetData>
    <row r="1" spans="1:5" ht="20">
      <c r="A1" s="1247" t="s">
        <v>583</v>
      </c>
      <c r="B1" s="1247"/>
      <c r="C1" s="1247"/>
      <c r="D1" s="1247"/>
    </row>
    <row r="2" spans="1:5" ht="20.5">
      <c r="A2" s="1292" t="s">
        <v>2583</v>
      </c>
      <c r="B2" s="1293"/>
      <c r="C2" s="1293"/>
      <c r="D2" s="1293"/>
    </row>
    <row r="3" spans="1:5" ht="19">
      <c r="A3" s="1221"/>
      <c r="B3" s="1221"/>
      <c r="C3" s="1221"/>
      <c r="D3" s="1221"/>
    </row>
    <row r="4" spans="1:5" ht="15.5">
      <c r="A4" s="2"/>
      <c r="B4" s="2"/>
      <c r="C4" s="2"/>
      <c r="D4" s="2"/>
      <c r="E4" s="46"/>
    </row>
    <row r="5" spans="1:5" s="19" customFormat="1" ht="18">
      <c r="A5" s="158" t="s">
        <v>1577</v>
      </c>
      <c r="B5" s="158"/>
      <c r="C5" s="171">
        <v>5772700</v>
      </c>
      <c r="D5" s="284" t="s">
        <v>970</v>
      </c>
      <c r="E5" s="285"/>
    </row>
    <row r="6" spans="1:5" ht="15.5">
      <c r="A6" s="2"/>
      <c r="B6" s="2"/>
      <c r="C6" s="2"/>
      <c r="D6" s="2"/>
    </row>
    <row r="7" spans="1:5" ht="15.5">
      <c r="A7" s="2"/>
      <c r="B7" s="2"/>
      <c r="C7" s="2"/>
      <c r="D7" s="2"/>
    </row>
    <row r="8" spans="1:5" ht="15.5">
      <c r="A8" s="1223" t="s">
        <v>2584</v>
      </c>
      <c r="B8" s="1223"/>
      <c r="C8" s="1223"/>
      <c r="D8" s="1223"/>
    </row>
    <row r="9" spans="1:5" ht="15.5">
      <c r="A9" s="2"/>
      <c r="B9" s="2"/>
      <c r="C9" s="2"/>
      <c r="D9" s="2"/>
    </row>
    <row r="10" spans="1:5" ht="15.5">
      <c r="A10" s="2"/>
      <c r="B10" s="2"/>
      <c r="C10" s="2"/>
    </row>
  </sheetData>
  <sheetProtection sheet="1"/>
  <mergeCells count="4">
    <mergeCell ref="A1:D1"/>
    <mergeCell ref="A3:D3"/>
    <mergeCell ref="A8:D8"/>
    <mergeCell ref="A2:D2"/>
  </mergeCells>
  <phoneticPr fontId="26" type="noConversion"/>
  <printOptions horizontalCentered="1"/>
  <pageMargins left="0.75" right="0.75" top="0.9" bottom="1" header="0.5" footer="0.5"/>
  <pageSetup scale="73" orientation="portrait" r:id="rId1"/>
  <headerFooter alignWithMargins="0">
    <oddHeader>&amp;C&amp;"Times New Roman,Bold"&amp;16ATTACHMENT D, Page &amp;P of &amp;N
EVERGY</oddHeader>
    <oddFooter>&amp;R&amp;1#&amp;"Calibri"&amp;10&amp;KA80000Internal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K62"/>
  <sheetViews>
    <sheetView view="pageBreakPreview" zoomScale="90" zoomScaleNormal="100" zoomScaleSheetLayoutView="90" workbookViewId="0">
      <selection activeCell="I17" sqref="I17"/>
    </sheetView>
  </sheetViews>
  <sheetFormatPr defaultColWidth="9.1796875" defaultRowHeight="12.5"/>
  <cols>
    <col min="1" max="1" width="6.81640625" style="19" customWidth="1"/>
    <col min="2" max="2" width="40.81640625" style="19" customWidth="1"/>
    <col min="3" max="3" width="4.81640625" style="19" customWidth="1"/>
    <col min="4" max="4" width="32.81640625" style="19" customWidth="1"/>
    <col min="5" max="5" width="4.81640625" style="19" customWidth="1"/>
    <col min="6" max="6" width="32.81640625" style="19" customWidth="1"/>
    <col min="7" max="16384" width="9.1796875" style="19"/>
  </cols>
  <sheetData>
    <row r="1" spans="1:11" s="110" customFormat="1" ht="39" customHeight="1">
      <c r="A1" s="1294" t="s">
        <v>1582</v>
      </c>
      <c r="B1" s="1294"/>
      <c r="C1" s="1294"/>
      <c r="D1" s="1294"/>
      <c r="E1" s="1294"/>
      <c r="F1" s="1294"/>
    </row>
    <row r="2" spans="1:11" s="110" customFormat="1" ht="19">
      <c r="A2" s="1221" t="str">
        <f>' Net Monthly Bill'!A2:B2</f>
        <v>For Contract Year Beginning June 1, 2026, Based on 2025 Data</v>
      </c>
      <c r="B2" s="1221"/>
      <c r="C2" s="1221"/>
      <c r="D2" s="1221"/>
      <c r="E2" s="1221"/>
      <c r="F2" s="1221"/>
    </row>
    <row r="3" spans="1:11" s="110" customFormat="1" ht="17.5">
      <c r="A3" s="16"/>
      <c r="B3" s="16"/>
      <c r="C3" s="16"/>
      <c r="D3" s="16"/>
      <c r="E3" s="16"/>
      <c r="F3" s="16"/>
    </row>
    <row r="4" spans="1:11" s="110" customFormat="1" ht="17.5">
      <c r="A4" s="16"/>
      <c r="B4" s="16"/>
      <c r="C4" s="16"/>
      <c r="D4" s="16"/>
      <c r="E4" s="16"/>
      <c r="F4" s="16"/>
    </row>
    <row r="5" spans="1:11" ht="18">
      <c r="A5" s="2"/>
      <c r="B5" s="2"/>
      <c r="C5" s="2"/>
      <c r="D5" s="158" t="s">
        <v>1233</v>
      </c>
      <c r="E5" s="158"/>
      <c r="F5" s="2"/>
      <c r="G5" s="2"/>
      <c r="H5" s="2"/>
      <c r="I5" s="2"/>
      <c r="J5" s="1"/>
      <c r="K5" s="1"/>
    </row>
    <row r="6" spans="1:11" ht="20">
      <c r="A6" s="581" t="s">
        <v>490</v>
      </c>
      <c r="B6" s="582" t="s">
        <v>1188</v>
      </c>
      <c r="C6" s="582"/>
      <c r="D6" s="582" t="s">
        <v>1189</v>
      </c>
      <c r="E6" s="582"/>
      <c r="F6" s="582" t="s">
        <v>1190</v>
      </c>
      <c r="G6" s="2"/>
      <c r="H6" s="2"/>
      <c r="I6" s="2"/>
      <c r="J6" s="1"/>
      <c r="K6" s="1"/>
    </row>
    <row r="7" spans="1:11" ht="16.399999999999999" customHeight="1">
      <c r="A7" s="96">
        <v>1</v>
      </c>
      <c r="B7" s="342" t="s">
        <v>1050</v>
      </c>
      <c r="C7" s="398"/>
      <c r="D7" s="410">
        <v>25564.332211499997</v>
      </c>
      <c r="E7" s="410"/>
      <c r="F7" s="410">
        <v>14784.102999999999</v>
      </c>
      <c r="G7" s="2"/>
      <c r="H7" s="2"/>
      <c r="I7" s="2"/>
      <c r="J7" s="1"/>
      <c r="K7" s="1"/>
    </row>
    <row r="8" spans="1:11" ht="16.399999999999999" customHeight="1">
      <c r="A8" s="96">
        <v>2</v>
      </c>
      <c r="B8" s="342" t="s">
        <v>1057</v>
      </c>
      <c r="C8" s="398"/>
      <c r="D8" s="410">
        <v>3612.5151683999993</v>
      </c>
      <c r="E8" s="410"/>
      <c r="F8" s="410">
        <v>2091.413</v>
      </c>
      <c r="G8" s="2"/>
      <c r="H8" s="2"/>
      <c r="I8" s="2"/>
      <c r="J8" s="1"/>
      <c r="K8" s="1"/>
    </row>
    <row r="9" spans="1:11" ht="16.399999999999999" customHeight="1">
      <c r="A9" s="96">
        <v>3</v>
      </c>
      <c r="B9" s="342" t="s">
        <v>1644</v>
      </c>
      <c r="C9" s="398"/>
      <c r="D9" s="410">
        <v>12476.3200896</v>
      </c>
      <c r="E9" s="410"/>
      <c r="F9" s="410">
        <v>8225.4220000000005</v>
      </c>
      <c r="G9" s="2"/>
      <c r="H9" s="2"/>
      <c r="I9" s="2"/>
      <c r="J9" s="1"/>
      <c r="K9" s="1"/>
    </row>
    <row r="10" spans="1:11" ht="16.399999999999999" customHeight="1">
      <c r="A10" s="96">
        <v>4</v>
      </c>
      <c r="B10" s="342" t="s">
        <v>1609</v>
      </c>
      <c r="C10" s="398"/>
      <c r="D10" s="410">
        <v>14023.9968783</v>
      </c>
      <c r="E10" s="410"/>
      <c r="F10" s="410">
        <v>8105.4980000000005</v>
      </c>
      <c r="G10" s="2"/>
      <c r="H10" s="2"/>
      <c r="I10" s="2"/>
      <c r="J10" s="1"/>
      <c r="K10" s="1"/>
    </row>
    <row r="11" spans="1:11" ht="16.399999999999999" customHeight="1">
      <c r="A11" s="96">
        <v>5</v>
      </c>
      <c r="B11" s="342" t="s">
        <v>1610</v>
      </c>
      <c r="C11" s="398"/>
      <c r="D11" s="410">
        <v>9035.1799413000008</v>
      </c>
      <c r="E11" s="410"/>
      <c r="F11" s="410">
        <v>5204.2070000000003</v>
      </c>
      <c r="G11" s="2"/>
      <c r="H11" s="2"/>
      <c r="I11" s="2"/>
      <c r="J11" s="1"/>
      <c r="K11" s="1"/>
    </row>
    <row r="12" spans="1:11" ht="16.399999999999999" customHeight="1">
      <c r="A12" s="96">
        <v>6</v>
      </c>
      <c r="B12" s="342" t="s">
        <v>1795</v>
      </c>
      <c r="C12" s="398"/>
      <c r="D12" s="410">
        <v>0</v>
      </c>
      <c r="E12" s="410"/>
      <c r="F12" s="410">
        <v>0</v>
      </c>
      <c r="G12" s="2"/>
      <c r="H12" s="2"/>
      <c r="I12" s="2"/>
      <c r="J12" s="1"/>
      <c r="K12" s="1"/>
    </row>
    <row r="13" spans="1:11" ht="16.399999999999999" customHeight="1">
      <c r="A13" s="96">
        <v>7</v>
      </c>
      <c r="B13" s="342" t="s">
        <v>1055</v>
      </c>
      <c r="C13" s="398"/>
      <c r="D13" s="410">
        <v>1471373.3339064</v>
      </c>
      <c r="E13" s="410"/>
      <c r="F13" s="410">
        <v>833680.28399999999</v>
      </c>
      <c r="G13" s="2"/>
      <c r="H13" s="2"/>
      <c r="I13" s="2"/>
      <c r="J13" s="1"/>
      <c r="K13" s="1"/>
    </row>
    <row r="14" spans="1:11" ht="16.399999999999999" customHeight="1">
      <c r="A14" s="96">
        <v>8</v>
      </c>
      <c r="B14" s="342" t="s">
        <v>3023</v>
      </c>
      <c r="C14" s="398"/>
      <c r="D14" s="410">
        <v>263515.63408469997</v>
      </c>
      <c r="E14" s="410"/>
      <c r="F14" s="410">
        <v>152883.522</v>
      </c>
      <c r="G14" s="2"/>
      <c r="H14" s="2"/>
      <c r="I14" s="2"/>
      <c r="J14" s="1"/>
      <c r="K14" s="1"/>
    </row>
    <row r="15" spans="1:11" ht="16.399999999999999" customHeight="1">
      <c r="A15" s="96">
        <v>9</v>
      </c>
      <c r="B15" s="342" t="s">
        <v>1892</v>
      </c>
      <c r="C15" s="398"/>
      <c r="D15" s="410">
        <v>3891.4340486999999</v>
      </c>
      <c r="E15" s="410"/>
      <c r="F15" s="410">
        <v>2266.0519999999997</v>
      </c>
      <c r="G15" s="2"/>
      <c r="H15" s="2"/>
      <c r="I15" s="2"/>
      <c r="J15" s="1"/>
      <c r="K15" s="1"/>
    </row>
    <row r="16" spans="1:11" ht="16.399999999999999" customHeight="1">
      <c r="A16" s="96">
        <v>10</v>
      </c>
      <c r="B16" s="342" t="s">
        <v>1611</v>
      </c>
      <c r="C16" s="398"/>
      <c r="D16" s="410">
        <v>2501.5691832000002</v>
      </c>
      <c r="E16" s="410"/>
      <c r="F16" s="410">
        <v>1435.085</v>
      </c>
      <c r="G16" s="2"/>
      <c r="H16" s="2"/>
      <c r="I16" s="2"/>
      <c r="J16" s="1"/>
      <c r="K16" s="1"/>
    </row>
    <row r="17" spans="1:11" ht="16.399999999999999" customHeight="1">
      <c r="A17" s="96">
        <v>11</v>
      </c>
      <c r="B17" s="342" t="s">
        <v>1056</v>
      </c>
      <c r="C17" s="398"/>
      <c r="D17" s="410">
        <v>4090.0471275</v>
      </c>
      <c r="E17" s="410"/>
      <c r="F17" s="410">
        <v>2368.5129999999999</v>
      </c>
      <c r="G17" s="2"/>
      <c r="H17" s="2"/>
      <c r="I17" s="2"/>
      <c r="J17" s="1"/>
      <c r="K17" s="1"/>
    </row>
    <row r="18" spans="1:11" ht="16.399999999999999" customHeight="1">
      <c r="A18" s="96">
        <v>12</v>
      </c>
      <c r="B18" s="342" t="s">
        <v>1654</v>
      </c>
      <c r="C18" s="398"/>
      <c r="D18" s="410">
        <v>1607.6414849999999</v>
      </c>
      <c r="E18" s="410"/>
      <c r="F18" s="410">
        <v>926.58199999999999</v>
      </c>
      <c r="G18" s="2"/>
      <c r="H18" s="2"/>
      <c r="I18" s="2"/>
      <c r="J18" s="1"/>
      <c r="K18" s="1"/>
    </row>
    <row r="19" spans="1:11" ht="16.399999999999999" customHeight="1">
      <c r="A19" s="96">
        <v>13</v>
      </c>
      <c r="B19" s="342" t="s">
        <v>1612</v>
      </c>
      <c r="C19" s="398"/>
      <c r="D19" s="410">
        <v>91780.131785400008</v>
      </c>
      <c r="E19" s="410"/>
      <c r="F19" s="410">
        <v>53265.786</v>
      </c>
      <c r="G19" s="2"/>
      <c r="H19" s="2"/>
      <c r="I19" s="2"/>
      <c r="J19" s="1"/>
      <c r="K19" s="1"/>
    </row>
    <row r="20" spans="1:11" ht="16.399999999999999" customHeight="1">
      <c r="A20" s="96">
        <v>14</v>
      </c>
      <c r="B20" s="342" t="s">
        <v>1051</v>
      </c>
      <c r="C20" s="398"/>
      <c r="D20" s="410">
        <v>2067.6081047999996</v>
      </c>
      <c r="E20" s="410"/>
      <c r="F20" s="410">
        <v>1196.519</v>
      </c>
      <c r="G20" s="2"/>
      <c r="H20" s="2"/>
      <c r="I20" s="2"/>
      <c r="J20" s="1"/>
      <c r="K20" s="1"/>
    </row>
    <row r="21" spans="1:11" ht="16.399999999999999" customHeight="1">
      <c r="A21" s="96">
        <v>15</v>
      </c>
      <c r="B21" s="342" t="s">
        <v>1796</v>
      </c>
      <c r="C21" s="398"/>
      <c r="D21" s="410">
        <v>7366.7971458000011</v>
      </c>
      <c r="E21" s="410"/>
      <c r="F21" s="410">
        <v>4230.8190000000004</v>
      </c>
      <c r="G21" s="2"/>
      <c r="H21" s="2"/>
      <c r="I21" s="2"/>
      <c r="J21" s="1"/>
      <c r="K21" s="1"/>
    </row>
    <row r="22" spans="1:11" ht="16.399999999999999" customHeight="1">
      <c r="A22" s="96">
        <v>16</v>
      </c>
      <c r="B22" s="342" t="s">
        <v>1052</v>
      </c>
      <c r="C22" s="398"/>
      <c r="D22" s="410">
        <v>13186.129479899999</v>
      </c>
      <c r="E22" s="410"/>
      <c r="F22" s="410">
        <v>7632.71</v>
      </c>
      <c r="G22" s="2"/>
      <c r="H22" s="2"/>
      <c r="I22" s="2"/>
      <c r="J22" s="1"/>
      <c r="K22" s="1"/>
    </row>
    <row r="23" spans="1:11" ht="16.399999999999999" customHeight="1">
      <c r="A23" s="96">
        <v>17</v>
      </c>
      <c r="B23" s="342" t="s">
        <v>1053</v>
      </c>
      <c r="C23" s="402"/>
      <c r="D23" s="410">
        <v>1366.2812976</v>
      </c>
      <c r="E23" s="410"/>
      <c r="F23" s="410">
        <v>793.601</v>
      </c>
      <c r="G23" s="2"/>
      <c r="H23" s="2"/>
      <c r="I23" s="2"/>
      <c r="J23" s="1"/>
      <c r="K23" s="1"/>
    </row>
    <row r="24" spans="1:11" ht="16.399999999999999" customHeight="1">
      <c r="A24" s="96">
        <v>18</v>
      </c>
      <c r="B24" s="344" t="s">
        <v>1054</v>
      </c>
      <c r="C24" s="398"/>
      <c r="D24" s="410">
        <v>14705.6488689</v>
      </c>
      <c r="E24" s="410"/>
      <c r="F24" s="410">
        <v>8488.1829999999991</v>
      </c>
      <c r="G24" s="2"/>
      <c r="H24" s="2"/>
      <c r="I24" s="2"/>
      <c r="J24" s="1"/>
      <c r="K24" s="1"/>
    </row>
    <row r="25" spans="1:11" ht="16.399999999999999" customHeight="1">
      <c r="A25" s="96">
        <v>19</v>
      </c>
      <c r="B25" s="342"/>
      <c r="C25" s="398"/>
      <c r="D25" s="1074"/>
      <c r="E25" s="1075"/>
      <c r="F25" s="1076"/>
      <c r="G25" s="2"/>
      <c r="H25" s="2"/>
      <c r="I25" s="2"/>
      <c r="J25" s="1"/>
      <c r="K25" s="1"/>
    </row>
    <row r="26" spans="1:11" ht="16.399999999999999" customHeight="1">
      <c r="A26" s="96">
        <v>20</v>
      </c>
      <c r="B26" s="342"/>
      <c r="C26" s="398"/>
      <c r="D26" s="399"/>
      <c r="E26" s="398"/>
      <c r="F26" s="410"/>
      <c r="G26" s="2"/>
      <c r="H26" s="2"/>
      <c r="I26" s="2"/>
      <c r="J26" s="1"/>
      <c r="K26" s="1"/>
    </row>
    <row r="27" spans="1:11" ht="16.399999999999999" customHeight="1">
      <c r="A27" s="96">
        <v>21</v>
      </c>
      <c r="B27" s="342"/>
      <c r="C27" s="398"/>
      <c r="D27" s="399"/>
      <c r="E27" s="398"/>
      <c r="F27" s="410"/>
      <c r="G27" s="2"/>
      <c r="H27" s="2"/>
      <c r="I27" s="2"/>
      <c r="J27" s="1"/>
      <c r="K27" s="1"/>
    </row>
    <row r="28" spans="1:11" ht="16.399999999999999" customHeight="1">
      <c r="A28" s="96">
        <v>22</v>
      </c>
      <c r="B28" s="342"/>
      <c r="C28" s="398"/>
      <c r="D28" s="399"/>
      <c r="E28" s="398"/>
      <c r="F28" s="410"/>
      <c r="G28" s="2"/>
      <c r="H28" s="2"/>
      <c r="I28" s="2"/>
      <c r="J28" s="1"/>
      <c r="K28" s="1"/>
    </row>
    <row r="29" spans="1:11" ht="16.399999999999999" customHeight="1">
      <c r="A29" s="96">
        <v>23</v>
      </c>
      <c r="B29" s="342"/>
      <c r="C29" s="402"/>
      <c r="D29" s="399"/>
      <c r="E29" s="402"/>
      <c r="F29" s="410"/>
      <c r="G29" s="2"/>
      <c r="H29" s="2"/>
      <c r="I29" s="2"/>
      <c r="J29" s="1"/>
      <c r="K29" s="1"/>
    </row>
    <row r="30" spans="1:11" ht="16.399999999999999" customHeight="1">
      <c r="A30" s="96">
        <v>24</v>
      </c>
      <c r="B30" s="344"/>
      <c r="C30" s="398"/>
      <c r="D30" s="399"/>
      <c r="E30" s="398"/>
      <c r="F30" s="410"/>
      <c r="G30" s="2"/>
      <c r="H30" s="2"/>
      <c r="I30" s="2"/>
      <c r="J30" s="1"/>
      <c r="K30" s="1"/>
    </row>
    <row r="31" spans="1:11" ht="16.399999999999999" customHeight="1">
      <c r="A31" s="96">
        <v>25</v>
      </c>
      <c r="B31" s="342"/>
      <c r="C31" s="402"/>
      <c r="D31" s="790"/>
      <c r="E31" s="402"/>
      <c r="F31" s="789"/>
      <c r="G31" s="2"/>
      <c r="H31" s="2"/>
      <c r="I31" s="2"/>
      <c r="J31" s="1"/>
      <c r="K31" s="1"/>
    </row>
    <row r="32" spans="1:11" ht="16.399999999999999" customHeight="1">
      <c r="A32" s="96">
        <v>26</v>
      </c>
      <c r="B32" s="344"/>
      <c r="C32" s="398"/>
      <c r="D32" s="790"/>
      <c r="E32" s="398"/>
      <c r="F32" s="789"/>
      <c r="G32" s="2"/>
      <c r="H32" s="2"/>
      <c r="I32" s="2"/>
      <c r="J32" s="1"/>
      <c r="K32" s="1"/>
    </row>
    <row r="33" spans="1:11" ht="16.399999999999999" customHeight="1">
      <c r="A33" s="96">
        <v>27</v>
      </c>
      <c r="B33" s="401"/>
      <c r="C33" s="401"/>
      <c r="D33" s="402"/>
      <c r="E33" s="402"/>
      <c r="F33" s="402"/>
      <c r="G33" s="2"/>
      <c r="H33" s="2"/>
      <c r="I33" s="2"/>
      <c r="J33" s="1"/>
      <c r="K33" s="1"/>
    </row>
    <row r="34" spans="1:11" ht="16.399999999999999" customHeight="1">
      <c r="A34" s="96">
        <v>28</v>
      </c>
      <c r="B34" s="401"/>
      <c r="C34" s="401"/>
      <c r="D34" s="401"/>
      <c r="E34" s="401"/>
      <c r="F34" s="401"/>
      <c r="G34" s="2"/>
      <c r="H34" s="2"/>
      <c r="I34" s="2"/>
      <c r="J34" s="1"/>
      <c r="K34" s="1"/>
    </row>
    <row r="35" spans="1:11" ht="16.399999999999999" customHeight="1">
      <c r="A35" s="96">
        <v>29</v>
      </c>
      <c r="B35" s="401"/>
      <c r="C35" s="401"/>
      <c r="D35" s="401"/>
      <c r="E35" s="401"/>
      <c r="F35" s="401"/>
      <c r="G35" s="2"/>
      <c r="H35" s="2"/>
      <c r="I35" s="2"/>
      <c r="J35" s="1"/>
      <c r="K35" s="1"/>
    </row>
    <row r="36" spans="1:11" ht="16.399999999999999" customHeight="1">
      <c r="A36" s="96">
        <v>30</v>
      </c>
      <c r="B36" s="401"/>
      <c r="C36" s="401"/>
      <c r="D36" s="401"/>
      <c r="E36" s="401"/>
      <c r="F36" s="401"/>
      <c r="G36" s="2"/>
      <c r="H36" s="2"/>
      <c r="I36" s="2"/>
      <c r="J36" s="1"/>
      <c r="K36" s="1"/>
    </row>
    <row r="37" spans="1:11" ht="16.399999999999999" customHeight="1">
      <c r="A37" s="96">
        <v>31</v>
      </c>
      <c r="B37" s="342"/>
      <c r="C37" s="403"/>
      <c r="D37" s="399"/>
      <c r="E37" s="398"/>
      <c r="F37" s="400"/>
      <c r="G37" s="2"/>
      <c r="H37" s="2"/>
      <c r="I37" s="2"/>
      <c r="J37" s="1"/>
      <c r="K37" s="1"/>
    </row>
    <row r="38" spans="1:11" ht="16.399999999999999" customHeight="1">
      <c r="A38" s="96">
        <v>32</v>
      </c>
      <c r="B38" s="401"/>
      <c r="C38" s="401"/>
      <c r="D38" s="401"/>
      <c r="E38" s="401"/>
      <c r="F38" s="401"/>
      <c r="G38" s="2"/>
      <c r="H38" s="2"/>
      <c r="I38" s="2"/>
      <c r="J38" s="1"/>
      <c r="K38" s="1"/>
    </row>
    <row r="39" spans="1:11" ht="16.399999999999999" customHeight="1">
      <c r="A39" s="96">
        <v>33</v>
      </c>
      <c r="B39" s="342"/>
      <c r="C39" s="403"/>
      <c r="D39" s="399"/>
      <c r="E39" s="398"/>
      <c r="F39" s="400"/>
      <c r="G39" s="2"/>
      <c r="H39" s="2"/>
      <c r="I39" s="2"/>
      <c r="J39" s="1"/>
      <c r="K39" s="1"/>
    </row>
    <row r="40" spans="1:11" ht="16.399999999999999" customHeight="1">
      <c r="A40" s="96">
        <v>34</v>
      </c>
      <c r="B40" s="401"/>
      <c r="C40" s="401"/>
      <c r="D40" s="401"/>
      <c r="E40" s="401"/>
      <c r="F40" s="401"/>
      <c r="G40" s="2"/>
      <c r="H40" s="2"/>
      <c r="I40" s="2"/>
      <c r="J40" s="1"/>
      <c r="K40" s="1"/>
    </row>
    <row r="41" spans="1:11" ht="16.399999999999999" customHeight="1">
      <c r="A41" s="96">
        <v>35</v>
      </c>
      <c r="B41" s="342"/>
      <c r="C41" s="403"/>
      <c r="D41" s="399"/>
      <c r="E41" s="398"/>
      <c r="F41" s="400"/>
      <c r="G41" s="2"/>
      <c r="H41" s="2"/>
      <c r="I41" s="2"/>
      <c r="J41" s="1"/>
      <c r="K41" s="1"/>
    </row>
    <row r="42" spans="1:11" ht="16.399999999999999" customHeight="1">
      <c r="A42" s="96">
        <v>36</v>
      </c>
      <c r="B42" s="401"/>
      <c r="C42" s="401"/>
      <c r="D42" s="401"/>
      <c r="E42" s="401"/>
      <c r="F42" s="401"/>
      <c r="G42" s="2"/>
      <c r="H42" s="2"/>
      <c r="I42" s="2"/>
      <c r="J42" s="1"/>
      <c r="K42" s="1"/>
    </row>
    <row r="43" spans="1:11" ht="16.399999999999999" customHeight="1">
      <c r="A43" s="96">
        <v>37</v>
      </c>
      <c r="B43" s="342"/>
      <c r="C43" s="403"/>
      <c r="D43" s="399"/>
      <c r="E43" s="398"/>
      <c r="F43" s="400"/>
      <c r="G43" s="2"/>
      <c r="H43" s="2"/>
      <c r="I43" s="2"/>
      <c r="J43" s="1"/>
      <c r="K43" s="1"/>
    </row>
    <row r="44" spans="1:11" ht="16.399999999999999" customHeight="1">
      <c r="A44" s="96">
        <v>38</v>
      </c>
      <c r="B44" s="401"/>
      <c r="C44" s="401"/>
      <c r="D44" s="401"/>
      <c r="E44" s="401"/>
      <c r="F44" s="401"/>
      <c r="G44" s="2"/>
      <c r="H44" s="2"/>
      <c r="I44" s="2"/>
      <c r="J44" s="1"/>
      <c r="K44" s="1"/>
    </row>
    <row r="45" spans="1:11" ht="16.399999999999999" customHeight="1">
      <c r="A45" s="96">
        <v>39</v>
      </c>
      <c r="B45" s="342"/>
      <c r="C45" s="403"/>
      <c r="D45" s="399"/>
      <c r="E45" s="398"/>
      <c r="F45" s="400"/>
      <c r="G45" s="2"/>
      <c r="H45" s="2"/>
      <c r="I45" s="2"/>
      <c r="J45" s="1"/>
      <c r="K45" s="1"/>
    </row>
    <row r="46" spans="1:11" ht="16.399999999999999" customHeight="1">
      <c r="A46" s="96">
        <v>40</v>
      </c>
      <c r="B46" s="401"/>
      <c r="C46" s="401"/>
      <c r="D46" s="401"/>
      <c r="E46" s="401"/>
      <c r="F46" s="401"/>
      <c r="G46" s="2"/>
      <c r="H46" s="2"/>
      <c r="I46" s="2"/>
      <c r="J46" s="1"/>
      <c r="K46" s="1"/>
    </row>
    <row r="47" spans="1:11" ht="16.399999999999999" customHeight="1">
      <c r="A47" s="96">
        <v>41</v>
      </c>
      <c r="B47" s="342"/>
      <c r="C47" s="403"/>
      <c r="D47" s="399"/>
      <c r="E47" s="398"/>
      <c r="F47" s="400"/>
      <c r="G47" s="2"/>
      <c r="H47" s="2"/>
      <c r="I47" s="2"/>
      <c r="J47" s="1"/>
      <c r="K47" s="1"/>
    </row>
    <row r="48" spans="1:11" ht="16.399999999999999" customHeight="1">
      <c r="A48" s="96">
        <v>42</v>
      </c>
      <c r="B48" s="401"/>
      <c r="C48" s="401"/>
      <c r="D48" s="401"/>
      <c r="E48" s="401"/>
      <c r="F48" s="401"/>
      <c r="G48" s="2"/>
      <c r="H48" s="2"/>
      <c r="I48" s="2"/>
      <c r="J48" s="1"/>
      <c r="K48" s="1"/>
    </row>
    <row r="49" spans="1:11" ht="16.399999999999999" customHeight="1">
      <c r="A49" s="96">
        <v>43</v>
      </c>
      <c r="B49" s="342"/>
      <c r="C49" s="403"/>
      <c r="D49" s="399"/>
      <c r="E49" s="398"/>
      <c r="F49" s="400"/>
      <c r="G49" s="2"/>
      <c r="H49" s="2"/>
      <c r="I49" s="2"/>
      <c r="J49" s="1"/>
      <c r="K49" s="1"/>
    </row>
    <row r="50" spans="1:11" ht="18">
      <c r="A50" s="133"/>
      <c r="B50" s="544" t="s">
        <v>464</v>
      </c>
      <c r="C50" s="544"/>
      <c r="D50" s="727">
        <f>SUM(D7:D49)</f>
        <v>1942164.6008069997</v>
      </c>
      <c r="E50" s="2"/>
      <c r="F50" s="728">
        <f>SUM(F7:F49)</f>
        <v>1107578.2990000001</v>
      </c>
      <c r="G50" s="2"/>
      <c r="H50" s="2"/>
      <c r="I50" s="2"/>
      <c r="J50" s="1"/>
      <c r="K50" s="1"/>
    </row>
    <row r="51" spans="1:11" ht="18">
      <c r="A51" s="2"/>
      <c r="B51" s="133"/>
      <c r="C51" s="133"/>
      <c r="D51" s="96" t="s">
        <v>1588</v>
      </c>
      <c r="E51" s="2"/>
      <c r="F51" s="96" t="s">
        <v>1589</v>
      </c>
      <c r="G51" s="2"/>
      <c r="H51" s="2"/>
      <c r="I51" s="2"/>
      <c r="J51" s="1"/>
      <c r="K51" s="1"/>
    </row>
    <row r="52" spans="1:11" ht="15.5">
      <c r="A52" s="4" t="s">
        <v>110</v>
      </c>
      <c r="B52" s="2"/>
      <c r="C52" s="2"/>
      <c r="D52" s="2"/>
      <c r="E52" s="2"/>
      <c r="F52" s="2"/>
      <c r="G52" s="2"/>
      <c r="H52" s="2"/>
      <c r="I52" s="2"/>
      <c r="J52" s="1"/>
      <c r="K52" s="1"/>
    </row>
    <row r="53" spans="1:11" ht="18.5">
      <c r="A53" s="21" t="s">
        <v>2302</v>
      </c>
      <c r="B53" s="2"/>
      <c r="C53" s="2"/>
      <c r="D53" s="2"/>
      <c r="E53" s="2"/>
      <c r="F53" s="2"/>
      <c r="G53" s="2"/>
      <c r="H53" s="2"/>
      <c r="I53" s="2"/>
      <c r="J53" s="1"/>
      <c r="K53" s="1"/>
    </row>
    <row r="54" spans="1:11" ht="18.5">
      <c r="A54" s="21" t="s">
        <v>1234</v>
      </c>
      <c r="B54" s="2"/>
      <c r="C54" s="2"/>
      <c r="D54" s="2"/>
      <c r="E54" s="2"/>
      <c r="F54" s="2"/>
      <c r="G54" s="2"/>
      <c r="H54" s="2"/>
      <c r="I54" s="2"/>
      <c r="J54" s="1"/>
      <c r="K54" s="1"/>
    </row>
    <row r="55" spans="1:11" ht="15.5">
      <c r="A55" s="2" t="s">
        <v>2303</v>
      </c>
      <c r="B55" s="2"/>
      <c r="C55" s="2"/>
      <c r="D55" s="2"/>
      <c r="E55" s="2"/>
      <c r="F55" s="2"/>
      <c r="G55" s="2"/>
      <c r="H55" s="2"/>
      <c r="I55" s="2"/>
      <c r="J55" s="1"/>
      <c r="K55" s="1"/>
    </row>
    <row r="56" spans="1:11" ht="15.5">
      <c r="A56" s="2" t="s">
        <v>3000</v>
      </c>
      <c r="B56" s="2"/>
      <c r="C56" s="2"/>
      <c r="D56" s="2"/>
      <c r="E56" s="2"/>
      <c r="F56" s="2"/>
      <c r="G56" s="2"/>
      <c r="H56" s="2"/>
      <c r="I56" s="2"/>
      <c r="J56" s="1"/>
      <c r="K56" s="1"/>
    </row>
    <row r="57" spans="1:11" ht="15.5">
      <c r="A57" s="2" t="s">
        <v>3001</v>
      </c>
      <c r="B57" s="2"/>
      <c r="C57" s="2"/>
      <c r="D57" s="2"/>
      <c r="E57" s="2"/>
      <c r="F57" s="2"/>
      <c r="G57" s="2"/>
      <c r="H57" s="2"/>
      <c r="I57" s="2"/>
      <c r="J57" s="1"/>
      <c r="K57" s="1"/>
    </row>
    <row r="58" spans="1:11" ht="19">
      <c r="A58" s="21" t="s">
        <v>2304</v>
      </c>
      <c r="B58" s="133"/>
      <c r="C58" s="133"/>
      <c r="D58" s="2"/>
      <c r="E58" s="2"/>
      <c r="F58" s="2"/>
      <c r="G58" s="2"/>
      <c r="H58" s="2"/>
      <c r="I58" s="2"/>
      <c r="J58" s="1"/>
      <c r="K58" s="1"/>
    </row>
    <row r="59" spans="1:11" ht="18">
      <c r="A59" s="2" t="s">
        <v>3003</v>
      </c>
      <c r="B59" s="133"/>
      <c r="C59" s="133"/>
      <c r="D59" s="2"/>
      <c r="E59" s="2"/>
      <c r="F59" s="2"/>
      <c r="G59" s="2"/>
      <c r="H59" s="2"/>
      <c r="I59" s="2"/>
      <c r="J59" s="1"/>
      <c r="K59" s="1"/>
    </row>
    <row r="60" spans="1:11" ht="15.5">
      <c r="A60" s="1295" t="s">
        <v>3002</v>
      </c>
      <c r="B60" s="1296"/>
      <c r="C60" s="1296"/>
      <c r="D60" s="1296"/>
      <c r="E60" s="1296"/>
      <c r="F60" s="1296"/>
      <c r="G60" s="2"/>
      <c r="H60" s="2"/>
      <c r="I60" s="2"/>
      <c r="J60" s="1"/>
      <c r="K60" s="1"/>
    </row>
    <row r="61" spans="1:11" ht="15.5">
      <c r="B61" s="3"/>
      <c r="C61" s="3"/>
      <c r="D61" s="3"/>
      <c r="E61" s="3"/>
      <c r="F61" s="3"/>
      <c r="G61" s="3"/>
      <c r="H61" s="3"/>
      <c r="I61" s="3"/>
    </row>
    <row r="62" spans="1:11" ht="15.5">
      <c r="B62" s="3"/>
      <c r="C62" s="3"/>
      <c r="D62" s="3"/>
      <c r="E62" s="3"/>
      <c r="F62" s="3"/>
      <c r="G62" s="3"/>
      <c r="H62" s="3"/>
      <c r="I62" s="3"/>
    </row>
  </sheetData>
  <sheetProtection sheet="1" objects="1" scenarios="1"/>
  <mergeCells count="3">
    <mergeCell ref="A1:F1"/>
    <mergeCell ref="A2:F2"/>
    <mergeCell ref="A60:F60"/>
  </mergeCells>
  <phoneticPr fontId="26" type="noConversion"/>
  <printOptions horizontalCentered="1"/>
  <pageMargins left="0.75" right="0.75" top="0.96" bottom="1" header="0.5" footer="0.5"/>
  <pageSetup scale="64" orientation="portrait" r:id="rId1"/>
  <headerFooter alignWithMargins="0">
    <oddHeader>&amp;C&amp;"Times New Roman,Bold"&amp;16ATTACHMENT D, &amp;P of &amp;N
EVERGY</oddHeader>
    <oddFooter>&amp;R&amp;1#&amp;"Calibri"&amp;10&amp;KA80000Internal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25"/>
  <sheetViews>
    <sheetView view="pageBreakPreview" topLeftCell="B1" zoomScale="90" zoomScaleNormal="100" zoomScaleSheetLayoutView="90" workbookViewId="0">
      <selection activeCell="Q19" sqref="Q19"/>
    </sheetView>
  </sheetViews>
  <sheetFormatPr defaultColWidth="9.1796875" defaultRowHeight="12.5"/>
  <cols>
    <col min="1" max="1" width="7.81640625" style="46" customWidth="1"/>
    <col min="2" max="2" width="50.54296875" style="46" customWidth="1"/>
    <col min="3" max="3" width="18" style="46" customWidth="1"/>
    <col min="4" max="4" width="17" style="46" customWidth="1"/>
    <col min="5" max="5" width="15.54296875" style="46" customWidth="1"/>
    <col min="6" max="6" width="17.81640625" style="46" customWidth="1"/>
    <col min="7" max="7" width="17.1796875" style="46" customWidth="1"/>
    <col min="8" max="8" width="16.1796875" style="46" customWidth="1"/>
    <col min="9" max="9" width="13.81640625" style="46" customWidth="1"/>
    <col min="10" max="10" width="10.54296875" style="46" customWidth="1"/>
    <col min="11" max="11" width="10.54296875" style="46" bestFit="1" customWidth="1"/>
    <col min="12" max="16384" width="9.1796875" style="46"/>
  </cols>
  <sheetData>
    <row r="1" spans="1:8" ht="20.5">
      <c r="A1" s="1247" t="s">
        <v>584</v>
      </c>
      <c r="B1" s="1247"/>
      <c r="C1" s="1292"/>
      <c r="D1" s="1292"/>
      <c r="E1" s="1292"/>
      <c r="F1" s="1292"/>
      <c r="G1" s="1292"/>
      <c r="H1" s="1292"/>
    </row>
    <row r="2" spans="1:8" ht="19">
      <c r="A2" s="1221" t="str">
        <f>' Net Monthly Bill'!A2:B2</f>
        <v>For Contract Year Beginning June 1, 2026, Based on 2025 Data</v>
      </c>
      <c r="B2" s="1221"/>
      <c r="C2" s="1221"/>
      <c r="D2" s="1221"/>
      <c r="E2" s="1221"/>
      <c r="F2" s="1221"/>
      <c r="G2" s="1221"/>
      <c r="H2" s="1221"/>
    </row>
    <row r="3" spans="1:8" ht="18">
      <c r="A3" s="583"/>
      <c r="B3" s="583"/>
    </row>
    <row r="4" spans="1:8" ht="15.5">
      <c r="A4" s="268"/>
      <c r="B4" s="268"/>
      <c r="C4" s="1283" t="s">
        <v>2862</v>
      </c>
      <c r="D4" s="1283"/>
      <c r="E4" s="1283"/>
      <c r="F4" s="1298" t="s">
        <v>2863</v>
      </c>
      <c r="G4" s="1283"/>
      <c r="H4" s="1283"/>
    </row>
    <row r="5" spans="1:8" ht="15.5">
      <c r="D5" s="96" t="s">
        <v>1557</v>
      </c>
      <c r="E5" s="585"/>
      <c r="G5" s="96" t="s">
        <v>1557</v>
      </c>
    </row>
    <row r="6" spans="1:8" ht="18.5">
      <c r="A6" s="96" t="s">
        <v>490</v>
      </c>
      <c r="B6" s="268" t="s">
        <v>648</v>
      </c>
      <c r="C6" s="96" t="s">
        <v>464</v>
      </c>
      <c r="D6" s="96" t="s">
        <v>2287</v>
      </c>
      <c r="E6" s="586" t="s">
        <v>19</v>
      </c>
      <c r="F6" s="96" t="s">
        <v>464</v>
      </c>
      <c r="G6" s="96" t="s">
        <v>2288</v>
      </c>
      <c r="H6" s="96" t="s">
        <v>19</v>
      </c>
    </row>
    <row r="7" spans="1:8" ht="15.5">
      <c r="A7" s="97" t="s">
        <v>918</v>
      </c>
      <c r="C7" s="97" t="s">
        <v>1405</v>
      </c>
      <c r="D7" s="97" t="s">
        <v>2289</v>
      </c>
      <c r="E7" s="97" t="s">
        <v>1267</v>
      </c>
      <c r="F7" s="587" t="s">
        <v>1405</v>
      </c>
      <c r="G7" s="97" t="s">
        <v>2289</v>
      </c>
      <c r="H7" s="97" t="s">
        <v>1267</v>
      </c>
    </row>
    <row r="8" spans="1:8" ht="15.5">
      <c r="A8" s="97"/>
      <c r="B8" s="2"/>
      <c r="C8" s="96" t="s">
        <v>113</v>
      </c>
      <c r="D8" s="96" t="s">
        <v>114</v>
      </c>
      <c r="E8" s="586" t="s">
        <v>1235</v>
      </c>
      <c r="F8" s="96" t="s">
        <v>743</v>
      </c>
      <c r="G8" s="96" t="s">
        <v>744</v>
      </c>
      <c r="H8" s="96" t="s">
        <v>1236</v>
      </c>
    </row>
    <row r="9" spans="1:8" ht="15.5">
      <c r="A9" s="96">
        <v>1</v>
      </c>
      <c r="B9" s="2" t="s">
        <v>3050</v>
      </c>
      <c r="C9" s="1078">
        <v>6152472.7300000004</v>
      </c>
      <c r="D9" s="1078">
        <v>6152472.7300000004</v>
      </c>
      <c r="E9" s="588">
        <f>C9-D9</f>
        <v>0</v>
      </c>
      <c r="F9" s="1079">
        <v>0</v>
      </c>
      <c r="G9" s="1078">
        <v>0</v>
      </c>
      <c r="H9" s="588">
        <f>F9-G9</f>
        <v>0</v>
      </c>
    </row>
    <row r="10" spans="1:8" ht="15.5">
      <c r="A10" s="96">
        <f>A9+1</f>
        <v>2</v>
      </c>
      <c r="B10" s="2" t="s">
        <v>3051</v>
      </c>
      <c r="C10" s="1078">
        <v>0</v>
      </c>
      <c r="D10" s="1078">
        <v>0</v>
      </c>
      <c r="E10" s="588">
        <f t="shared" ref="E10:E20" si="0">C10-D10</f>
        <v>0</v>
      </c>
      <c r="F10" s="1079">
        <v>0</v>
      </c>
      <c r="G10" s="1078">
        <v>0</v>
      </c>
      <c r="H10" s="588">
        <f t="shared" ref="H10:H20" si="1">F10-G10</f>
        <v>0</v>
      </c>
    </row>
    <row r="11" spans="1:8" ht="15.5">
      <c r="A11" s="96">
        <f t="shared" ref="A11:A21" si="2">A10+1</f>
        <v>3</v>
      </c>
      <c r="B11" s="2" t="s">
        <v>3052</v>
      </c>
      <c r="C11" s="1078">
        <v>2123005.6399999997</v>
      </c>
      <c r="D11" s="1078">
        <v>2123005.6399999997</v>
      </c>
      <c r="E11" s="588">
        <f t="shared" si="0"/>
        <v>0</v>
      </c>
      <c r="F11" s="1079">
        <v>3226669.61</v>
      </c>
      <c r="G11" s="1078">
        <v>3226669.61</v>
      </c>
      <c r="H11" s="588">
        <f t="shared" si="1"/>
        <v>0</v>
      </c>
    </row>
    <row r="12" spans="1:8" ht="15.5">
      <c r="A12" s="96">
        <f t="shared" si="2"/>
        <v>4</v>
      </c>
      <c r="B12" s="2" t="s">
        <v>3053</v>
      </c>
      <c r="C12" s="1078">
        <v>142047784.77000001</v>
      </c>
      <c r="D12" s="1078">
        <v>142047784.77000001</v>
      </c>
      <c r="E12" s="588">
        <f t="shared" si="0"/>
        <v>0</v>
      </c>
      <c r="F12" s="1079">
        <v>89364665.459999993</v>
      </c>
      <c r="G12" s="1078">
        <v>89364665.459999993</v>
      </c>
      <c r="H12" s="588">
        <f t="shared" si="1"/>
        <v>0</v>
      </c>
    </row>
    <row r="13" spans="1:8" ht="15.5">
      <c r="A13" s="96">
        <f t="shared" si="2"/>
        <v>5</v>
      </c>
      <c r="B13" s="2" t="s">
        <v>3054</v>
      </c>
      <c r="C13" s="1078">
        <v>0</v>
      </c>
      <c r="D13" s="1078">
        <v>0</v>
      </c>
      <c r="E13" s="588">
        <f t="shared" si="0"/>
        <v>0</v>
      </c>
      <c r="F13" s="1079">
        <v>0</v>
      </c>
      <c r="G13" s="1078">
        <v>0</v>
      </c>
      <c r="H13" s="588">
        <f t="shared" si="1"/>
        <v>0</v>
      </c>
    </row>
    <row r="14" spans="1:8" ht="15.5">
      <c r="A14" s="96">
        <f t="shared" si="2"/>
        <v>6</v>
      </c>
      <c r="B14" s="2" t="s">
        <v>3056</v>
      </c>
      <c r="C14" s="1078">
        <v>6927613.3200000003</v>
      </c>
      <c r="D14" s="1078">
        <v>6927613.3200000003</v>
      </c>
      <c r="E14" s="588">
        <f t="shared" si="0"/>
        <v>0</v>
      </c>
      <c r="F14" s="1079">
        <v>2416523.31</v>
      </c>
      <c r="G14" s="1078">
        <v>2416523.31</v>
      </c>
      <c r="H14" s="588">
        <f t="shared" si="1"/>
        <v>0</v>
      </c>
    </row>
    <row r="15" spans="1:8" ht="15.5">
      <c r="A15" s="96">
        <f t="shared" si="2"/>
        <v>7</v>
      </c>
      <c r="B15" s="2" t="s">
        <v>3055</v>
      </c>
      <c r="C15" s="1078">
        <v>351389.06</v>
      </c>
      <c r="D15" s="1078">
        <v>351389.06</v>
      </c>
      <c r="E15" s="588">
        <f t="shared" si="0"/>
        <v>0</v>
      </c>
      <c r="F15" s="1079">
        <v>1399542.22</v>
      </c>
      <c r="G15" s="1078">
        <v>1399542.22</v>
      </c>
      <c r="H15" s="588">
        <f t="shared" si="1"/>
        <v>0</v>
      </c>
    </row>
    <row r="16" spans="1:8" ht="15.5">
      <c r="A16" s="96">
        <f t="shared" si="2"/>
        <v>8</v>
      </c>
      <c r="B16" s="2" t="s">
        <v>3057</v>
      </c>
      <c r="C16" s="1078">
        <v>1127464.8600000001</v>
      </c>
      <c r="D16" s="1078">
        <v>1127464.8600000001</v>
      </c>
      <c r="E16" s="588">
        <f t="shared" si="0"/>
        <v>0</v>
      </c>
      <c r="F16" s="1079">
        <v>313753.03999999998</v>
      </c>
      <c r="G16" s="1078">
        <v>313753.03999999998</v>
      </c>
      <c r="H16" s="588">
        <f t="shared" si="1"/>
        <v>0</v>
      </c>
    </row>
    <row r="17" spans="1:8" ht="15.5">
      <c r="A17" s="96">
        <f t="shared" si="2"/>
        <v>9</v>
      </c>
      <c r="B17" s="2" t="s">
        <v>3058</v>
      </c>
      <c r="C17" s="1078">
        <v>4799251.43</v>
      </c>
      <c r="D17" s="1078">
        <v>4799251.43</v>
      </c>
      <c r="E17" s="588">
        <f t="shared" si="0"/>
        <v>0</v>
      </c>
      <c r="F17" s="1079">
        <v>1371366.27</v>
      </c>
      <c r="G17" s="1078">
        <v>1371366.27</v>
      </c>
      <c r="H17" s="588">
        <f t="shared" si="1"/>
        <v>0</v>
      </c>
    </row>
    <row r="18" spans="1:8" ht="15.5">
      <c r="A18" s="96">
        <f t="shared" si="2"/>
        <v>10</v>
      </c>
      <c r="B18" s="2" t="s">
        <v>3059</v>
      </c>
      <c r="C18" s="1078">
        <v>4339264.07</v>
      </c>
      <c r="D18" s="1078">
        <v>0</v>
      </c>
      <c r="E18" s="588">
        <f t="shared" si="0"/>
        <v>4339264.07</v>
      </c>
      <c r="F18" s="1079">
        <v>-213087.01</v>
      </c>
      <c r="G18" s="1078">
        <v>0</v>
      </c>
      <c r="H18" s="588">
        <f t="shared" si="1"/>
        <v>-213087.01</v>
      </c>
    </row>
    <row r="19" spans="1:8" ht="15.5">
      <c r="A19" s="96">
        <f t="shared" si="2"/>
        <v>11</v>
      </c>
      <c r="B19" s="2" t="s">
        <v>3060</v>
      </c>
      <c r="C19" s="1078">
        <v>-33112557.620000001</v>
      </c>
      <c r="D19" s="1078">
        <v>-33112557.620000001</v>
      </c>
      <c r="E19" s="588">
        <f t="shared" si="0"/>
        <v>0</v>
      </c>
      <c r="F19" s="1079">
        <v>0</v>
      </c>
      <c r="G19" s="1078">
        <v>0</v>
      </c>
      <c r="H19" s="588">
        <f t="shared" si="1"/>
        <v>0</v>
      </c>
    </row>
    <row r="20" spans="1:8" ht="15.5">
      <c r="A20" s="96">
        <f t="shared" si="2"/>
        <v>12</v>
      </c>
      <c r="B20" s="2" t="s">
        <v>3061</v>
      </c>
      <c r="C20" s="1078">
        <v>9468447.6899999995</v>
      </c>
      <c r="D20" s="1078">
        <v>9468447.6899999995</v>
      </c>
      <c r="E20" s="588">
        <f t="shared" si="0"/>
        <v>0</v>
      </c>
      <c r="F20" s="1079">
        <v>9689986.8000000007</v>
      </c>
      <c r="G20" s="1078">
        <v>9689986.8000000007</v>
      </c>
      <c r="H20" s="588">
        <f t="shared" si="1"/>
        <v>0</v>
      </c>
    </row>
    <row r="21" spans="1:8" ht="15.5">
      <c r="A21" s="96">
        <f t="shared" si="2"/>
        <v>13</v>
      </c>
      <c r="B21" s="2" t="s">
        <v>14</v>
      </c>
      <c r="C21" s="589">
        <f t="shared" ref="C21:H21" si="3">SUM(C9:C20)</f>
        <v>144224135.95000002</v>
      </c>
      <c r="D21" s="589">
        <f t="shared" si="3"/>
        <v>139884871.88000003</v>
      </c>
      <c r="E21" s="588">
        <f t="shared" si="3"/>
        <v>4339264.07</v>
      </c>
      <c r="F21" s="589">
        <f t="shared" si="3"/>
        <v>107569419.69999999</v>
      </c>
      <c r="G21" s="589">
        <f t="shared" si="3"/>
        <v>107782506.70999999</v>
      </c>
      <c r="H21" s="588">
        <f t="shared" si="3"/>
        <v>-213087.01</v>
      </c>
    </row>
    <row r="22" spans="1:8">
      <c r="C22" s="1297" t="s">
        <v>1191</v>
      </c>
      <c r="D22" s="1297"/>
      <c r="F22" s="1297" t="s">
        <v>1191</v>
      </c>
      <c r="G22" s="1297"/>
    </row>
    <row r="23" spans="1:8" ht="15.5">
      <c r="A23" s="4" t="s">
        <v>110</v>
      </c>
    </row>
    <row r="24" spans="1:8" ht="18.5">
      <c r="A24" s="21" t="s">
        <v>1237</v>
      </c>
      <c r="F24" s="590">
        <f>F21+C21</f>
        <v>251793555.65000001</v>
      </c>
      <c r="G24" s="590">
        <f>G21+D21</f>
        <v>247667378.59000003</v>
      </c>
      <c r="H24" s="590">
        <f>F24-G24</f>
        <v>4126177.0599999726</v>
      </c>
    </row>
    <row r="25" spans="1:8" ht="15.5">
      <c r="A25" s="2" t="s">
        <v>1590</v>
      </c>
    </row>
  </sheetData>
  <sheetProtection sheet="1" objects="1" scenarios="1"/>
  <mergeCells count="6">
    <mergeCell ref="C22:D22"/>
    <mergeCell ref="F22:G22"/>
    <mergeCell ref="A1:H1"/>
    <mergeCell ref="C4:E4"/>
    <mergeCell ref="F4:H4"/>
    <mergeCell ref="A2:H2"/>
  </mergeCells>
  <phoneticPr fontId="0" type="noConversion"/>
  <printOptions horizontalCentered="1"/>
  <pageMargins left="0.75" right="0.75" top="0.89" bottom="1" header="0.5" footer="0.5"/>
  <pageSetup scale="77" orientation="landscape" r:id="rId1"/>
  <headerFooter alignWithMargins="0">
    <oddHeader>&amp;C&amp;"Times New Roman,Bold"&amp;16ATTACHMENT D, Page &amp;P of &amp;N
EVERGY</oddHeader>
    <oddFooter>&amp;R&amp;1#&amp;"Calibri"&amp;10&amp;KA80000Internal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H1046"/>
  <sheetViews>
    <sheetView view="pageBreakPreview" topLeftCell="A437" zoomScale="90" zoomScaleNormal="75" zoomScaleSheetLayoutView="90" workbookViewId="0">
      <selection activeCell="J468" sqref="J468"/>
    </sheetView>
  </sheetViews>
  <sheetFormatPr defaultColWidth="9.1796875" defaultRowHeight="12.5"/>
  <cols>
    <col min="1" max="1" width="7.81640625" style="110" customWidth="1"/>
    <col min="2" max="2" width="70.81640625" style="110" customWidth="1"/>
    <col min="3" max="3" width="11.81640625" style="110" customWidth="1"/>
    <col min="4" max="4" width="15.81640625" style="110" customWidth="1"/>
    <col min="5" max="5" width="15.54296875" style="110" customWidth="1"/>
    <col min="6" max="6" width="15" style="110" customWidth="1"/>
    <col min="7" max="7" width="15.81640625" style="110" bestFit="1" customWidth="1"/>
    <col min="8" max="8" width="16.1796875" style="110" customWidth="1"/>
    <col min="9" max="10" width="9.1796875" style="110"/>
    <col min="11" max="11" width="9.1796875" style="110" customWidth="1"/>
    <col min="12" max="16384" width="9.1796875" style="110"/>
  </cols>
  <sheetData>
    <row r="1" spans="1:8" ht="20.5">
      <c r="A1" s="1247" t="s">
        <v>2949</v>
      </c>
      <c r="B1" s="1247"/>
      <c r="C1" s="1292"/>
      <c r="D1" s="1292"/>
      <c r="E1" s="1292"/>
      <c r="F1" s="1292"/>
      <c r="G1" s="1292"/>
      <c r="H1" s="1292"/>
    </row>
    <row r="2" spans="1:8" ht="19">
      <c r="A2" s="1221" t="str">
        <f>' Net Monthly Bill'!A2:B2</f>
        <v>For Contract Year Beginning June 1, 2026, Based on 2025 Data</v>
      </c>
      <c r="B2" s="1221"/>
      <c r="C2" s="1221"/>
      <c r="D2" s="1221"/>
      <c r="E2" s="1221"/>
      <c r="F2" s="1221"/>
      <c r="G2" s="1221"/>
      <c r="H2" s="1221"/>
    </row>
    <row r="3" spans="1:8" ht="19">
      <c r="A3" s="459"/>
      <c r="B3" s="459"/>
      <c r="C3" s="459"/>
      <c r="D3" s="459"/>
      <c r="E3" s="459"/>
      <c r="F3" s="459"/>
      <c r="G3" s="459"/>
      <c r="H3" s="459"/>
    </row>
    <row r="4" spans="1:8" ht="13">
      <c r="A4" s="8"/>
      <c r="B4" s="8"/>
      <c r="C4" s="8" t="s">
        <v>476</v>
      </c>
      <c r="D4" s="8" t="s">
        <v>477</v>
      </c>
      <c r="E4" s="8" t="s">
        <v>478</v>
      </c>
      <c r="F4" s="8" t="s">
        <v>479</v>
      </c>
      <c r="G4" s="8" t="s">
        <v>480</v>
      </c>
      <c r="H4" s="11" t="s">
        <v>874</v>
      </c>
    </row>
    <row r="5" spans="1:8" s="989" customFormat="1" ht="15.5">
      <c r="A5" s="269"/>
      <c r="B5" s="96"/>
      <c r="C5" s="96"/>
      <c r="D5" s="256" t="s">
        <v>465</v>
      </c>
      <c r="E5" s="256"/>
      <c r="F5" s="256"/>
      <c r="G5" s="256"/>
      <c r="H5" s="256" t="s">
        <v>2225</v>
      </c>
    </row>
    <row r="6" spans="1:8" s="989" customFormat="1" ht="15.5">
      <c r="A6" s="269"/>
      <c r="B6" s="96"/>
      <c r="C6" s="96" t="s">
        <v>2317</v>
      </c>
      <c r="D6" s="256" t="s">
        <v>649</v>
      </c>
      <c r="E6" s="256" t="s">
        <v>650</v>
      </c>
      <c r="F6" s="256" t="s">
        <v>650</v>
      </c>
      <c r="G6" s="256" t="s">
        <v>650</v>
      </c>
      <c r="H6" s="257" t="s">
        <v>2226</v>
      </c>
    </row>
    <row r="7" spans="1:8" s="989" customFormat="1" ht="18.5">
      <c r="A7" s="99" t="s">
        <v>490</v>
      </c>
      <c r="B7" s="294" t="s">
        <v>870</v>
      </c>
      <c r="C7" s="294" t="s">
        <v>2455</v>
      </c>
      <c r="D7" s="295" t="s">
        <v>2226</v>
      </c>
      <c r="E7" s="294" t="s">
        <v>2456</v>
      </c>
      <c r="F7" s="294" t="s">
        <v>511</v>
      </c>
      <c r="G7" s="294" t="s">
        <v>512</v>
      </c>
      <c r="H7" s="295" t="s">
        <v>2321</v>
      </c>
    </row>
    <row r="8" spans="1:8" s="989" customFormat="1" ht="15.5">
      <c r="A8" s="396">
        <v>1</v>
      </c>
      <c r="B8" s="4" t="s">
        <v>3146</v>
      </c>
      <c r="C8" s="325"/>
      <c r="D8" s="257"/>
      <c r="E8" s="325"/>
      <c r="F8" s="325"/>
      <c r="G8" s="325"/>
      <c r="H8" s="257"/>
    </row>
    <row r="9" spans="1:8" ht="15.5">
      <c r="A9" s="396">
        <f>A8+1</f>
        <v>2</v>
      </c>
      <c r="B9" s="729" t="s">
        <v>78</v>
      </c>
      <c r="C9" s="810">
        <v>6.6666666666666666E-2</v>
      </c>
      <c r="D9" s="811">
        <v>0</v>
      </c>
      <c r="E9" s="811">
        <v>0</v>
      </c>
      <c r="F9" s="811">
        <v>0</v>
      </c>
      <c r="G9" s="811">
        <v>0</v>
      </c>
      <c r="H9" s="226">
        <f t="shared" ref="H9:H30" si="0">+D9+E9+F9+G9</f>
        <v>0</v>
      </c>
    </row>
    <row r="10" spans="1:8" ht="15.5">
      <c r="A10" s="396">
        <f>A9+1</f>
        <v>3</v>
      </c>
      <c r="B10" s="729" t="s">
        <v>1655</v>
      </c>
      <c r="C10" s="810">
        <v>0.2</v>
      </c>
      <c r="D10" s="811">
        <v>0</v>
      </c>
      <c r="E10" s="811">
        <v>0</v>
      </c>
      <c r="F10" s="811">
        <v>0</v>
      </c>
      <c r="G10" s="811">
        <v>0</v>
      </c>
      <c r="H10" s="226">
        <f t="shared" si="0"/>
        <v>0</v>
      </c>
    </row>
    <row r="11" spans="1:8" ht="15.5">
      <c r="A11" s="396">
        <f t="shared" ref="A11:A92" si="1">A10+1</f>
        <v>4</v>
      </c>
      <c r="B11" s="729" t="s">
        <v>1656</v>
      </c>
      <c r="C11" s="810">
        <v>0.2</v>
      </c>
      <c r="D11" s="811">
        <v>0</v>
      </c>
      <c r="E11" s="811">
        <v>0</v>
      </c>
      <c r="F11" s="811">
        <v>0</v>
      </c>
      <c r="G11" s="811">
        <v>0</v>
      </c>
      <c r="H11" s="226">
        <f t="shared" si="0"/>
        <v>0</v>
      </c>
    </row>
    <row r="12" spans="1:8" ht="15.5">
      <c r="A12" s="396">
        <f t="shared" si="1"/>
        <v>5</v>
      </c>
      <c r="B12" s="729" t="s">
        <v>1657</v>
      </c>
      <c r="C12" s="810">
        <v>0.2</v>
      </c>
      <c r="D12" s="811">
        <v>0</v>
      </c>
      <c r="E12" s="811">
        <v>0</v>
      </c>
      <c r="F12" s="811">
        <v>0</v>
      </c>
      <c r="G12" s="811">
        <v>0</v>
      </c>
      <c r="H12" s="226">
        <f t="shared" si="0"/>
        <v>0</v>
      </c>
    </row>
    <row r="13" spans="1:8" ht="15.5">
      <c r="A13" s="396">
        <f t="shared" si="1"/>
        <v>6</v>
      </c>
      <c r="B13" s="729" t="s">
        <v>1658</v>
      </c>
      <c r="C13" s="810">
        <v>0.2</v>
      </c>
      <c r="D13" s="811">
        <v>0</v>
      </c>
      <c r="E13" s="811">
        <v>0</v>
      </c>
      <c r="F13" s="811">
        <v>0</v>
      </c>
      <c r="G13" s="811">
        <v>0</v>
      </c>
      <c r="H13" s="226">
        <f t="shared" si="0"/>
        <v>0</v>
      </c>
    </row>
    <row r="14" spans="1:8" ht="15.5">
      <c r="A14" s="396">
        <f t="shared" si="1"/>
        <v>7</v>
      </c>
      <c r="B14" s="729" t="s">
        <v>1659</v>
      </c>
      <c r="C14" s="810">
        <v>0.2</v>
      </c>
      <c r="D14" s="812">
        <v>0</v>
      </c>
      <c r="E14" s="811">
        <v>0</v>
      </c>
      <c r="F14" s="811">
        <v>0</v>
      </c>
      <c r="G14" s="811">
        <v>0</v>
      </c>
      <c r="H14" s="226">
        <f t="shared" si="0"/>
        <v>0</v>
      </c>
    </row>
    <row r="15" spans="1:8" ht="15.5">
      <c r="A15" s="396">
        <f t="shared" si="1"/>
        <v>8</v>
      </c>
      <c r="B15" s="729" t="s">
        <v>1660</v>
      </c>
      <c r="C15" s="810">
        <v>0.2</v>
      </c>
      <c r="D15" s="811">
        <v>0</v>
      </c>
      <c r="E15" s="811">
        <v>0</v>
      </c>
      <c r="F15" s="811">
        <v>0</v>
      </c>
      <c r="G15" s="811">
        <v>0</v>
      </c>
      <c r="H15" s="226">
        <f t="shared" si="0"/>
        <v>0</v>
      </c>
    </row>
    <row r="16" spans="1:8" ht="15.5">
      <c r="A16" s="396">
        <f t="shared" si="1"/>
        <v>9</v>
      </c>
      <c r="B16" s="729" t="s">
        <v>1661</v>
      </c>
      <c r="C16" s="810">
        <v>0.2</v>
      </c>
      <c r="D16" s="811">
        <v>0</v>
      </c>
      <c r="E16" s="811">
        <v>0</v>
      </c>
      <c r="F16" s="811">
        <v>0</v>
      </c>
      <c r="G16" s="811">
        <v>0</v>
      </c>
      <c r="H16" s="226">
        <f t="shared" si="0"/>
        <v>0</v>
      </c>
    </row>
    <row r="17" spans="1:8" ht="15.5">
      <c r="A17" s="396">
        <f t="shared" si="1"/>
        <v>10</v>
      </c>
      <c r="B17" s="729" t="s">
        <v>1662</v>
      </c>
      <c r="C17" s="810">
        <v>0.2</v>
      </c>
      <c r="D17" s="811">
        <v>0</v>
      </c>
      <c r="E17" s="811">
        <v>0</v>
      </c>
      <c r="F17" s="811">
        <v>0</v>
      </c>
      <c r="G17" s="811">
        <v>0</v>
      </c>
      <c r="H17" s="226">
        <f t="shared" si="0"/>
        <v>0</v>
      </c>
    </row>
    <row r="18" spans="1:8" ht="15.5">
      <c r="A18" s="396">
        <f t="shared" si="1"/>
        <v>11</v>
      </c>
      <c r="B18" s="729" t="s">
        <v>1663</v>
      </c>
      <c r="C18" s="810">
        <v>0.2</v>
      </c>
      <c r="D18" s="811">
        <v>0</v>
      </c>
      <c r="E18" s="811">
        <v>0</v>
      </c>
      <c r="F18" s="811">
        <v>0</v>
      </c>
      <c r="G18" s="811">
        <v>0</v>
      </c>
      <c r="H18" s="226">
        <f t="shared" si="0"/>
        <v>0</v>
      </c>
    </row>
    <row r="19" spans="1:8" ht="15.5">
      <c r="A19" s="396">
        <f t="shared" si="1"/>
        <v>12</v>
      </c>
      <c r="B19" s="729" t="s">
        <v>1664</v>
      </c>
      <c r="C19" s="810">
        <v>0.2</v>
      </c>
      <c r="D19" s="811">
        <v>0</v>
      </c>
      <c r="E19" s="811">
        <v>0</v>
      </c>
      <c r="F19" s="811">
        <v>0</v>
      </c>
      <c r="G19" s="811">
        <v>0</v>
      </c>
      <c r="H19" s="226">
        <f t="shared" si="0"/>
        <v>0</v>
      </c>
    </row>
    <row r="20" spans="1:8" ht="15.5">
      <c r="A20" s="396">
        <f t="shared" si="1"/>
        <v>13</v>
      </c>
      <c r="B20" s="729" t="s">
        <v>1665</v>
      </c>
      <c r="C20" s="810">
        <v>0.2</v>
      </c>
      <c r="D20" s="811">
        <v>0</v>
      </c>
      <c r="E20" s="811">
        <v>0</v>
      </c>
      <c r="F20" s="811">
        <v>0</v>
      </c>
      <c r="G20" s="811">
        <v>0</v>
      </c>
      <c r="H20" s="226">
        <f t="shared" si="0"/>
        <v>0</v>
      </c>
    </row>
    <row r="21" spans="1:8" ht="15.5">
      <c r="A21" s="396">
        <f t="shared" si="1"/>
        <v>14</v>
      </c>
      <c r="B21" s="729" t="s">
        <v>1666</v>
      </c>
      <c r="C21" s="810">
        <v>0.2</v>
      </c>
      <c r="D21" s="811">
        <v>0</v>
      </c>
      <c r="E21" s="811">
        <v>0</v>
      </c>
      <c r="F21" s="811">
        <v>0</v>
      </c>
      <c r="G21" s="811">
        <v>0</v>
      </c>
      <c r="H21" s="226">
        <f t="shared" si="0"/>
        <v>0</v>
      </c>
    </row>
    <row r="22" spans="1:8" ht="15.5">
      <c r="A22" s="396">
        <f t="shared" si="1"/>
        <v>15</v>
      </c>
      <c r="B22" s="729" t="s">
        <v>1667</v>
      </c>
      <c r="C22" s="810">
        <v>0.2</v>
      </c>
      <c r="D22" s="811">
        <v>0</v>
      </c>
      <c r="E22" s="811">
        <v>0</v>
      </c>
      <c r="F22" s="811">
        <v>0</v>
      </c>
      <c r="G22" s="811">
        <v>0</v>
      </c>
      <c r="H22" s="226">
        <f t="shared" si="0"/>
        <v>0</v>
      </c>
    </row>
    <row r="23" spans="1:8" ht="15.5">
      <c r="A23" s="396">
        <f t="shared" si="1"/>
        <v>16</v>
      </c>
      <c r="B23" s="729" t="s">
        <v>1668</v>
      </c>
      <c r="C23" s="810">
        <v>0.2</v>
      </c>
      <c r="D23" s="811">
        <v>0</v>
      </c>
      <c r="E23" s="811">
        <v>0</v>
      </c>
      <c r="F23" s="811">
        <v>0</v>
      </c>
      <c r="G23" s="811">
        <v>0</v>
      </c>
      <c r="H23" s="226">
        <f t="shared" si="0"/>
        <v>0</v>
      </c>
    </row>
    <row r="24" spans="1:8" ht="15.5">
      <c r="A24" s="396">
        <f t="shared" si="1"/>
        <v>17</v>
      </c>
      <c r="B24" s="729" t="s">
        <v>1669</v>
      </c>
      <c r="C24" s="810">
        <v>0.2</v>
      </c>
      <c r="D24" s="811">
        <v>0</v>
      </c>
      <c r="E24" s="811">
        <v>0</v>
      </c>
      <c r="F24" s="811">
        <v>0</v>
      </c>
      <c r="G24" s="811">
        <v>0</v>
      </c>
      <c r="H24" s="226">
        <f t="shared" si="0"/>
        <v>0</v>
      </c>
    </row>
    <row r="25" spans="1:8" ht="15.5">
      <c r="A25" s="396">
        <f t="shared" si="1"/>
        <v>18</v>
      </c>
      <c r="B25" s="729" t="s">
        <v>875</v>
      </c>
      <c r="C25" s="810">
        <v>0.2</v>
      </c>
      <c r="D25" s="811">
        <v>0</v>
      </c>
      <c r="E25" s="811">
        <v>0</v>
      </c>
      <c r="F25" s="811">
        <v>0</v>
      </c>
      <c r="G25" s="811">
        <v>0</v>
      </c>
      <c r="H25" s="226">
        <f t="shared" si="0"/>
        <v>0</v>
      </c>
    </row>
    <row r="26" spans="1:8" ht="15.5">
      <c r="A26" s="396">
        <f t="shared" si="1"/>
        <v>19</v>
      </c>
      <c r="B26" s="729" t="s">
        <v>1670</v>
      </c>
      <c r="C26" s="810">
        <v>0.2</v>
      </c>
      <c r="D26" s="811">
        <v>0</v>
      </c>
      <c r="E26" s="811">
        <v>0</v>
      </c>
      <c r="F26" s="811">
        <v>0</v>
      </c>
      <c r="G26" s="811">
        <v>0</v>
      </c>
      <c r="H26" s="226">
        <f t="shared" si="0"/>
        <v>0</v>
      </c>
    </row>
    <row r="27" spans="1:8" ht="15.5">
      <c r="A27" s="396">
        <f t="shared" si="1"/>
        <v>20</v>
      </c>
      <c r="B27" s="729" t="s">
        <v>1671</v>
      </c>
      <c r="C27" s="810">
        <v>0.2</v>
      </c>
      <c r="D27" s="811">
        <v>0</v>
      </c>
      <c r="E27" s="811">
        <v>0</v>
      </c>
      <c r="F27" s="439">
        <v>0</v>
      </c>
      <c r="G27" s="811">
        <v>0</v>
      </c>
      <c r="H27" s="226">
        <f t="shared" si="0"/>
        <v>0</v>
      </c>
    </row>
    <row r="28" spans="1:8" ht="15.5">
      <c r="A28" s="396">
        <f t="shared" si="1"/>
        <v>21</v>
      </c>
      <c r="B28" s="729" t="s">
        <v>1672</v>
      </c>
      <c r="C28" s="810">
        <v>0.2</v>
      </c>
      <c r="D28" s="811">
        <v>0</v>
      </c>
      <c r="E28" s="811">
        <v>0</v>
      </c>
      <c r="F28" s="811">
        <v>0</v>
      </c>
      <c r="G28" s="811">
        <v>0</v>
      </c>
      <c r="H28" s="226">
        <f t="shared" si="0"/>
        <v>0</v>
      </c>
    </row>
    <row r="29" spans="1:8" ht="15.5">
      <c r="A29" s="396">
        <f t="shared" si="1"/>
        <v>22</v>
      </c>
      <c r="B29" s="729" t="s">
        <v>1673</v>
      </c>
      <c r="C29" s="810">
        <v>0.2</v>
      </c>
      <c r="D29" s="811">
        <v>0</v>
      </c>
      <c r="E29" s="811">
        <v>0</v>
      </c>
      <c r="F29" s="811">
        <v>0</v>
      </c>
      <c r="G29" s="811">
        <v>0</v>
      </c>
      <c r="H29" s="226">
        <f t="shared" si="0"/>
        <v>0</v>
      </c>
    </row>
    <row r="30" spans="1:8" ht="15.5">
      <c r="A30" s="396">
        <f t="shared" si="1"/>
        <v>23</v>
      </c>
      <c r="B30" s="729" t="s">
        <v>1674</v>
      </c>
      <c r="C30" s="810">
        <v>0.2</v>
      </c>
      <c r="D30" s="811">
        <v>0</v>
      </c>
      <c r="E30" s="811">
        <v>0</v>
      </c>
      <c r="F30" s="811">
        <v>0</v>
      </c>
      <c r="G30" s="811">
        <v>0</v>
      </c>
      <c r="H30" s="226">
        <f t="shared" si="0"/>
        <v>0</v>
      </c>
    </row>
    <row r="31" spans="1:8" ht="15.5">
      <c r="A31" s="396">
        <f t="shared" si="1"/>
        <v>24</v>
      </c>
      <c r="B31" s="729" t="s">
        <v>1675</v>
      </c>
      <c r="C31" s="810">
        <v>0.2</v>
      </c>
      <c r="D31" s="811">
        <v>0</v>
      </c>
      <c r="E31" s="811">
        <v>0</v>
      </c>
      <c r="F31" s="811">
        <v>0</v>
      </c>
      <c r="G31" s="811">
        <v>0</v>
      </c>
      <c r="H31" s="226">
        <f t="shared" ref="H31:H54" si="2">+D31+E31+F31+G31</f>
        <v>0</v>
      </c>
    </row>
    <row r="32" spans="1:8" ht="15.5">
      <c r="A32" s="396">
        <f t="shared" si="1"/>
        <v>25</v>
      </c>
      <c r="B32" s="729" t="s">
        <v>1676</v>
      </c>
      <c r="C32" s="810">
        <v>0.2</v>
      </c>
      <c r="D32" s="811">
        <v>0</v>
      </c>
      <c r="E32" s="811">
        <v>0</v>
      </c>
      <c r="F32" s="811">
        <v>0</v>
      </c>
      <c r="G32" s="811">
        <v>0</v>
      </c>
      <c r="H32" s="226">
        <f t="shared" si="2"/>
        <v>0</v>
      </c>
    </row>
    <row r="33" spans="1:8" ht="15.5">
      <c r="A33" s="396">
        <f t="shared" si="1"/>
        <v>26</v>
      </c>
      <c r="B33" s="729" t="s">
        <v>1677</v>
      </c>
      <c r="C33" s="810">
        <v>0.2</v>
      </c>
      <c r="D33" s="811">
        <v>0</v>
      </c>
      <c r="E33" s="811">
        <v>0</v>
      </c>
      <c r="F33" s="811">
        <v>0</v>
      </c>
      <c r="G33" s="811">
        <v>0</v>
      </c>
      <c r="H33" s="226">
        <f t="shared" si="2"/>
        <v>0</v>
      </c>
    </row>
    <row r="34" spans="1:8" ht="15.5">
      <c r="A34" s="396">
        <f t="shared" si="1"/>
        <v>27</v>
      </c>
      <c r="B34" s="729" t="s">
        <v>1678</v>
      </c>
      <c r="C34" s="810">
        <v>0.2</v>
      </c>
      <c r="D34" s="811">
        <v>0</v>
      </c>
      <c r="E34" s="811">
        <v>0</v>
      </c>
      <c r="F34" s="811">
        <v>0</v>
      </c>
      <c r="G34" s="811">
        <v>0</v>
      </c>
      <c r="H34" s="226">
        <f t="shared" si="2"/>
        <v>0</v>
      </c>
    </row>
    <row r="35" spans="1:8" ht="15.5">
      <c r="A35" s="396">
        <f t="shared" si="1"/>
        <v>28</v>
      </c>
      <c r="B35" s="729" t="s">
        <v>1679</v>
      </c>
      <c r="C35" s="810">
        <v>0.2</v>
      </c>
      <c r="D35" s="811">
        <v>0</v>
      </c>
      <c r="E35" s="811">
        <v>0</v>
      </c>
      <c r="F35" s="811">
        <v>0</v>
      </c>
      <c r="G35" s="811">
        <v>0</v>
      </c>
      <c r="H35" s="226">
        <f t="shared" si="2"/>
        <v>0</v>
      </c>
    </row>
    <row r="36" spans="1:8" ht="15.5">
      <c r="A36" s="396">
        <f t="shared" si="1"/>
        <v>29</v>
      </c>
      <c r="B36" s="729" t="s">
        <v>1680</v>
      </c>
      <c r="C36" s="810">
        <v>0.2</v>
      </c>
      <c r="D36" s="811">
        <v>0</v>
      </c>
      <c r="E36" s="811">
        <v>0</v>
      </c>
      <c r="F36" s="811">
        <v>0</v>
      </c>
      <c r="G36" s="811">
        <v>0</v>
      </c>
      <c r="H36" s="226">
        <f t="shared" si="2"/>
        <v>0</v>
      </c>
    </row>
    <row r="37" spans="1:8" ht="15.5">
      <c r="A37" s="396">
        <f t="shared" si="1"/>
        <v>30</v>
      </c>
      <c r="B37" s="729" t="s">
        <v>1681</v>
      </c>
      <c r="C37" s="810">
        <v>0.2</v>
      </c>
      <c r="D37" s="811">
        <v>0</v>
      </c>
      <c r="E37" s="811">
        <v>0</v>
      </c>
      <c r="F37" s="811">
        <v>0</v>
      </c>
      <c r="G37" s="811">
        <v>0</v>
      </c>
      <c r="H37" s="226">
        <f t="shared" si="2"/>
        <v>0</v>
      </c>
    </row>
    <row r="38" spans="1:8" ht="15.5">
      <c r="A38" s="396">
        <f t="shared" si="1"/>
        <v>31</v>
      </c>
      <c r="B38" s="729" t="s">
        <v>1682</v>
      </c>
      <c r="C38" s="810">
        <v>0.2</v>
      </c>
      <c r="D38" s="811">
        <v>0</v>
      </c>
      <c r="E38" s="811">
        <v>0</v>
      </c>
      <c r="F38" s="811">
        <v>0</v>
      </c>
      <c r="G38" s="811">
        <v>0</v>
      </c>
      <c r="H38" s="226">
        <f t="shared" si="2"/>
        <v>0</v>
      </c>
    </row>
    <row r="39" spans="1:8" ht="15.5">
      <c r="A39" s="396">
        <f t="shared" si="1"/>
        <v>32</v>
      </c>
      <c r="B39" s="729" t="s">
        <v>1683</v>
      </c>
      <c r="C39" s="810">
        <v>0.2</v>
      </c>
      <c r="D39" s="811">
        <v>0</v>
      </c>
      <c r="E39" s="811">
        <v>0</v>
      </c>
      <c r="F39" s="811">
        <v>0</v>
      </c>
      <c r="G39" s="811">
        <v>0</v>
      </c>
      <c r="H39" s="226">
        <f t="shared" si="2"/>
        <v>0</v>
      </c>
    </row>
    <row r="40" spans="1:8" ht="15.5">
      <c r="A40" s="396">
        <f t="shared" si="1"/>
        <v>33</v>
      </c>
      <c r="B40" s="729" t="s">
        <v>1684</v>
      </c>
      <c r="C40" s="810">
        <v>0.2</v>
      </c>
      <c r="D40" s="811">
        <v>0</v>
      </c>
      <c r="E40" s="811">
        <v>0</v>
      </c>
      <c r="F40" s="811">
        <v>0</v>
      </c>
      <c r="G40" s="811">
        <v>0</v>
      </c>
      <c r="H40" s="226">
        <f t="shared" si="2"/>
        <v>0</v>
      </c>
    </row>
    <row r="41" spans="1:8" ht="15.5">
      <c r="A41" s="396">
        <f t="shared" si="1"/>
        <v>34</v>
      </c>
      <c r="B41" s="729" t="s">
        <v>1685</v>
      </c>
      <c r="C41" s="810">
        <v>0.2</v>
      </c>
      <c r="D41" s="811">
        <v>0</v>
      </c>
      <c r="E41" s="811">
        <v>0</v>
      </c>
      <c r="F41" s="811">
        <v>0</v>
      </c>
      <c r="G41" s="811">
        <v>0</v>
      </c>
      <c r="H41" s="226">
        <f t="shared" si="2"/>
        <v>0</v>
      </c>
    </row>
    <row r="42" spans="1:8" ht="15.5">
      <c r="A42" s="396">
        <f t="shared" si="1"/>
        <v>35</v>
      </c>
      <c r="B42" s="729" t="s">
        <v>1686</v>
      </c>
      <c r="C42" s="810">
        <v>0.2</v>
      </c>
      <c r="D42" s="811">
        <v>0</v>
      </c>
      <c r="E42" s="811">
        <v>0</v>
      </c>
      <c r="F42" s="811">
        <v>0</v>
      </c>
      <c r="G42" s="811">
        <v>0</v>
      </c>
      <c r="H42" s="226">
        <f t="shared" si="2"/>
        <v>0</v>
      </c>
    </row>
    <row r="43" spans="1:8" ht="15.5">
      <c r="A43" s="396">
        <f t="shared" si="1"/>
        <v>36</v>
      </c>
      <c r="B43" s="729" t="s">
        <v>1687</v>
      </c>
      <c r="C43" s="810">
        <v>0.2</v>
      </c>
      <c r="D43" s="811">
        <v>0</v>
      </c>
      <c r="E43" s="811">
        <v>0</v>
      </c>
      <c r="F43" s="811">
        <v>0</v>
      </c>
      <c r="G43" s="811">
        <v>0</v>
      </c>
      <c r="H43" s="226">
        <f t="shared" si="2"/>
        <v>0</v>
      </c>
    </row>
    <row r="44" spans="1:8" ht="15.5">
      <c r="A44" s="396">
        <f t="shared" si="1"/>
        <v>37</v>
      </c>
      <c r="B44" s="729" t="s">
        <v>1688</v>
      </c>
      <c r="C44" s="810">
        <v>0.2</v>
      </c>
      <c r="D44" s="811">
        <v>0</v>
      </c>
      <c r="E44" s="811">
        <v>0</v>
      </c>
      <c r="F44" s="811">
        <v>0</v>
      </c>
      <c r="G44" s="811">
        <v>0</v>
      </c>
      <c r="H44" s="226">
        <f t="shared" si="2"/>
        <v>0</v>
      </c>
    </row>
    <row r="45" spans="1:8" ht="15.5">
      <c r="A45" s="396">
        <f t="shared" si="1"/>
        <v>38</v>
      </c>
      <c r="B45" s="729" t="s">
        <v>1689</v>
      </c>
      <c r="C45" s="810">
        <v>0.2</v>
      </c>
      <c r="D45" s="811">
        <v>0</v>
      </c>
      <c r="E45" s="811">
        <v>0</v>
      </c>
      <c r="F45" s="811">
        <v>0</v>
      </c>
      <c r="G45" s="811">
        <v>0</v>
      </c>
      <c r="H45" s="226">
        <f t="shared" si="2"/>
        <v>0</v>
      </c>
    </row>
    <row r="46" spans="1:8" ht="15.5">
      <c r="A46" s="396">
        <f t="shared" si="1"/>
        <v>39</v>
      </c>
      <c r="B46" s="729" t="s">
        <v>1689</v>
      </c>
      <c r="C46" s="810">
        <v>0.2</v>
      </c>
      <c r="D46" s="811">
        <v>0</v>
      </c>
      <c r="E46" s="811">
        <v>0</v>
      </c>
      <c r="F46" s="811">
        <v>0</v>
      </c>
      <c r="G46" s="811">
        <v>0</v>
      </c>
      <c r="H46" s="226">
        <f t="shared" si="2"/>
        <v>0</v>
      </c>
    </row>
    <row r="47" spans="1:8" ht="15.5">
      <c r="A47" s="396">
        <f t="shared" si="1"/>
        <v>40</v>
      </c>
      <c r="B47" s="729" t="s">
        <v>1690</v>
      </c>
      <c r="C47" s="810">
        <v>0.2</v>
      </c>
      <c r="D47" s="811">
        <v>0</v>
      </c>
      <c r="E47" s="811">
        <v>0</v>
      </c>
      <c r="F47" s="811">
        <v>0</v>
      </c>
      <c r="G47" s="811">
        <v>0</v>
      </c>
      <c r="H47" s="226">
        <f t="shared" si="2"/>
        <v>0</v>
      </c>
    </row>
    <row r="48" spans="1:8" ht="15.5">
      <c r="A48" s="396">
        <f t="shared" si="1"/>
        <v>41</v>
      </c>
      <c r="B48" s="729" t="s">
        <v>1691</v>
      </c>
      <c r="C48" s="810">
        <v>0.2</v>
      </c>
      <c r="D48" s="811">
        <v>0</v>
      </c>
      <c r="E48" s="811">
        <v>0</v>
      </c>
      <c r="F48" s="811">
        <v>0</v>
      </c>
      <c r="G48" s="811">
        <v>0</v>
      </c>
      <c r="H48" s="226">
        <f t="shared" si="2"/>
        <v>0</v>
      </c>
    </row>
    <row r="49" spans="1:8" ht="15.5">
      <c r="A49" s="396">
        <f t="shared" si="1"/>
        <v>42</v>
      </c>
      <c r="B49" s="729" t="s">
        <v>1692</v>
      </c>
      <c r="C49" s="810">
        <v>0.2</v>
      </c>
      <c r="D49" s="811">
        <v>0</v>
      </c>
      <c r="E49" s="811">
        <v>0</v>
      </c>
      <c r="F49" s="811">
        <v>0</v>
      </c>
      <c r="G49" s="811">
        <v>0</v>
      </c>
      <c r="H49" s="226">
        <f t="shared" si="2"/>
        <v>0</v>
      </c>
    </row>
    <row r="50" spans="1:8" ht="15.5">
      <c r="A50" s="396">
        <f t="shared" si="1"/>
        <v>43</v>
      </c>
      <c r="B50" s="729" t="s">
        <v>1693</v>
      </c>
      <c r="C50" s="810">
        <v>0.2</v>
      </c>
      <c r="D50" s="811">
        <v>0</v>
      </c>
      <c r="E50" s="811">
        <v>0</v>
      </c>
      <c r="F50" s="811">
        <v>0</v>
      </c>
      <c r="G50" s="811">
        <v>0</v>
      </c>
      <c r="H50" s="226">
        <f t="shared" si="2"/>
        <v>0</v>
      </c>
    </row>
    <row r="51" spans="1:8" ht="15.5">
      <c r="A51" s="396">
        <f t="shared" si="1"/>
        <v>44</v>
      </c>
      <c r="B51" s="729" t="s">
        <v>1647</v>
      </c>
      <c r="C51" s="810">
        <v>0.2</v>
      </c>
      <c r="D51" s="811">
        <v>0</v>
      </c>
      <c r="E51" s="811">
        <v>0</v>
      </c>
      <c r="F51" s="811">
        <v>0</v>
      </c>
      <c r="G51" s="439">
        <v>0</v>
      </c>
      <c r="H51" s="226">
        <f t="shared" si="2"/>
        <v>0</v>
      </c>
    </row>
    <row r="52" spans="1:8" ht="15.5">
      <c r="A52" s="396">
        <f t="shared" si="1"/>
        <v>45</v>
      </c>
      <c r="B52" s="729" t="s">
        <v>1648</v>
      </c>
      <c r="C52" s="810">
        <v>0.2</v>
      </c>
      <c r="D52" s="811">
        <v>0</v>
      </c>
      <c r="E52" s="811">
        <v>0</v>
      </c>
      <c r="F52" s="811">
        <v>0</v>
      </c>
      <c r="G52" s="811">
        <v>0</v>
      </c>
      <c r="H52" s="226">
        <f t="shared" si="2"/>
        <v>0</v>
      </c>
    </row>
    <row r="53" spans="1:8" ht="15.5">
      <c r="A53" s="396">
        <f t="shared" si="1"/>
        <v>46</v>
      </c>
      <c r="B53" s="729" t="s">
        <v>1649</v>
      </c>
      <c r="C53" s="810">
        <v>0.2</v>
      </c>
      <c r="D53" s="811">
        <v>0</v>
      </c>
      <c r="E53" s="811">
        <v>0</v>
      </c>
      <c r="F53" s="811">
        <v>0</v>
      </c>
      <c r="G53" s="811">
        <v>0</v>
      </c>
      <c r="H53" s="226">
        <f t="shared" si="2"/>
        <v>0</v>
      </c>
    </row>
    <row r="54" spans="1:8" ht="15.5">
      <c r="A54" s="396">
        <f t="shared" si="1"/>
        <v>47</v>
      </c>
      <c r="B54" s="729" t="s">
        <v>1650</v>
      </c>
      <c r="C54" s="810">
        <v>0.2</v>
      </c>
      <c r="D54" s="811">
        <v>0</v>
      </c>
      <c r="E54" s="811">
        <v>0</v>
      </c>
      <c r="F54" s="811">
        <v>0</v>
      </c>
      <c r="G54" s="811">
        <v>0</v>
      </c>
      <c r="H54" s="226">
        <f t="shared" si="2"/>
        <v>0</v>
      </c>
    </row>
    <row r="55" spans="1:8" ht="15.5">
      <c r="A55" s="396">
        <f t="shared" si="1"/>
        <v>48</v>
      </c>
      <c r="B55" s="729" t="s">
        <v>1694</v>
      </c>
      <c r="C55" s="810">
        <v>0.2</v>
      </c>
      <c r="D55" s="811">
        <v>0</v>
      </c>
      <c r="E55" s="811">
        <v>0</v>
      </c>
      <c r="F55" s="811">
        <v>0</v>
      </c>
      <c r="G55" s="811">
        <v>0</v>
      </c>
      <c r="H55" s="226">
        <f>+D55+E55+F55+G55</f>
        <v>0</v>
      </c>
    </row>
    <row r="56" spans="1:8" ht="15.5">
      <c r="A56" s="396">
        <f t="shared" si="1"/>
        <v>49</v>
      </c>
      <c r="B56" s="729" t="s">
        <v>1695</v>
      </c>
      <c r="C56" s="810">
        <v>0.2</v>
      </c>
      <c r="D56" s="811">
        <v>0</v>
      </c>
      <c r="E56" s="811">
        <v>0</v>
      </c>
      <c r="F56" s="811">
        <v>0</v>
      </c>
      <c r="G56" s="811">
        <v>0</v>
      </c>
      <c r="H56" s="226">
        <f>+D56+E56+F56+G56</f>
        <v>0</v>
      </c>
    </row>
    <row r="57" spans="1:8" ht="15.5">
      <c r="A57" s="396">
        <f t="shared" si="1"/>
        <v>50</v>
      </c>
      <c r="B57" s="729" t="s">
        <v>1696</v>
      </c>
      <c r="C57" s="810">
        <v>0.2</v>
      </c>
      <c r="D57" s="811">
        <v>0</v>
      </c>
      <c r="E57" s="811">
        <v>0</v>
      </c>
      <c r="F57" s="811">
        <v>0</v>
      </c>
      <c r="G57" s="811">
        <v>0</v>
      </c>
      <c r="H57" s="226">
        <f>+D57+E57+F57+G57</f>
        <v>0</v>
      </c>
    </row>
    <row r="58" spans="1:8" ht="15.5">
      <c r="A58" s="396">
        <f t="shared" si="1"/>
        <v>51</v>
      </c>
      <c r="B58" s="729" t="s">
        <v>2350</v>
      </c>
      <c r="C58" s="810">
        <v>0.2</v>
      </c>
      <c r="D58" s="811">
        <v>0</v>
      </c>
      <c r="E58" s="811">
        <v>0</v>
      </c>
      <c r="F58" s="811">
        <v>0</v>
      </c>
      <c r="G58" s="811">
        <v>0</v>
      </c>
      <c r="H58" s="226">
        <f>+D58+E58+F58+G58</f>
        <v>0</v>
      </c>
    </row>
    <row r="59" spans="1:8" ht="15.5">
      <c r="A59" s="396">
        <f t="shared" ref="A59:A73" si="3">A58+1</f>
        <v>52</v>
      </c>
      <c r="B59" s="729" t="s">
        <v>1697</v>
      </c>
      <c r="C59" s="810">
        <v>0.2</v>
      </c>
      <c r="D59" s="811">
        <v>0</v>
      </c>
      <c r="E59" s="811">
        <v>0</v>
      </c>
      <c r="F59" s="811">
        <v>0</v>
      </c>
      <c r="G59" s="811">
        <v>0</v>
      </c>
      <c r="H59" s="226">
        <f t="shared" ref="H59:H73" si="4">+D59+E59+F59+G59</f>
        <v>0</v>
      </c>
    </row>
    <row r="60" spans="1:8" ht="15.5">
      <c r="A60" s="396">
        <f t="shared" si="3"/>
        <v>53</v>
      </c>
      <c r="B60" s="729" t="s">
        <v>1698</v>
      </c>
      <c r="C60" s="810">
        <v>0.2</v>
      </c>
      <c r="D60" s="811">
        <v>0</v>
      </c>
      <c r="E60" s="811">
        <v>0</v>
      </c>
      <c r="F60" s="811">
        <v>0</v>
      </c>
      <c r="G60" s="811">
        <v>0</v>
      </c>
      <c r="H60" s="226">
        <f t="shared" si="4"/>
        <v>0</v>
      </c>
    </row>
    <row r="61" spans="1:8" ht="15.5">
      <c r="A61" s="396">
        <f t="shared" si="3"/>
        <v>54</v>
      </c>
      <c r="B61" s="729" t="s">
        <v>1694</v>
      </c>
      <c r="C61" s="810">
        <v>0.2</v>
      </c>
      <c r="D61" s="811">
        <v>0</v>
      </c>
      <c r="E61" s="811">
        <v>0</v>
      </c>
      <c r="F61" s="811">
        <v>0</v>
      </c>
      <c r="G61" s="811">
        <v>0</v>
      </c>
      <c r="H61" s="226">
        <f t="shared" si="4"/>
        <v>0</v>
      </c>
    </row>
    <row r="62" spans="1:8" ht="15.5">
      <c r="A62" s="396">
        <f t="shared" si="3"/>
        <v>55</v>
      </c>
      <c r="B62" s="729" t="s">
        <v>1695</v>
      </c>
      <c r="C62" s="810">
        <v>0.2</v>
      </c>
      <c r="D62" s="811">
        <v>0</v>
      </c>
      <c r="E62" s="811">
        <v>0</v>
      </c>
      <c r="F62" s="811">
        <v>0</v>
      </c>
      <c r="G62" s="811">
        <v>0</v>
      </c>
      <c r="H62" s="226">
        <f t="shared" si="4"/>
        <v>0</v>
      </c>
    </row>
    <row r="63" spans="1:8" ht="15.5">
      <c r="A63" s="396">
        <f t="shared" si="3"/>
        <v>56</v>
      </c>
      <c r="B63" s="729" t="s">
        <v>1699</v>
      </c>
      <c r="C63" s="810">
        <v>0.2</v>
      </c>
      <c r="D63" s="811">
        <v>0</v>
      </c>
      <c r="E63" s="811">
        <v>0</v>
      </c>
      <c r="F63" s="811">
        <v>0</v>
      </c>
      <c r="G63" s="811">
        <v>0</v>
      </c>
      <c r="H63" s="226">
        <f t="shared" si="4"/>
        <v>0</v>
      </c>
    </row>
    <row r="64" spans="1:8" ht="15.5">
      <c r="A64" s="396">
        <f t="shared" si="3"/>
        <v>57</v>
      </c>
      <c r="B64" s="729" t="s">
        <v>1700</v>
      </c>
      <c r="C64" s="810">
        <v>0.2</v>
      </c>
      <c r="D64" s="811">
        <v>0</v>
      </c>
      <c r="E64" s="811">
        <v>0</v>
      </c>
      <c r="F64" s="811">
        <v>0</v>
      </c>
      <c r="G64" s="811">
        <v>0</v>
      </c>
      <c r="H64" s="226">
        <f t="shared" si="4"/>
        <v>0</v>
      </c>
    </row>
    <row r="65" spans="1:8" ht="15.5">
      <c r="A65" s="396">
        <f t="shared" si="3"/>
        <v>58</v>
      </c>
      <c r="B65" s="729" t="s">
        <v>1701</v>
      </c>
      <c r="C65" s="810">
        <v>0.2</v>
      </c>
      <c r="D65" s="811">
        <v>0</v>
      </c>
      <c r="E65" s="811">
        <v>0</v>
      </c>
      <c r="F65" s="811">
        <v>0</v>
      </c>
      <c r="G65" s="811">
        <v>0</v>
      </c>
      <c r="H65" s="226">
        <f t="shared" si="4"/>
        <v>0</v>
      </c>
    </row>
    <row r="66" spans="1:8" ht="15.5">
      <c r="A66" s="396">
        <f t="shared" si="3"/>
        <v>59</v>
      </c>
      <c r="B66" s="729" t="s">
        <v>1702</v>
      </c>
      <c r="C66" s="810">
        <v>0.2</v>
      </c>
      <c r="D66" s="811">
        <v>0</v>
      </c>
      <c r="E66" s="811">
        <v>0</v>
      </c>
      <c r="F66" s="811">
        <v>0</v>
      </c>
      <c r="G66" s="811">
        <v>0</v>
      </c>
      <c r="H66" s="226">
        <f t="shared" si="4"/>
        <v>0</v>
      </c>
    </row>
    <row r="67" spans="1:8" ht="15.5">
      <c r="A67" s="396">
        <f t="shared" si="3"/>
        <v>60</v>
      </c>
      <c r="B67" s="729" t="s">
        <v>1703</v>
      </c>
      <c r="C67" s="810">
        <v>0.2</v>
      </c>
      <c r="D67" s="811">
        <v>0</v>
      </c>
      <c r="E67" s="811">
        <v>0</v>
      </c>
      <c r="F67" s="811">
        <v>0</v>
      </c>
      <c r="G67" s="811">
        <v>0</v>
      </c>
      <c r="H67" s="226">
        <f t="shared" si="4"/>
        <v>0</v>
      </c>
    </row>
    <row r="68" spans="1:8" ht="15.5">
      <c r="A68" s="396">
        <f t="shared" si="3"/>
        <v>61</v>
      </c>
      <c r="B68" s="729" t="s">
        <v>1687</v>
      </c>
      <c r="C68" s="810">
        <v>0.2</v>
      </c>
      <c r="D68" s="811">
        <v>0</v>
      </c>
      <c r="E68" s="811">
        <v>0</v>
      </c>
      <c r="F68" s="811">
        <v>0</v>
      </c>
      <c r="G68" s="811">
        <v>0</v>
      </c>
      <c r="H68" s="226">
        <f t="shared" si="4"/>
        <v>0</v>
      </c>
    </row>
    <row r="69" spans="1:8" ht="15.5">
      <c r="A69" s="396">
        <f t="shared" si="3"/>
        <v>62</v>
      </c>
      <c r="B69" s="729" t="s">
        <v>1822</v>
      </c>
      <c r="C69" s="810">
        <v>0.2</v>
      </c>
      <c r="D69" s="811">
        <v>0</v>
      </c>
      <c r="E69" s="811">
        <v>0</v>
      </c>
      <c r="F69" s="811">
        <v>0</v>
      </c>
      <c r="G69" s="811">
        <v>0</v>
      </c>
      <c r="H69" s="226">
        <f t="shared" si="4"/>
        <v>0</v>
      </c>
    </row>
    <row r="70" spans="1:8" ht="15.5">
      <c r="A70" s="396">
        <f t="shared" si="3"/>
        <v>63</v>
      </c>
      <c r="B70" s="729" t="s">
        <v>1823</v>
      </c>
      <c r="C70" s="810">
        <v>0.2</v>
      </c>
      <c r="D70" s="811">
        <v>0</v>
      </c>
      <c r="E70" s="811">
        <v>0</v>
      </c>
      <c r="F70" s="811">
        <v>0</v>
      </c>
      <c r="G70" s="811">
        <v>0</v>
      </c>
      <c r="H70" s="226">
        <f t="shared" si="4"/>
        <v>0</v>
      </c>
    </row>
    <row r="71" spans="1:8" ht="15.5">
      <c r="A71" s="396">
        <f t="shared" si="3"/>
        <v>64</v>
      </c>
      <c r="B71" s="729" t="s">
        <v>1824</v>
      </c>
      <c r="C71" s="810">
        <v>0.2</v>
      </c>
      <c r="D71" s="811">
        <v>0</v>
      </c>
      <c r="E71" s="811">
        <v>0</v>
      </c>
      <c r="F71" s="811">
        <v>0</v>
      </c>
      <c r="G71" s="811">
        <v>0</v>
      </c>
      <c r="H71" s="226">
        <f t="shared" si="4"/>
        <v>0</v>
      </c>
    </row>
    <row r="72" spans="1:8" ht="15.5">
      <c r="A72" s="396">
        <f t="shared" si="3"/>
        <v>65</v>
      </c>
      <c r="B72" s="729" t="s">
        <v>1822</v>
      </c>
      <c r="C72" s="810">
        <v>0.2</v>
      </c>
      <c r="D72" s="811">
        <v>0</v>
      </c>
      <c r="E72" s="811">
        <v>0</v>
      </c>
      <c r="F72" s="811">
        <v>0</v>
      </c>
      <c r="G72" s="811">
        <v>0</v>
      </c>
      <c r="H72" s="226">
        <f t="shared" si="4"/>
        <v>0</v>
      </c>
    </row>
    <row r="73" spans="1:8" ht="15.5">
      <c r="A73" s="396">
        <f t="shared" si="3"/>
        <v>66</v>
      </c>
      <c r="B73" s="729" t="s">
        <v>1822</v>
      </c>
      <c r="C73" s="810">
        <v>0.2</v>
      </c>
      <c r="D73" s="811">
        <v>0</v>
      </c>
      <c r="E73" s="811">
        <v>0</v>
      </c>
      <c r="F73" s="811">
        <v>0</v>
      </c>
      <c r="G73" s="811">
        <v>0</v>
      </c>
      <c r="H73" s="226">
        <f t="shared" si="4"/>
        <v>0</v>
      </c>
    </row>
    <row r="74" spans="1:8" ht="15.5">
      <c r="A74" s="96"/>
      <c r="B74" s="2"/>
      <c r="C74" s="241"/>
      <c r="D74" s="226"/>
      <c r="E74" s="226"/>
      <c r="F74" s="226"/>
      <c r="G74" s="226"/>
      <c r="H74" s="226"/>
    </row>
    <row r="75" spans="1:8" ht="20">
      <c r="A75" s="1247" t="s">
        <v>2949</v>
      </c>
      <c r="B75" s="1247"/>
      <c r="C75" s="1247"/>
      <c r="D75" s="1247"/>
      <c r="E75" s="1247"/>
      <c r="F75" s="1247"/>
      <c r="G75" s="1247"/>
      <c r="H75" s="1247"/>
    </row>
    <row r="76" spans="1:8" ht="19">
      <c r="A76" s="1221" t="str">
        <f>+A2</f>
        <v>For Contract Year Beginning June 1, 2026, Based on 2025 Data</v>
      </c>
      <c r="B76" s="1221"/>
      <c r="C76" s="1221"/>
      <c r="D76" s="1221"/>
      <c r="E76" s="1221"/>
      <c r="F76" s="1221"/>
      <c r="G76" s="1221"/>
      <c r="H76" s="1221"/>
    </row>
    <row r="77" spans="1:8" ht="13">
      <c r="A77" s="8"/>
      <c r="B77" s="8"/>
      <c r="C77" s="8"/>
      <c r="D77" s="8"/>
      <c r="E77" s="8"/>
      <c r="F77" s="8"/>
      <c r="G77" s="8"/>
      <c r="H77" s="8"/>
    </row>
    <row r="78" spans="1:8" ht="13">
      <c r="A78" s="8"/>
      <c r="B78" s="8"/>
      <c r="C78" s="8" t="s">
        <v>476</v>
      </c>
      <c r="D78" s="8" t="s">
        <v>477</v>
      </c>
      <c r="E78" s="8" t="s">
        <v>478</v>
      </c>
      <c r="F78" s="8" t="s">
        <v>479</v>
      </c>
      <c r="G78" s="8" t="s">
        <v>480</v>
      </c>
      <c r="H78" s="8" t="s">
        <v>874</v>
      </c>
    </row>
    <row r="79" spans="1:8" ht="15.5">
      <c r="A79" s="96"/>
      <c r="B79" s="96"/>
      <c r="C79" s="96"/>
      <c r="D79" s="256" t="s">
        <v>465</v>
      </c>
      <c r="E79" s="256"/>
      <c r="F79" s="256"/>
      <c r="G79" s="256"/>
      <c r="H79" s="256" t="s">
        <v>2225</v>
      </c>
    </row>
    <row r="80" spans="1:8" ht="15.5">
      <c r="A80" s="96"/>
      <c r="B80" s="96"/>
      <c r="C80" s="96" t="s">
        <v>2317</v>
      </c>
      <c r="D80" s="256" t="s">
        <v>649</v>
      </c>
      <c r="E80" s="256" t="s">
        <v>650</v>
      </c>
      <c r="F80" s="256" t="s">
        <v>650</v>
      </c>
      <c r="G80" s="256" t="s">
        <v>650</v>
      </c>
      <c r="H80" s="257" t="s">
        <v>2226</v>
      </c>
    </row>
    <row r="81" spans="1:8" ht="18.5">
      <c r="A81" s="99" t="s">
        <v>490</v>
      </c>
      <c r="B81" s="294" t="s">
        <v>870</v>
      </c>
      <c r="C81" s="294" t="s">
        <v>2455</v>
      </c>
      <c r="D81" s="295" t="s">
        <v>2226</v>
      </c>
      <c r="E81" s="294" t="s">
        <v>2456</v>
      </c>
      <c r="F81" s="294" t="s">
        <v>511</v>
      </c>
      <c r="G81" s="294" t="s">
        <v>512</v>
      </c>
      <c r="H81" s="295" t="s">
        <v>2321</v>
      </c>
    </row>
    <row r="82" spans="1:8" ht="15.5">
      <c r="A82" s="396">
        <f>A73+1</f>
        <v>67</v>
      </c>
      <c r="B82" s="729" t="s">
        <v>1825</v>
      </c>
      <c r="C82" s="810">
        <v>0.2</v>
      </c>
      <c r="D82" s="811">
        <v>0</v>
      </c>
      <c r="E82" s="811">
        <v>0</v>
      </c>
      <c r="F82" s="811">
        <v>0</v>
      </c>
      <c r="G82" s="811">
        <v>0</v>
      </c>
      <c r="H82" s="226">
        <f>+D82+E82+F82+G82</f>
        <v>0</v>
      </c>
    </row>
    <row r="83" spans="1:8" ht="15.5">
      <c r="A83" s="396">
        <f>A82+1</f>
        <v>68</v>
      </c>
      <c r="B83" s="729" t="s">
        <v>1826</v>
      </c>
      <c r="C83" s="810">
        <v>0.2</v>
      </c>
      <c r="D83" s="811">
        <v>0</v>
      </c>
      <c r="E83" s="811">
        <v>0</v>
      </c>
      <c r="F83" s="811">
        <v>0</v>
      </c>
      <c r="G83" s="811">
        <v>0</v>
      </c>
      <c r="H83" s="226">
        <f>+D83+E83+F83+G83</f>
        <v>0</v>
      </c>
    </row>
    <row r="84" spans="1:8" ht="15.5">
      <c r="A84" s="396">
        <f>A83+1</f>
        <v>69</v>
      </c>
      <c r="B84" s="729" t="s">
        <v>1822</v>
      </c>
      <c r="C84" s="810">
        <v>0.2</v>
      </c>
      <c r="D84" s="811">
        <v>0</v>
      </c>
      <c r="E84" s="811">
        <v>0</v>
      </c>
      <c r="F84" s="811">
        <v>0</v>
      </c>
      <c r="G84" s="811">
        <v>0</v>
      </c>
      <c r="H84" s="226">
        <f>+D84+E84+F84+G84</f>
        <v>0</v>
      </c>
    </row>
    <row r="85" spans="1:8" ht="15.5">
      <c r="A85" s="396">
        <f>A84+1</f>
        <v>70</v>
      </c>
      <c r="B85" s="729" t="s">
        <v>1822</v>
      </c>
      <c r="C85" s="810">
        <v>0.2</v>
      </c>
      <c r="D85" s="811">
        <v>0</v>
      </c>
      <c r="E85" s="811">
        <v>0</v>
      </c>
      <c r="F85" s="811">
        <v>0</v>
      </c>
      <c r="G85" s="811">
        <v>0</v>
      </c>
      <c r="H85" s="226">
        <f>+D85+E85+F85+G85</f>
        <v>0</v>
      </c>
    </row>
    <row r="86" spans="1:8" ht="15.5">
      <c r="A86" s="396">
        <f>A85+1</f>
        <v>71</v>
      </c>
      <c r="B86" s="729" t="s">
        <v>1827</v>
      </c>
      <c r="C86" s="810">
        <v>0.2</v>
      </c>
      <c r="D86" s="811">
        <v>0</v>
      </c>
      <c r="E86" s="811">
        <v>0</v>
      </c>
      <c r="F86" s="811">
        <v>0</v>
      </c>
      <c r="G86" s="811">
        <v>0</v>
      </c>
      <c r="H86" s="226">
        <f t="shared" ref="H86:H114" si="5">+D86+E86+F86+G86</f>
        <v>0</v>
      </c>
    </row>
    <row r="87" spans="1:8" ht="15.5">
      <c r="A87" s="396">
        <f t="shared" si="1"/>
        <v>72</v>
      </c>
      <c r="B87" s="729" t="s">
        <v>1828</v>
      </c>
      <c r="C87" s="810">
        <v>0.2</v>
      </c>
      <c r="D87" s="811">
        <v>0</v>
      </c>
      <c r="E87" s="811">
        <v>0</v>
      </c>
      <c r="F87" s="811">
        <v>0</v>
      </c>
      <c r="G87" s="811">
        <v>0</v>
      </c>
      <c r="H87" s="226">
        <f t="shared" si="5"/>
        <v>0</v>
      </c>
    </row>
    <row r="88" spans="1:8" ht="15.5">
      <c r="A88" s="591">
        <f t="shared" si="1"/>
        <v>73</v>
      </c>
      <c r="B88" s="813" t="s">
        <v>1822</v>
      </c>
      <c r="C88" s="810">
        <v>0.2</v>
      </c>
      <c r="D88" s="814">
        <v>0</v>
      </c>
      <c r="E88" s="814">
        <v>0</v>
      </c>
      <c r="F88" s="814">
        <v>0</v>
      </c>
      <c r="G88" s="814">
        <v>0</v>
      </c>
      <c r="H88" s="768">
        <f t="shared" si="5"/>
        <v>0</v>
      </c>
    </row>
    <row r="89" spans="1:8" ht="31">
      <c r="A89" s="591">
        <f t="shared" si="1"/>
        <v>74</v>
      </c>
      <c r="B89" s="813" t="s">
        <v>1829</v>
      </c>
      <c r="C89" s="815">
        <v>0.2</v>
      </c>
      <c r="D89" s="814">
        <v>0</v>
      </c>
      <c r="E89" s="814">
        <v>0</v>
      </c>
      <c r="F89" s="814">
        <v>0</v>
      </c>
      <c r="G89" s="814">
        <v>0</v>
      </c>
      <c r="H89" s="768">
        <f t="shared" si="5"/>
        <v>0</v>
      </c>
    </row>
    <row r="90" spans="1:8" ht="15.5">
      <c r="A90" s="396">
        <f t="shared" si="1"/>
        <v>75</v>
      </c>
      <c r="B90" s="729" t="s">
        <v>1829</v>
      </c>
      <c r="C90" s="810">
        <v>0.2</v>
      </c>
      <c r="D90" s="811">
        <v>0</v>
      </c>
      <c r="E90" s="811">
        <v>0</v>
      </c>
      <c r="F90" s="811">
        <v>0</v>
      </c>
      <c r="G90" s="811">
        <v>0</v>
      </c>
      <c r="H90" s="226">
        <f t="shared" si="5"/>
        <v>0</v>
      </c>
    </row>
    <row r="91" spans="1:8" ht="15.5">
      <c r="A91" s="396">
        <f>A90+1</f>
        <v>76</v>
      </c>
      <c r="B91" s="729" t="s">
        <v>1830</v>
      </c>
      <c r="C91" s="810">
        <v>0.2</v>
      </c>
      <c r="D91" s="811">
        <v>0</v>
      </c>
      <c r="E91" s="811">
        <v>0</v>
      </c>
      <c r="F91" s="811">
        <v>0</v>
      </c>
      <c r="G91" s="811">
        <v>0</v>
      </c>
      <c r="H91" s="226">
        <f t="shared" si="5"/>
        <v>0</v>
      </c>
    </row>
    <row r="92" spans="1:8" ht="31">
      <c r="A92" s="591">
        <f t="shared" si="1"/>
        <v>77</v>
      </c>
      <c r="B92" s="813" t="s">
        <v>1830</v>
      </c>
      <c r="C92" s="810">
        <v>0.2</v>
      </c>
      <c r="D92" s="814">
        <v>0</v>
      </c>
      <c r="E92" s="814">
        <v>0</v>
      </c>
      <c r="F92" s="814">
        <v>0</v>
      </c>
      <c r="G92" s="814">
        <v>0</v>
      </c>
      <c r="H92" s="768">
        <f t="shared" si="5"/>
        <v>0</v>
      </c>
    </row>
    <row r="93" spans="1:8" ht="15.5">
      <c r="A93" s="396">
        <f t="shared" ref="A93:A167" si="6">A92+1</f>
        <v>78</v>
      </c>
      <c r="B93" s="729" t="s">
        <v>1831</v>
      </c>
      <c r="C93" s="810">
        <v>0.2</v>
      </c>
      <c r="D93" s="811">
        <v>0</v>
      </c>
      <c r="E93" s="811">
        <v>0</v>
      </c>
      <c r="F93" s="811">
        <v>0</v>
      </c>
      <c r="G93" s="811">
        <v>0</v>
      </c>
      <c r="H93" s="226">
        <f t="shared" si="5"/>
        <v>0</v>
      </c>
    </row>
    <row r="94" spans="1:8" ht="15.5">
      <c r="A94" s="396">
        <f t="shared" si="6"/>
        <v>79</v>
      </c>
      <c r="B94" s="729" t="s">
        <v>1832</v>
      </c>
      <c r="C94" s="810">
        <v>0.2</v>
      </c>
      <c r="D94" s="811">
        <v>0</v>
      </c>
      <c r="E94" s="811">
        <v>0</v>
      </c>
      <c r="F94" s="811">
        <v>0</v>
      </c>
      <c r="G94" s="811">
        <v>0</v>
      </c>
      <c r="H94" s="226">
        <f t="shared" si="5"/>
        <v>0</v>
      </c>
    </row>
    <row r="95" spans="1:8" ht="15.5">
      <c r="A95" s="396">
        <f t="shared" si="6"/>
        <v>80</v>
      </c>
      <c r="B95" s="729" t="s">
        <v>1832</v>
      </c>
      <c r="C95" s="810">
        <v>0.2</v>
      </c>
      <c r="D95" s="811">
        <v>0</v>
      </c>
      <c r="E95" s="811">
        <v>0</v>
      </c>
      <c r="F95" s="811">
        <v>0</v>
      </c>
      <c r="G95" s="811">
        <v>0</v>
      </c>
      <c r="H95" s="226">
        <f t="shared" si="5"/>
        <v>0</v>
      </c>
    </row>
    <row r="96" spans="1:8" ht="15.5">
      <c r="A96" s="396">
        <f t="shared" si="6"/>
        <v>81</v>
      </c>
      <c r="B96" s="729" t="s">
        <v>1833</v>
      </c>
      <c r="C96" s="810">
        <v>0.2</v>
      </c>
      <c r="D96" s="811">
        <v>0</v>
      </c>
      <c r="E96" s="811">
        <v>0</v>
      </c>
      <c r="F96" s="811">
        <v>0</v>
      </c>
      <c r="G96" s="811">
        <v>0</v>
      </c>
      <c r="H96" s="226">
        <f t="shared" si="5"/>
        <v>0</v>
      </c>
    </row>
    <row r="97" spans="1:8" ht="15.5">
      <c r="A97" s="591">
        <f t="shared" si="6"/>
        <v>82</v>
      </c>
      <c r="B97" s="813" t="s">
        <v>1822</v>
      </c>
      <c r="C97" s="810">
        <v>0.2</v>
      </c>
      <c r="D97" s="814">
        <v>0</v>
      </c>
      <c r="E97" s="814">
        <v>0</v>
      </c>
      <c r="F97" s="814">
        <v>0</v>
      </c>
      <c r="G97" s="814">
        <v>0</v>
      </c>
      <c r="H97" s="768">
        <f t="shared" si="5"/>
        <v>0</v>
      </c>
    </row>
    <row r="98" spans="1:8" ht="15.5">
      <c r="A98" s="396">
        <f t="shared" si="6"/>
        <v>83</v>
      </c>
      <c r="B98" s="729" t="s">
        <v>1834</v>
      </c>
      <c r="C98" s="810">
        <v>0.2</v>
      </c>
      <c r="D98" s="811">
        <v>0</v>
      </c>
      <c r="E98" s="811">
        <v>0</v>
      </c>
      <c r="F98" s="811">
        <v>0</v>
      </c>
      <c r="G98" s="811">
        <v>0</v>
      </c>
      <c r="H98" s="226">
        <f t="shared" si="5"/>
        <v>0</v>
      </c>
    </row>
    <row r="99" spans="1:8" ht="31">
      <c r="A99" s="591">
        <f t="shared" si="6"/>
        <v>84</v>
      </c>
      <c r="B99" s="813" t="s">
        <v>1835</v>
      </c>
      <c r="C99" s="810">
        <v>0.2</v>
      </c>
      <c r="D99" s="814">
        <v>0</v>
      </c>
      <c r="E99" s="814">
        <v>0</v>
      </c>
      <c r="F99" s="814">
        <v>0</v>
      </c>
      <c r="G99" s="814">
        <v>0</v>
      </c>
      <c r="H99" s="768">
        <f t="shared" si="5"/>
        <v>0</v>
      </c>
    </row>
    <row r="100" spans="1:8" ht="31">
      <c r="A100" s="591">
        <f t="shared" si="6"/>
        <v>85</v>
      </c>
      <c r="B100" s="813" t="s">
        <v>1836</v>
      </c>
      <c r="C100" s="810">
        <v>0.2</v>
      </c>
      <c r="D100" s="814">
        <v>0</v>
      </c>
      <c r="E100" s="814">
        <v>0</v>
      </c>
      <c r="F100" s="814">
        <v>0</v>
      </c>
      <c r="G100" s="814">
        <v>0</v>
      </c>
      <c r="H100" s="768">
        <f t="shared" si="5"/>
        <v>0</v>
      </c>
    </row>
    <row r="101" spans="1:8" ht="15.5">
      <c r="A101" s="591">
        <f t="shared" si="6"/>
        <v>86</v>
      </c>
      <c r="B101" s="813" t="s">
        <v>1822</v>
      </c>
      <c r="C101" s="810">
        <v>0.2</v>
      </c>
      <c r="D101" s="814">
        <v>0</v>
      </c>
      <c r="E101" s="814">
        <v>0</v>
      </c>
      <c r="F101" s="814">
        <v>0</v>
      </c>
      <c r="G101" s="814">
        <v>0</v>
      </c>
      <c r="H101" s="768">
        <f t="shared" si="5"/>
        <v>0</v>
      </c>
    </row>
    <row r="102" spans="1:8" ht="31">
      <c r="A102" s="591">
        <f t="shared" si="6"/>
        <v>87</v>
      </c>
      <c r="B102" s="813" t="s">
        <v>1837</v>
      </c>
      <c r="C102" s="810">
        <v>0.2</v>
      </c>
      <c r="D102" s="814">
        <v>0</v>
      </c>
      <c r="E102" s="814">
        <v>0</v>
      </c>
      <c r="F102" s="814">
        <v>0</v>
      </c>
      <c r="G102" s="814">
        <v>0</v>
      </c>
      <c r="H102" s="768">
        <f t="shared" si="5"/>
        <v>0</v>
      </c>
    </row>
    <row r="103" spans="1:8" ht="15.5">
      <c r="A103" s="591">
        <f t="shared" si="6"/>
        <v>88</v>
      </c>
      <c r="B103" s="813" t="s">
        <v>1822</v>
      </c>
      <c r="C103" s="810">
        <v>0.2</v>
      </c>
      <c r="D103" s="814">
        <v>0</v>
      </c>
      <c r="E103" s="814">
        <v>0</v>
      </c>
      <c r="F103" s="814">
        <v>0</v>
      </c>
      <c r="G103" s="814">
        <v>0</v>
      </c>
      <c r="H103" s="768">
        <f t="shared" si="5"/>
        <v>0</v>
      </c>
    </row>
    <row r="104" spans="1:8" ht="15.5">
      <c r="A104" s="591">
        <f t="shared" si="6"/>
        <v>89</v>
      </c>
      <c r="B104" s="813" t="s">
        <v>1822</v>
      </c>
      <c r="C104" s="810">
        <v>0.2</v>
      </c>
      <c r="D104" s="814">
        <v>0</v>
      </c>
      <c r="E104" s="814">
        <v>0</v>
      </c>
      <c r="F104" s="814">
        <v>0</v>
      </c>
      <c r="G104" s="814">
        <v>0</v>
      </c>
      <c r="H104" s="768">
        <f t="shared" si="5"/>
        <v>0</v>
      </c>
    </row>
    <row r="105" spans="1:8" ht="31">
      <c r="A105" s="591">
        <f t="shared" si="6"/>
        <v>90</v>
      </c>
      <c r="B105" s="813" t="s">
        <v>1838</v>
      </c>
      <c r="C105" s="810">
        <v>0.2</v>
      </c>
      <c r="D105" s="814">
        <v>0</v>
      </c>
      <c r="E105" s="814">
        <v>0</v>
      </c>
      <c r="F105" s="814">
        <v>0</v>
      </c>
      <c r="G105" s="814">
        <v>0</v>
      </c>
      <c r="H105" s="768">
        <f t="shared" si="5"/>
        <v>0</v>
      </c>
    </row>
    <row r="106" spans="1:8" ht="31">
      <c r="A106" s="591">
        <f t="shared" si="6"/>
        <v>91</v>
      </c>
      <c r="B106" s="813" t="s">
        <v>1839</v>
      </c>
      <c r="C106" s="810">
        <v>0.2</v>
      </c>
      <c r="D106" s="814">
        <v>0</v>
      </c>
      <c r="E106" s="814">
        <v>0</v>
      </c>
      <c r="F106" s="814">
        <v>0</v>
      </c>
      <c r="G106" s="814">
        <v>0</v>
      </c>
      <c r="H106" s="768">
        <f t="shared" si="5"/>
        <v>0</v>
      </c>
    </row>
    <row r="107" spans="1:8" ht="31">
      <c r="A107" s="591">
        <f t="shared" si="6"/>
        <v>92</v>
      </c>
      <c r="B107" s="813" t="s">
        <v>1840</v>
      </c>
      <c r="C107" s="810">
        <v>0.2</v>
      </c>
      <c r="D107" s="814">
        <v>0</v>
      </c>
      <c r="E107" s="814">
        <v>0</v>
      </c>
      <c r="F107" s="814">
        <v>0</v>
      </c>
      <c r="G107" s="814">
        <v>0</v>
      </c>
      <c r="H107" s="768">
        <f t="shared" si="5"/>
        <v>0</v>
      </c>
    </row>
    <row r="108" spans="1:8" ht="31">
      <c r="A108" s="591">
        <f t="shared" si="6"/>
        <v>93</v>
      </c>
      <c r="B108" s="813" t="s">
        <v>1840</v>
      </c>
      <c r="C108" s="810">
        <v>0.2</v>
      </c>
      <c r="D108" s="814">
        <v>0</v>
      </c>
      <c r="E108" s="814">
        <v>0</v>
      </c>
      <c r="F108" s="814">
        <v>0</v>
      </c>
      <c r="G108" s="814">
        <v>0</v>
      </c>
      <c r="H108" s="768">
        <f t="shared" si="5"/>
        <v>0</v>
      </c>
    </row>
    <row r="109" spans="1:8" ht="31">
      <c r="A109" s="591">
        <f t="shared" si="6"/>
        <v>94</v>
      </c>
      <c r="B109" s="813" t="s">
        <v>1840</v>
      </c>
      <c r="C109" s="810">
        <v>0.2</v>
      </c>
      <c r="D109" s="814">
        <v>0</v>
      </c>
      <c r="E109" s="814">
        <v>0</v>
      </c>
      <c r="F109" s="814">
        <v>0</v>
      </c>
      <c r="G109" s="814">
        <v>0</v>
      </c>
      <c r="H109" s="768">
        <f t="shared" si="5"/>
        <v>0</v>
      </c>
    </row>
    <row r="110" spans="1:8" ht="31">
      <c r="A110" s="591">
        <f t="shared" si="6"/>
        <v>95</v>
      </c>
      <c r="B110" s="813" t="s">
        <v>1840</v>
      </c>
      <c r="C110" s="810">
        <v>0.2</v>
      </c>
      <c r="D110" s="814">
        <v>0</v>
      </c>
      <c r="E110" s="814">
        <v>0</v>
      </c>
      <c r="F110" s="814">
        <v>0</v>
      </c>
      <c r="G110" s="814">
        <v>0</v>
      </c>
      <c r="H110" s="768">
        <f t="shared" si="5"/>
        <v>0</v>
      </c>
    </row>
    <row r="111" spans="1:8" ht="31">
      <c r="A111" s="591">
        <f t="shared" si="6"/>
        <v>96</v>
      </c>
      <c r="B111" s="813" t="s">
        <v>1840</v>
      </c>
      <c r="C111" s="810">
        <v>0.2</v>
      </c>
      <c r="D111" s="814">
        <v>0</v>
      </c>
      <c r="E111" s="814">
        <v>0</v>
      </c>
      <c r="F111" s="814">
        <v>0</v>
      </c>
      <c r="G111" s="814">
        <v>0</v>
      </c>
      <c r="H111" s="768">
        <f t="shared" si="5"/>
        <v>0</v>
      </c>
    </row>
    <row r="112" spans="1:8" ht="15.5">
      <c r="A112" s="591">
        <f t="shared" si="6"/>
        <v>97</v>
      </c>
      <c r="B112" s="813" t="s">
        <v>1841</v>
      </c>
      <c r="C112" s="810">
        <v>0.2</v>
      </c>
      <c r="D112" s="814">
        <v>0</v>
      </c>
      <c r="E112" s="814">
        <v>0</v>
      </c>
      <c r="F112" s="814">
        <v>0</v>
      </c>
      <c r="G112" s="814">
        <v>0</v>
      </c>
      <c r="H112" s="768">
        <f t="shared" si="5"/>
        <v>0</v>
      </c>
    </row>
    <row r="113" spans="1:8" ht="15.5">
      <c r="A113" s="591">
        <f t="shared" si="6"/>
        <v>98</v>
      </c>
      <c r="B113" s="813" t="s">
        <v>1841</v>
      </c>
      <c r="C113" s="810">
        <v>0.2</v>
      </c>
      <c r="D113" s="814">
        <v>0</v>
      </c>
      <c r="E113" s="814">
        <v>0</v>
      </c>
      <c r="F113" s="814">
        <v>0</v>
      </c>
      <c r="G113" s="814">
        <v>0</v>
      </c>
      <c r="H113" s="768">
        <f t="shared" si="5"/>
        <v>0</v>
      </c>
    </row>
    <row r="114" spans="1:8" ht="15.5">
      <c r="A114" s="591">
        <f t="shared" si="6"/>
        <v>99</v>
      </c>
      <c r="B114" s="813" t="s">
        <v>1841</v>
      </c>
      <c r="C114" s="810">
        <v>0.2</v>
      </c>
      <c r="D114" s="814">
        <v>0</v>
      </c>
      <c r="E114" s="814">
        <v>0</v>
      </c>
      <c r="F114" s="814">
        <v>0</v>
      </c>
      <c r="G114" s="814">
        <v>0</v>
      </c>
      <c r="H114" s="768">
        <f t="shared" si="5"/>
        <v>0</v>
      </c>
    </row>
    <row r="115" spans="1:8" ht="15.5">
      <c r="A115" s="591">
        <f t="shared" ref="A115:A130" si="7">A114+1</f>
        <v>100</v>
      </c>
      <c r="B115" s="813" t="s">
        <v>1822</v>
      </c>
      <c r="C115" s="810">
        <v>0.2</v>
      </c>
      <c r="D115" s="814">
        <v>0</v>
      </c>
      <c r="E115" s="814">
        <v>0</v>
      </c>
      <c r="F115" s="814">
        <v>0</v>
      </c>
      <c r="G115" s="814">
        <v>0</v>
      </c>
      <c r="H115" s="768">
        <f t="shared" ref="H115:H130" si="8">+D115+E115+F115+G115</f>
        <v>0</v>
      </c>
    </row>
    <row r="116" spans="1:8" ht="15.5">
      <c r="A116" s="591">
        <f t="shared" si="7"/>
        <v>101</v>
      </c>
      <c r="B116" s="813" t="s">
        <v>1822</v>
      </c>
      <c r="C116" s="810">
        <v>0.2</v>
      </c>
      <c r="D116" s="814">
        <v>0</v>
      </c>
      <c r="E116" s="814">
        <v>0</v>
      </c>
      <c r="F116" s="814">
        <v>0</v>
      </c>
      <c r="G116" s="814">
        <v>0</v>
      </c>
      <c r="H116" s="768">
        <f t="shared" si="8"/>
        <v>0</v>
      </c>
    </row>
    <row r="117" spans="1:8" ht="15.5">
      <c r="A117" s="591">
        <f t="shared" si="7"/>
        <v>102</v>
      </c>
      <c r="B117" s="813" t="s">
        <v>1822</v>
      </c>
      <c r="C117" s="810">
        <v>0.2</v>
      </c>
      <c r="D117" s="814">
        <v>0</v>
      </c>
      <c r="E117" s="814">
        <v>0</v>
      </c>
      <c r="F117" s="814">
        <v>0</v>
      </c>
      <c r="G117" s="814">
        <v>0</v>
      </c>
      <c r="H117" s="768">
        <f t="shared" si="8"/>
        <v>0</v>
      </c>
    </row>
    <row r="118" spans="1:8" ht="15.5">
      <c r="A118" s="591">
        <f t="shared" si="7"/>
        <v>103</v>
      </c>
      <c r="B118" s="813" t="s">
        <v>1822</v>
      </c>
      <c r="C118" s="810">
        <v>0.2</v>
      </c>
      <c r="D118" s="814">
        <v>0</v>
      </c>
      <c r="E118" s="814">
        <v>0</v>
      </c>
      <c r="F118" s="814">
        <v>0</v>
      </c>
      <c r="G118" s="814">
        <v>0</v>
      </c>
      <c r="H118" s="768">
        <f t="shared" si="8"/>
        <v>0</v>
      </c>
    </row>
    <row r="119" spans="1:8" ht="15.5">
      <c r="A119" s="591">
        <f t="shared" si="7"/>
        <v>104</v>
      </c>
      <c r="B119" s="813" t="s">
        <v>1822</v>
      </c>
      <c r="C119" s="810">
        <v>0.2</v>
      </c>
      <c r="D119" s="814">
        <v>0</v>
      </c>
      <c r="E119" s="814">
        <v>0</v>
      </c>
      <c r="F119" s="814">
        <v>0</v>
      </c>
      <c r="G119" s="814">
        <v>0</v>
      </c>
      <c r="H119" s="768">
        <f t="shared" si="8"/>
        <v>0</v>
      </c>
    </row>
    <row r="120" spans="1:8" ht="15.5">
      <c r="A120" s="591">
        <f t="shared" si="7"/>
        <v>105</v>
      </c>
      <c r="B120" s="813" t="s">
        <v>1842</v>
      </c>
      <c r="C120" s="810">
        <v>0.2</v>
      </c>
      <c r="D120" s="814">
        <v>0</v>
      </c>
      <c r="E120" s="814">
        <v>0</v>
      </c>
      <c r="F120" s="814">
        <v>0</v>
      </c>
      <c r="G120" s="814">
        <v>0</v>
      </c>
      <c r="H120" s="768">
        <f t="shared" si="8"/>
        <v>0</v>
      </c>
    </row>
    <row r="121" spans="1:8" ht="15.5">
      <c r="A121" s="591">
        <f t="shared" si="7"/>
        <v>106</v>
      </c>
      <c r="B121" s="813" t="s">
        <v>1843</v>
      </c>
      <c r="C121" s="810">
        <v>0.2</v>
      </c>
      <c r="D121" s="814">
        <v>0</v>
      </c>
      <c r="E121" s="814">
        <v>0</v>
      </c>
      <c r="F121" s="814">
        <v>0</v>
      </c>
      <c r="G121" s="814">
        <v>0</v>
      </c>
      <c r="H121" s="768">
        <f t="shared" si="8"/>
        <v>0</v>
      </c>
    </row>
    <row r="122" spans="1:8" ht="15.5">
      <c r="A122" s="591">
        <f t="shared" si="7"/>
        <v>107</v>
      </c>
      <c r="B122" s="813" t="s">
        <v>1822</v>
      </c>
      <c r="C122" s="810">
        <v>0.2</v>
      </c>
      <c r="D122" s="814">
        <v>0</v>
      </c>
      <c r="E122" s="814">
        <v>0</v>
      </c>
      <c r="F122" s="814">
        <v>0</v>
      </c>
      <c r="G122" s="814">
        <v>0</v>
      </c>
      <c r="H122" s="768">
        <f t="shared" si="8"/>
        <v>0</v>
      </c>
    </row>
    <row r="123" spans="1:8" ht="15.5">
      <c r="A123" s="591">
        <f t="shared" si="7"/>
        <v>108</v>
      </c>
      <c r="B123" s="813" t="s">
        <v>1822</v>
      </c>
      <c r="C123" s="810">
        <v>0.2</v>
      </c>
      <c r="D123" s="814">
        <v>0</v>
      </c>
      <c r="E123" s="814">
        <v>0</v>
      </c>
      <c r="F123" s="814">
        <v>0</v>
      </c>
      <c r="G123" s="814">
        <v>0</v>
      </c>
      <c r="H123" s="768">
        <f t="shared" si="8"/>
        <v>0</v>
      </c>
    </row>
    <row r="124" spans="1:8" ht="46.5">
      <c r="A124" s="591">
        <f t="shared" si="7"/>
        <v>109</v>
      </c>
      <c r="B124" s="813" t="s">
        <v>1844</v>
      </c>
      <c r="C124" s="815">
        <v>0.2</v>
      </c>
      <c r="D124" s="814">
        <v>0</v>
      </c>
      <c r="E124" s="814">
        <v>0</v>
      </c>
      <c r="F124" s="814">
        <v>0</v>
      </c>
      <c r="G124" s="814">
        <v>0</v>
      </c>
      <c r="H124" s="768">
        <f t="shared" si="8"/>
        <v>0</v>
      </c>
    </row>
    <row r="125" spans="1:8" ht="15.5">
      <c r="A125" s="591">
        <f t="shared" si="7"/>
        <v>110</v>
      </c>
      <c r="B125" s="813" t="s">
        <v>1822</v>
      </c>
      <c r="C125" s="810">
        <v>0.2</v>
      </c>
      <c r="D125" s="814">
        <v>0</v>
      </c>
      <c r="E125" s="814">
        <v>0</v>
      </c>
      <c r="F125" s="814">
        <v>0</v>
      </c>
      <c r="G125" s="814">
        <v>0</v>
      </c>
      <c r="H125" s="768">
        <f t="shared" si="8"/>
        <v>0</v>
      </c>
    </row>
    <row r="126" spans="1:8" ht="46.5">
      <c r="A126" s="591">
        <f t="shared" si="7"/>
        <v>111</v>
      </c>
      <c r="B126" s="813" t="s">
        <v>1845</v>
      </c>
      <c r="C126" s="810">
        <v>0.2</v>
      </c>
      <c r="D126" s="814">
        <v>0</v>
      </c>
      <c r="E126" s="814">
        <v>0</v>
      </c>
      <c r="F126" s="814">
        <v>0</v>
      </c>
      <c r="G126" s="814">
        <v>0</v>
      </c>
      <c r="H126" s="768">
        <f t="shared" si="8"/>
        <v>0</v>
      </c>
    </row>
    <row r="127" spans="1:8" ht="15.5">
      <c r="A127" s="591">
        <f t="shared" si="7"/>
        <v>112</v>
      </c>
      <c r="B127" s="813" t="s">
        <v>1822</v>
      </c>
      <c r="C127" s="810">
        <v>0.2</v>
      </c>
      <c r="D127" s="814">
        <v>0</v>
      </c>
      <c r="E127" s="814">
        <v>0</v>
      </c>
      <c r="F127" s="814">
        <v>0</v>
      </c>
      <c r="G127" s="814">
        <v>0</v>
      </c>
      <c r="H127" s="768">
        <f t="shared" si="8"/>
        <v>0</v>
      </c>
    </row>
    <row r="128" spans="1:8" ht="15.5">
      <c r="A128" s="591">
        <f t="shared" si="7"/>
        <v>113</v>
      </c>
      <c r="B128" s="813" t="s">
        <v>1846</v>
      </c>
      <c r="C128" s="810">
        <v>0.2</v>
      </c>
      <c r="D128" s="814">
        <v>0</v>
      </c>
      <c r="E128" s="814">
        <v>0</v>
      </c>
      <c r="F128" s="814">
        <v>0</v>
      </c>
      <c r="G128" s="814">
        <v>0</v>
      </c>
      <c r="H128" s="768">
        <f t="shared" si="8"/>
        <v>0</v>
      </c>
    </row>
    <row r="129" spans="1:8" ht="31">
      <c r="A129" s="591">
        <f t="shared" si="7"/>
        <v>114</v>
      </c>
      <c r="B129" s="813" t="s">
        <v>1847</v>
      </c>
      <c r="C129" s="810">
        <v>0.2</v>
      </c>
      <c r="D129" s="814">
        <v>0</v>
      </c>
      <c r="E129" s="814">
        <v>0</v>
      </c>
      <c r="F129" s="814">
        <v>0</v>
      </c>
      <c r="G129" s="814">
        <v>0</v>
      </c>
      <c r="H129" s="768">
        <f t="shared" si="8"/>
        <v>0</v>
      </c>
    </row>
    <row r="130" spans="1:8" ht="15.5">
      <c r="A130" s="591">
        <f t="shared" si="7"/>
        <v>115</v>
      </c>
      <c r="B130" s="813" t="s">
        <v>1822</v>
      </c>
      <c r="C130" s="810">
        <v>0.2</v>
      </c>
      <c r="D130" s="814">
        <v>0</v>
      </c>
      <c r="E130" s="814">
        <v>0</v>
      </c>
      <c r="F130" s="814">
        <v>0</v>
      </c>
      <c r="G130" s="814">
        <v>0</v>
      </c>
      <c r="H130" s="768">
        <f t="shared" si="8"/>
        <v>0</v>
      </c>
    </row>
    <row r="131" spans="1:8" ht="15.5">
      <c r="A131" s="96"/>
      <c r="B131" s="2"/>
      <c r="C131" s="241"/>
      <c r="D131" s="226"/>
      <c r="E131" s="226"/>
      <c r="F131" s="226"/>
      <c r="G131" s="226"/>
      <c r="H131" s="226"/>
    </row>
    <row r="132" spans="1:8" ht="20">
      <c r="A132" s="1247" t="s">
        <v>2949</v>
      </c>
      <c r="B132" s="1247"/>
      <c r="C132" s="1247"/>
      <c r="D132" s="1247"/>
      <c r="E132" s="1247"/>
      <c r="F132" s="1247"/>
      <c r="G132" s="1247"/>
      <c r="H132" s="1247"/>
    </row>
    <row r="133" spans="1:8" ht="19">
      <c r="A133" s="1221" t="str">
        <f>+A76</f>
        <v>For Contract Year Beginning June 1, 2026, Based on 2025 Data</v>
      </c>
      <c r="B133" s="1221"/>
      <c r="C133" s="1221"/>
      <c r="D133" s="1221"/>
      <c r="E133" s="1221"/>
      <c r="F133" s="1221"/>
      <c r="G133" s="1221"/>
      <c r="H133" s="1221"/>
    </row>
    <row r="134" spans="1:8" ht="13">
      <c r="A134" s="8"/>
      <c r="B134" s="8"/>
      <c r="C134" s="8"/>
      <c r="D134" s="8"/>
      <c r="E134" s="8"/>
      <c r="F134" s="8"/>
      <c r="G134" s="8"/>
      <c r="H134" s="8"/>
    </row>
    <row r="135" spans="1:8" ht="13">
      <c r="A135" s="8"/>
      <c r="B135" s="8"/>
      <c r="C135" s="8" t="s">
        <v>476</v>
      </c>
      <c r="D135" s="8" t="s">
        <v>477</v>
      </c>
      <c r="E135" s="8" t="s">
        <v>478</v>
      </c>
      <c r="F135" s="8" t="s">
        <v>479</v>
      </c>
      <c r="G135" s="8" t="s">
        <v>480</v>
      </c>
      <c r="H135" s="8" t="s">
        <v>874</v>
      </c>
    </row>
    <row r="136" spans="1:8" ht="15.5">
      <c r="A136" s="96"/>
      <c r="B136" s="96"/>
      <c r="C136" s="96"/>
      <c r="D136" s="256" t="s">
        <v>465</v>
      </c>
      <c r="E136" s="256"/>
      <c r="F136" s="256"/>
      <c r="G136" s="256"/>
      <c r="H136" s="256" t="s">
        <v>2225</v>
      </c>
    </row>
    <row r="137" spans="1:8" ht="15.5">
      <c r="A137" s="96"/>
      <c r="B137" s="96"/>
      <c r="C137" s="96" t="s">
        <v>2317</v>
      </c>
      <c r="D137" s="256" t="s">
        <v>649</v>
      </c>
      <c r="E137" s="256" t="s">
        <v>650</v>
      </c>
      <c r="F137" s="256" t="s">
        <v>650</v>
      </c>
      <c r="G137" s="256" t="s">
        <v>650</v>
      </c>
      <c r="H137" s="257" t="s">
        <v>2226</v>
      </c>
    </row>
    <row r="138" spans="1:8" ht="18.5">
      <c r="A138" s="99" t="s">
        <v>490</v>
      </c>
      <c r="B138" s="294" t="s">
        <v>870</v>
      </c>
      <c r="C138" s="294" t="s">
        <v>2455</v>
      </c>
      <c r="D138" s="295" t="s">
        <v>2226</v>
      </c>
      <c r="E138" s="294" t="s">
        <v>2456</v>
      </c>
      <c r="F138" s="294" t="s">
        <v>511</v>
      </c>
      <c r="G138" s="294" t="s">
        <v>512</v>
      </c>
      <c r="H138" s="295" t="s">
        <v>2321</v>
      </c>
    </row>
    <row r="139" spans="1:8" ht="31">
      <c r="A139" s="591">
        <f>A130+1</f>
        <v>116</v>
      </c>
      <c r="B139" s="813" t="s">
        <v>1848</v>
      </c>
      <c r="C139" s="815">
        <v>0.2</v>
      </c>
      <c r="D139" s="814">
        <v>0</v>
      </c>
      <c r="E139" s="814">
        <v>0</v>
      </c>
      <c r="F139" s="814">
        <v>0</v>
      </c>
      <c r="G139" s="814">
        <v>0</v>
      </c>
      <c r="H139" s="768">
        <f t="shared" ref="H139:H144" si="9">+D139+E139+F139+G139</f>
        <v>0</v>
      </c>
    </row>
    <row r="140" spans="1:8" ht="31">
      <c r="A140" s="591">
        <f t="shared" ref="A140:A147" si="10">A139+1</f>
        <v>117</v>
      </c>
      <c r="B140" s="813" t="s">
        <v>1848</v>
      </c>
      <c r="C140" s="815">
        <v>0.2</v>
      </c>
      <c r="D140" s="814">
        <v>0</v>
      </c>
      <c r="E140" s="814">
        <v>0</v>
      </c>
      <c r="F140" s="814">
        <v>0</v>
      </c>
      <c r="G140" s="814">
        <v>0</v>
      </c>
      <c r="H140" s="768">
        <f t="shared" si="9"/>
        <v>0</v>
      </c>
    </row>
    <row r="141" spans="1:8" ht="15.5">
      <c r="A141" s="591">
        <f t="shared" si="10"/>
        <v>118</v>
      </c>
      <c r="B141" s="813" t="s">
        <v>1822</v>
      </c>
      <c r="C141" s="810">
        <v>0.2</v>
      </c>
      <c r="D141" s="814">
        <v>0</v>
      </c>
      <c r="E141" s="814">
        <v>0</v>
      </c>
      <c r="F141" s="814">
        <v>0</v>
      </c>
      <c r="G141" s="814">
        <v>0</v>
      </c>
      <c r="H141" s="768">
        <f t="shared" si="9"/>
        <v>0</v>
      </c>
    </row>
    <row r="142" spans="1:8" ht="15.5">
      <c r="A142" s="591">
        <f t="shared" si="10"/>
        <v>119</v>
      </c>
      <c r="B142" s="813" t="s">
        <v>1849</v>
      </c>
      <c r="C142" s="810">
        <v>0.2</v>
      </c>
      <c r="D142" s="814">
        <v>0</v>
      </c>
      <c r="E142" s="814">
        <v>0</v>
      </c>
      <c r="F142" s="814">
        <v>0</v>
      </c>
      <c r="G142" s="814">
        <v>0</v>
      </c>
      <c r="H142" s="768">
        <f t="shared" si="9"/>
        <v>0</v>
      </c>
    </row>
    <row r="143" spans="1:8" ht="15.5">
      <c r="A143" s="591">
        <f t="shared" si="10"/>
        <v>120</v>
      </c>
      <c r="B143" s="813" t="s">
        <v>1822</v>
      </c>
      <c r="C143" s="810">
        <v>0.2</v>
      </c>
      <c r="D143" s="814">
        <v>0</v>
      </c>
      <c r="E143" s="814">
        <v>0</v>
      </c>
      <c r="F143" s="814">
        <v>0</v>
      </c>
      <c r="G143" s="814">
        <v>0</v>
      </c>
      <c r="H143" s="768">
        <f t="shared" si="9"/>
        <v>0</v>
      </c>
    </row>
    <row r="144" spans="1:8" ht="31">
      <c r="A144" s="591">
        <f t="shared" si="10"/>
        <v>121</v>
      </c>
      <c r="B144" s="813" t="s">
        <v>1850</v>
      </c>
      <c r="C144" s="815">
        <v>0.2</v>
      </c>
      <c r="D144" s="814">
        <v>0</v>
      </c>
      <c r="E144" s="814">
        <v>0</v>
      </c>
      <c r="F144" s="814">
        <v>0</v>
      </c>
      <c r="G144" s="814">
        <v>0</v>
      </c>
      <c r="H144" s="768">
        <f t="shared" si="9"/>
        <v>0</v>
      </c>
    </row>
    <row r="145" spans="1:8" ht="15.5">
      <c r="A145" s="591">
        <f t="shared" si="10"/>
        <v>122</v>
      </c>
      <c r="B145" s="813" t="s">
        <v>1822</v>
      </c>
      <c r="C145" s="810">
        <v>0.2</v>
      </c>
      <c r="D145" s="814">
        <v>0</v>
      </c>
      <c r="E145" s="814">
        <v>0</v>
      </c>
      <c r="F145" s="814">
        <v>0</v>
      </c>
      <c r="G145" s="814">
        <v>0</v>
      </c>
      <c r="H145" s="768">
        <f t="shared" ref="H145:H155" si="11">+D145+E145+F145+G145</f>
        <v>0</v>
      </c>
    </row>
    <row r="146" spans="1:8" ht="15.5">
      <c r="A146" s="396">
        <f t="shared" si="10"/>
        <v>123</v>
      </c>
      <c r="B146" s="729" t="s">
        <v>2351</v>
      </c>
      <c r="C146" s="810">
        <v>0.2</v>
      </c>
      <c r="D146" s="811">
        <v>0</v>
      </c>
      <c r="E146" s="811">
        <v>0</v>
      </c>
      <c r="F146" s="811">
        <v>0</v>
      </c>
      <c r="G146" s="811">
        <v>0</v>
      </c>
      <c r="H146" s="226">
        <f t="shared" si="11"/>
        <v>0</v>
      </c>
    </row>
    <row r="147" spans="1:8" ht="15.5">
      <c r="A147" s="396">
        <f t="shared" si="10"/>
        <v>124</v>
      </c>
      <c r="B147" s="729" t="s">
        <v>2351</v>
      </c>
      <c r="C147" s="810">
        <v>0.2</v>
      </c>
      <c r="D147" s="811">
        <v>0</v>
      </c>
      <c r="E147" s="811">
        <v>0</v>
      </c>
      <c r="F147" s="811">
        <v>0</v>
      </c>
      <c r="G147" s="811">
        <v>0</v>
      </c>
      <c r="H147" s="226">
        <f t="shared" si="11"/>
        <v>0</v>
      </c>
    </row>
    <row r="148" spans="1:8" ht="15.5">
      <c r="A148" s="396">
        <f t="shared" si="6"/>
        <v>125</v>
      </c>
      <c r="B148" s="729" t="s">
        <v>2352</v>
      </c>
      <c r="C148" s="810">
        <v>0.2</v>
      </c>
      <c r="D148" s="811">
        <v>0</v>
      </c>
      <c r="E148" s="811">
        <v>0</v>
      </c>
      <c r="F148" s="811">
        <v>0</v>
      </c>
      <c r="G148" s="811">
        <v>0</v>
      </c>
      <c r="H148" s="226">
        <f t="shared" si="11"/>
        <v>0</v>
      </c>
    </row>
    <row r="149" spans="1:8" ht="15.5">
      <c r="A149" s="396">
        <f t="shared" si="6"/>
        <v>126</v>
      </c>
      <c r="B149" s="729" t="s">
        <v>2353</v>
      </c>
      <c r="C149" s="810">
        <v>0.2</v>
      </c>
      <c r="D149" s="811">
        <v>0</v>
      </c>
      <c r="E149" s="811">
        <v>0</v>
      </c>
      <c r="F149" s="811">
        <v>0</v>
      </c>
      <c r="G149" s="811">
        <v>0</v>
      </c>
      <c r="H149" s="226">
        <f t="shared" si="11"/>
        <v>0</v>
      </c>
    </row>
    <row r="150" spans="1:8" ht="15.5">
      <c r="A150" s="396">
        <f t="shared" si="6"/>
        <v>127</v>
      </c>
      <c r="B150" s="729" t="s">
        <v>2354</v>
      </c>
      <c r="C150" s="810">
        <v>0.2</v>
      </c>
      <c r="D150" s="811">
        <v>0</v>
      </c>
      <c r="E150" s="811">
        <v>0</v>
      </c>
      <c r="F150" s="811">
        <v>0</v>
      </c>
      <c r="G150" s="811">
        <v>0</v>
      </c>
      <c r="H150" s="226">
        <f t="shared" si="11"/>
        <v>0</v>
      </c>
    </row>
    <row r="151" spans="1:8" ht="31">
      <c r="A151" s="396">
        <f t="shared" si="6"/>
        <v>128</v>
      </c>
      <c r="B151" s="816" t="s">
        <v>2355</v>
      </c>
      <c r="C151" s="810">
        <v>0.2</v>
      </c>
      <c r="D151" s="811">
        <v>0</v>
      </c>
      <c r="E151" s="811">
        <v>0</v>
      </c>
      <c r="F151" s="811">
        <v>0</v>
      </c>
      <c r="G151" s="811">
        <v>0</v>
      </c>
      <c r="H151" s="226">
        <f t="shared" si="11"/>
        <v>0</v>
      </c>
    </row>
    <row r="152" spans="1:8" ht="31">
      <c r="A152" s="396">
        <f t="shared" si="6"/>
        <v>129</v>
      </c>
      <c r="B152" s="816" t="s">
        <v>2356</v>
      </c>
      <c r="C152" s="810">
        <v>0.2</v>
      </c>
      <c r="D152" s="811">
        <v>0</v>
      </c>
      <c r="E152" s="811">
        <v>0</v>
      </c>
      <c r="F152" s="811">
        <v>0</v>
      </c>
      <c r="G152" s="811">
        <v>0</v>
      </c>
      <c r="H152" s="226">
        <f t="shared" si="11"/>
        <v>0</v>
      </c>
    </row>
    <row r="153" spans="1:8" ht="15.5">
      <c r="A153" s="591">
        <f t="shared" si="6"/>
        <v>130</v>
      </c>
      <c r="B153" s="813" t="s">
        <v>2541</v>
      </c>
      <c r="C153" s="810">
        <v>1</v>
      </c>
      <c r="D153" s="814">
        <v>0</v>
      </c>
      <c r="E153" s="814">
        <v>0</v>
      </c>
      <c r="F153" s="814">
        <v>0</v>
      </c>
      <c r="G153" s="814">
        <v>0</v>
      </c>
      <c r="H153" s="768">
        <f t="shared" si="11"/>
        <v>0</v>
      </c>
    </row>
    <row r="154" spans="1:8" ht="15.5">
      <c r="A154" s="591">
        <f t="shared" si="6"/>
        <v>131</v>
      </c>
      <c r="B154" s="813" t="s">
        <v>2541</v>
      </c>
      <c r="C154" s="810">
        <v>1</v>
      </c>
      <c r="D154" s="814">
        <v>0</v>
      </c>
      <c r="E154" s="814">
        <v>0</v>
      </c>
      <c r="F154" s="814">
        <v>0</v>
      </c>
      <c r="G154" s="814">
        <v>0</v>
      </c>
      <c r="H154" s="768">
        <f t="shared" si="11"/>
        <v>0</v>
      </c>
    </row>
    <row r="155" spans="1:8" ht="15.5">
      <c r="A155" s="591">
        <f t="shared" si="6"/>
        <v>132</v>
      </c>
      <c r="B155" s="813" t="s">
        <v>2357</v>
      </c>
      <c r="C155" s="810">
        <v>0.2</v>
      </c>
      <c r="D155" s="814">
        <v>0</v>
      </c>
      <c r="E155" s="814">
        <v>0</v>
      </c>
      <c r="F155" s="814">
        <v>0</v>
      </c>
      <c r="G155" s="814">
        <v>0</v>
      </c>
      <c r="H155" s="768">
        <f t="shared" si="11"/>
        <v>0</v>
      </c>
    </row>
    <row r="156" spans="1:8" ht="15.5">
      <c r="A156" s="591">
        <f t="shared" si="6"/>
        <v>133</v>
      </c>
      <c r="B156" s="813" t="s">
        <v>2358</v>
      </c>
      <c r="C156" s="810">
        <v>6.6666666666666666E-2</v>
      </c>
      <c r="D156" s="814">
        <v>0</v>
      </c>
      <c r="E156" s="814">
        <v>0</v>
      </c>
      <c r="F156" s="814">
        <v>0</v>
      </c>
      <c r="G156" s="814">
        <v>0</v>
      </c>
      <c r="H156" s="768">
        <f t="shared" ref="H156:H220" si="12">+D156+E156+F156+G156</f>
        <v>0</v>
      </c>
    </row>
    <row r="157" spans="1:8" ht="15.5">
      <c r="A157" s="591">
        <f t="shared" si="6"/>
        <v>134</v>
      </c>
      <c r="B157" s="813" t="s">
        <v>2358</v>
      </c>
      <c r="C157" s="810">
        <v>6.6666666666666666E-2</v>
      </c>
      <c r="D157" s="814">
        <v>0</v>
      </c>
      <c r="E157" s="814">
        <v>0</v>
      </c>
      <c r="F157" s="814">
        <v>0</v>
      </c>
      <c r="G157" s="814">
        <v>0</v>
      </c>
      <c r="H157" s="768">
        <f t="shared" si="12"/>
        <v>0</v>
      </c>
    </row>
    <row r="158" spans="1:8" ht="15.5">
      <c r="A158" s="591">
        <f t="shared" si="6"/>
        <v>135</v>
      </c>
      <c r="B158" s="813" t="s">
        <v>2359</v>
      </c>
      <c r="C158" s="810">
        <v>0.2</v>
      </c>
      <c r="D158" s="814">
        <v>0</v>
      </c>
      <c r="E158" s="814">
        <v>0</v>
      </c>
      <c r="F158" s="814">
        <v>0</v>
      </c>
      <c r="G158" s="814">
        <v>0</v>
      </c>
      <c r="H158" s="768">
        <f t="shared" si="12"/>
        <v>0</v>
      </c>
    </row>
    <row r="159" spans="1:8" ht="15.5">
      <c r="A159" s="591">
        <f t="shared" si="6"/>
        <v>136</v>
      </c>
      <c r="B159" s="813" t="s">
        <v>2360</v>
      </c>
      <c r="C159" s="810">
        <v>0.2</v>
      </c>
      <c r="D159" s="814">
        <v>0</v>
      </c>
      <c r="E159" s="814">
        <v>0</v>
      </c>
      <c r="F159" s="814">
        <v>0</v>
      </c>
      <c r="G159" s="814">
        <v>0</v>
      </c>
      <c r="H159" s="768">
        <f t="shared" si="12"/>
        <v>0</v>
      </c>
    </row>
    <row r="160" spans="1:8" ht="15.5">
      <c r="A160" s="591">
        <f t="shared" si="6"/>
        <v>137</v>
      </c>
      <c r="B160" s="813" t="s">
        <v>2361</v>
      </c>
      <c r="C160" s="810">
        <v>0.2</v>
      </c>
      <c r="D160" s="814">
        <v>0</v>
      </c>
      <c r="E160" s="814">
        <v>0</v>
      </c>
      <c r="F160" s="814">
        <v>0</v>
      </c>
      <c r="G160" s="814">
        <v>0</v>
      </c>
      <c r="H160" s="768">
        <f t="shared" si="12"/>
        <v>0</v>
      </c>
    </row>
    <row r="161" spans="1:8" ht="31">
      <c r="A161" s="591">
        <f t="shared" si="6"/>
        <v>138</v>
      </c>
      <c r="B161" s="813" t="s">
        <v>2362</v>
      </c>
      <c r="C161" s="810">
        <v>0.2</v>
      </c>
      <c r="D161" s="814">
        <v>0</v>
      </c>
      <c r="E161" s="814">
        <v>0</v>
      </c>
      <c r="F161" s="814">
        <v>0</v>
      </c>
      <c r="G161" s="814">
        <v>0</v>
      </c>
      <c r="H161" s="768">
        <f t="shared" si="12"/>
        <v>0</v>
      </c>
    </row>
    <row r="162" spans="1:8" ht="31">
      <c r="A162" s="591">
        <f t="shared" si="6"/>
        <v>139</v>
      </c>
      <c r="B162" s="813" t="s">
        <v>2362</v>
      </c>
      <c r="C162" s="810">
        <v>0.2</v>
      </c>
      <c r="D162" s="814">
        <v>0</v>
      </c>
      <c r="E162" s="814">
        <v>0</v>
      </c>
      <c r="F162" s="814">
        <v>0</v>
      </c>
      <c r="G162" s="814">
        <v>0</v>
      </c>
      <c r="H162" s="768">
        <f t="shared" si="12"/>
        <v>0</v>
      </c>
    </row>
    <row r="163" spans="1:8" ht="31">
      <c r="A163" s="591">
        <f t="shared" si="6"/>
        <v>140</v>
      </c>
      <c r="B163" s="817" t="s">
        <v>2363</v>
      </c>
      <c r="C163" s="810">
        <v>0.2</v>
      </c>
      <c r="D163" s="814">
        <v>0</v>
      </c>
      <c r="E163" s="814">
        <v>0</v>
      </c>
      <c r="F163" s="814">
        <v>0</v>
      </c>
      <c r="G163" s="814">
        <v>0</v>
      </c>
      <c r="H163" s="768">
        <f t="shared" si="12"/>
        <v>0</v>
      </c>
    </row>
    <row r="164" spans="1:8" ht="15.5">
      <c r="A164" s="591">
        <f t="shared" si="6"/>
        <v>141</v>
      </c>
      <c r="B164" s="813" t="s">
        <v>2364</v>
      </c>
      <c r="C164" s="810">
        <v>0.2</v>
      </c>
      <c r="D164" s="814">
        <v>0</v>
      </c>
      <c r="E164" s="814">
        <v>0</v>
      </c>
      <c r="F164" s="814">
        <v>0</v>
      </c>
      <c r="G164" s="814">
        <v>0</v>
      </c>
      <c r="H164" s="768">
        <f t="shared" si="12"/>
        <v>0</v>
      </c>
    </row>
    <row r="165" spans="1:8" ht="15.5">
      <c r="A165" s="591">
        <f t="shared" si="6"/>
        <v>142</v>
      </c>
      <c r="B165" s="813" t="s">
        <v>2365</v>
      </c>
      <c r="C165" s="810">
        <v>0.2</v>
      </c>
      <c r="D165" s="814">
        <v>0</v>
      </c>
      <c r="E165" s="814">
        <v>0</v>
      </c>
      <c r="F165" s="814">
        <v>0</v>
      </c>
      <c r="G165" s="814">
        <v>0</v>
      </c>
      <c r="H165" s="768">
        <f t="shared" si="12"/>
        <v>0</v>
      </c>
    </row>
    <row r="166" spans="1:8" ht="15.5">
      <c r="A166" s="591">
        <f t="shared" si="6"/>
        <v>143</v>
      </c>
      <c r="B166" s="818" t="s">
        <v>1822</v>
      </c>
      <c r="C166" s="810">
        <v>0.2</v>
      </c>
      <c r="D166" s="814">
        <v>2.9103830456733704E-11</v>
      </c>
      <c r="E166" s="814">
        <v>0</v>
      </c>
      <c r="F166" s="814">
        <v>0</v>
      </c>
      <c r="G166" s="814">
        <v>0</v>
      </c>
      <c r="H166" s="768">
        <f t="shared" si="12"/>
        <v>2.9103830456733704E-11</v>
      </c>
    </row>
    <row r="167" spans="1:8" ht="15.5">
      <c r="A167" s="591">
        <f t="shared" si="6"/>
        <v>144</v>
      </c>
      <c r="B167" s="818" t="s">
        <v>2366</v>
      </c>
      <c r="C167" s="810">
        <v>0.2</v>
      </c>
      <c r="D167" s="814">
        <v>0</v>
      </c>
      <c r="E167" s="814">
        <v>0</v>
      </c>
      <c r="F167" s="814">
        <v>0</v>
      </c>
      <c r="G167" s="814">
        <v>0</v>
      </c>
      <c r="H167" s="768">
        <f t="shared" si="12"/>
        <v>0</v>
      </c>
    </row>
    <row r="168" spans="1:8" ht="15.5">
      <c r="A168" s="591">
        <f t="shared" ref="A168:A232" si="13">A167+1</f>
        <v>145</v>
      </c>
      <c r="B168" s="818" t="s">
        <v>2367</v>
      </c>
      <c r="C168" s="810">
        <v>0.2</v>
      </c>
      <c r="D168" s="814">
        <v>0</v>
      </c>
      <c r="E168" s="814">
        <v>0</v>
      </c>
      <c r="F168" s="814">
        <v>0</v>
      </c>
      <c r="G168" s="814">
        <v>0</v>
      </c>
      <c r="H168" s="768">
        <f t="shared" si="12"/>
        <v>0</v>
      </c>
    </row>
    <row r="169" spans="1:8" ht="15.5">
      <c r="A169" s="591">
        <f t="shared" si="13"/>
        <v>146</v>
      </c>
      <c r="B169" s="818" t="s">
        <v>2368</v>
      </c>
      <c r="C169" s="810">
        <v>0.2</v>
      </c>
      <c r="D169" s="814">
        <v>0</v>
      </c>
      <c r="E169" s="814">
        <v>0</v>
      </c>
      <c r="F169" s="814">
        <v>0</v>
      </c>
      <c r="G169" s="814">
        <v>0</v>
      </c>
      <c r="H169" s="768">
        <f t="shared" si="12"/>
        <v>0</v>
      </c>
    </row>
    <row r="170" spans="1:8" ht="15.5">
      <c r="A170" s="591">
        <f t="shared" si="13"/>
        <v>147</v>
      </c>
      <c r="B170" s="818" t="s">
        <v>2369</v>
      </c>
      <c r="C170" s="810">
        <v>0.2</v>
      </c>
      <c r="D170" s="814">
        <v>0</v>
      </c>
      <c r="E170" s="814">
        <v>0</v>
      </c>
      <c r="F170" s="814">
        <v>0</v>
      </c>
      <c r="G170" s="814">
        <v>0</v>
      </c>
      <c r="H170" s="768">
        <f t="shared" si="12"/>
        <v>0</v>
      </c>
    </row>
    <row r="171" spans="1:8" ht="15.5">
      <c r="A171" s="591">
        <f t="shared" si="13"/>
        <v>148</v>
      </c>
      <c r="B171" s="818" t="s">
        <v>2370</v>
      </c>
      <c r="C171" s="810">
        <v>0.2</v>
      </c>
      <c r="D171" s="814">
        <v>0</v>
      </c>
      <c r="E171" s="814">
        <v>0</v>
      </c>
      <c r="F171" s="814">
        <v>0</v>
      </c>
      <c r="G171" s="814">
        <v>0</v>
      </c>
      <c r="H171" s="768">
        <f t="shared" si="12"/>
        <v>0</v>
      </c>
    </row>
    <row r="172" spans="1:8" ht="15.5">
      <c r="A172" s="591">
        <f t="shared" si="13"/>
        <v>149</v>
      </c>
      <c r="B172" s="818" t="s">
        <v>2371</v>
      </c>
      <c r="C172" s="810">
        <v>0.2</v>
      </c>
      <c r="D172" s="814">
        <v>0</v>
      </c>
      <c r="E172" s="814">
        <v>0</v>
      </c>
      <c r="F172" s="814">
        <v>0</v>
      </c>
      <c r="G172" s="814">
        <v>0</v>
      </c>
      <c r="H172" s="768">
        <f t="shared" si="12"/>
        <v>0</v>
      </c>
    </row>
    <row r="173" spans="1:8" ht="15.5">
      <c r="A173" s="591">
        <f t="shared" si="13"/>
        <v>150</v>
      </c>
      <c r="B173" s="818" t="s">
        <v>2372</v>
      </c>
      <c r="C173" s="810">
        <v>0.23529411764705882</v>
      </c>
      <c r="D173" s="814">
        <v>0</v>
      </c>
      <c r="E173" s="814">
        <v>0</v>
      </c>
      <c r="F173" s="814">
        <v>0</v>
      </c>
      <c r="G173" s="814">
        <v>0</v>
      </c>
      <c r="H173" s="768">
        <f t="shared" si="12"/>
        <v>0</v>
      </c>
    </row>
    <row r="174" spans="1:8" ht="15.5">
      <c r="A174" s="591">
        <f>A173+1</f>
        <v>151</v>
      </c>
      <c r="B174" s="818" t="s">
        <v>2373</v>
      </c>
      <c r="C174" s="810">
        <v>0.2</v>
      </c>
      <c r="D174" s="814">
        <v>0</v>
      </c>
      <c r="E174" s="814">
        <v>0</v>
      </c>
      <c r="F174" s="814">
        <v>0</v>
      </c>
      <c r="G174" s="814">
        <v>0</v>
      </c>
      <c r="H174" s="768">
        <f t="shared" si="12"/>
        <v>0</v>
      </c>
    </row>
    <row r="175" spans="1:8" ht="15.5">
      <c r="A175" s="591">
        <f t="shared" si="13"/>
        <v>152</v>
      </c>
      <c r="B175" s="818" t="s">
        <v>2374</v>
      </c>
      <c r="C175" s="810">
        <v>0.2</v>
      </c>
      <c r="D175" s="814">
        <v>0</v>
      </c>
      <c r="E175" s="814">
        <v>0</v>
      </c>
      <c r="F175" s="814">
        <v>0</v>
      </c>
      <c r="G175" s="814">
        <v>0</v>
      </c>
      <c r="H175" s="768">
        <f t="shared" si="12"/>
        <v>0</v>
      </c>
    </row>
    <row r="176" spans="1:8" ht="15.5">
      <c r="A176" s="591">
        <f t="shared" si="13"/>
        <v>153</v>
      </c>
      <c r="B176" s="818" t="s">
        <v>2375</v>
      </c>
      <c r="C176" s="810">
        <v>0.2</v>
      </c>
      <c r="D176" s="814">
        <v>0</v>
      </c>
      <c r="E176" s="814">
        <v>0</v>
      </c>
      <c r="F176" s="814">
        <v>0</v>
      </c>
      <c r="G176" s="814">
        <v>0</v>
      </c>
      <c r="H176" s="768">
        <f t="shared" si="12"/>
        <v>0</v>
      </c>
    </row>
    <row r="177" spans="1:8" ht="15.5">
      <c r="A177" s="591">
        <f t="shared" si="13"/>
        <v>154</v>
      </c>
      <c r="B177" s="818" t="s">
        <v>2376</v>
      </c>
      <c r="C177" s="810">
        <v>0.2</v>
      </c>
      <c r="D177" s="814">
        <v>0</v>
      </c>
      <c r="E177" s="814">
        <v>0</v>
      </c>
      <c r="F177" s="814">
        <v>0</v>
      </c>
      <c r="G177" s="814">
        <v>0</v>
      </c>
      <c r="H177" s="768">
        <f t="shared" si="12"/>
        <v>0</v>
      </c>
    </row>
    <row r="178" spans="1:8" ht="15.5">
      <c r="A178" s="591">
        <f t="shared" si="13"/>
        <v>155</v>
      </c>
      <c r="B178" s="818" t="s">
        <v>2377</v>
      </c>
      <c r="C178" s="810">
        <v>0.2</v>
      </c>
      <c r="D178" s="814">
        <v>0</v>
      </c>
      <c r="E178" s="814">
        <v>0</v>
      </c>
      <c r="F178" s="814">
        <v>0</v>
      </c>
      <c r="G178" s="814">
        <v>0</v>
      </c>
      <c r="H178" s="768">
        <f t="shared" si="12"/>
        <v>0</v>
      </c>
    </row>
    <row r="179" spans="1:8" ht="15.5">
      <c r="A179" s="591">
        <f t="shared" si="13"/>
        <v>156</v>
      </c>
      <c r="B179" s="818" t="s">
        <v>2378</v>
      </c>
      <c r="C179" s="810">
        <v>0.2</v>
      </c>
      <c r="D179" s="814">
        <v>0</v>
      </c>
      <c r="E179" s="814">
        <v>0</v>
      </c>
      <c r="F179" s="814">
        <v>0</v>
      </c>
      <c r="G179" s="814">
        <v>0</v>
      </c>
      <c r="H179" s="768">
        <f t="shared" si="12"/>
        <v>0</v>
      </c>
    </row>
    <row r="180" spans="1:8" ht="15.5">
      <c r="A180" s="591">
        <f t="shared" si="13"/>
        <v>157</v>
      </c>
      <c r="B180" s="818" t="s">
        <v>2379</v>
      </c>
      <c r="C180" s="810">
        <v>0.2</v>
      </c>
      <c r="D180" s="814">
        <v>0</v>
      </c>
      <c r="E180" s="814">
        <v>0</v>
      </c>
      <c r="F180" s="814">
        <v>0</v>
      </c>
      <c r="G180" s="814">
        <v>0</v>
      </c>
      <c r="H180" s="768">
        <f t="shared" si="12"/>
        <v>0</v>
      </c>
    </row>
    <row r="181" spans="1:8" ht="15.5">
      <c r="A181" s="591">
        <f t="shared" si="13"/>
        <v>158</v>
      </c>
      <c r="B181" s="818" t="s">
        <v>2380</v>
      </c>
      <c r="C181" s="810">
        <v>0.2</v>
      </c>
      <c r="D181" s="814">
        <v>0</v>
      </c>
      <c r="E181" s="814">
        <v>0</v>
      </c>
      <c r="F181" s="814">
        <v>0</v>
      </c>
      <c r="G181" s="814">
        <v>0</v>
      </c>
      <c r="H181" s="768">
        <f t="shared" si="12"/>
        <v>0</v>
      </c>
    </row>
    <row r="182" spans="1:8" ht="15.5">
      <c r="A182" s="591">
        <f t="shared" si="13"/>
        <v>159</v>
      </c>
      <c r="B182" s="818" t="s">
        <v>2381</v>
      </c>
      <c r="C182" s="810">
        <v>0.2</v>
      </c>
      <c r="D182" s="814">
        <v>0</v>
      </c>
      <c r="E182" s="814">
        <v>0</v>
      </c>
      <c r="F182" s="814">
        <v>0</v>
      </c>
      <c r="G182" s="814">
        <v>0</v>
      </c>
      <c r="H182" s="768">
        <f t="shared" si="12"/>
        <v>0</v>
      </c>
    </row>
    <row r="183" spans="1:8" ht="15.5">
      <c r="A183" s="591">
        <f t="shared" si="13"/>
        <v>160</v>
      </c>
      <c r="B183" s="818" t="s">
        <v>2382</v>
      </c>
      <c r="C183" s="810">
        <v>0.2</v>
      </c>
      <c r="D183" s="814">
        <v>0</v>
      </c>
      <c r="E183" s="814">
        <v>0</v>
      </c>
      <c r="F183" s="814">
        <v>0</v>
      </c>
      <c r="G183" s="814">
        <v>0</v>
      </c>
      <c r="H183" s="768">
        <f t="shared" si="12"/>
        <v>0</v>
      </c>
    </row>
    <row r="184" spans="1:8" ht="15.5">
      <c r="A184" s="591">
        <f t="shared" si="13"/>
        <v>161</v>
      </c>
      <c r="B184" s="818" t="s">
        <v>2383</v>
      </c>
      <c r="C184" s="810">
        <v>0.2</v>
      </c>
      <c r="D184" s="814">
        <v>1.4551915228366852E-11</v>
      </c>
      <c r="E184" s="814">
        <v>0</v>
      </c>
      <c r="F184" s="814">
        <v>0</v>
      </c>
      <c r="G184" s="814">
        <v>0</v>
      </c>
      <c r="H184" s="768">
        <f t="shared" si="12"/>
        <v>1.4551915228366852E-11</v>
      </c>
    </row>
    <row r="185" spans="1:8" ht="15.5">
      <c r="A185" s="591">
        <f t="shared" si="13"/>
        <v>162</v>
      </c>
      <c r="B185" s="818" t="s">
        <v>2384</v>
      </c>
      <c r="C185" s="810">
        <v>0.2</v>
      </c>
      <c r="D185" s="814">
        <v>0</v>
      </c>
      <c r="E185" s="814">
        <v>0</v>
      </c>
      <c r="F185" s="814">
        <v>0</v>
      </c>
      <c r="G185" s="814">
        <v>0</v>
      </c>
      <c r="H185" s="768">
        <f t="shared" si="12"/>
        <v>0</v>
      </c>
    </row>
    <row r="186" spans="1:8" ht="15.5">
      <c r="A186" s="591">
        <f t="shared" si="13"/>
        <v>163</v>
      </c>
      <c r="B186" s="818" t="s">
        <v>2385</v>
      </c>
      <c r="C186" s="810">
        <v>0.2</v>
      </c>
      <c r="D186" s="814">
        <v>0</v>
      </c>
      <c r="E186" s="814">
        <v>0</v>
      </c>
      <c r="F186" s="814">
        <v>0</v>
      </c>
      <c r="G186" s="814">
        <v>0</v>
      </c>
      <c r="H186" s="768">
        <f t="shared" si="12"/>
        <v>0</v>
      </c>
    </row>
    <row r="187" spans="1:8" ht="15.5">
      <c r="A187" s="591">
        <f t="shared" si="13"/>
        <v>164</v>
      </c>
      <c r="B187" s="818" t="s">
        <v>2386</v>
      </c>
      <c r="C187" s="810">
        <v>0.2</v>
      </c>
      <c r="D187" s="814">
        <v>0</v>
      </c>
      <c r="E187" s="814">
        <v>0</v>
      </c>
      <c r="F187" s="814">
        <v>0</v>
      </c>
      <c r="G187" s="814">
        <v>0</v>
      </c>
      <c r="H187" s="768">
        <f t="shared" si="12"/>
        <v>0</v>
      </c>
    </row>
    <row r="188" spans="1:8" ht="15.5">
      <c r="A188" s="591">
        <f t="shared" si="13"/>
        <v>165</v>
      </c>
      <c r="B188" s="818" t="s">
        <v>2387</v>
      </c>
      <c r="C188" s="810">
        <v>6.6666666666666666E-2</v>
      </c>
      <c r="D188" s="814">
        <v>0</v>
      </c>
      <c r="E188" s="814">
        <v>0</v>
      </c>
      <c r="F188" s="814">
        <v>0</v>
      </c>
      <c r="G188" s="814">
        <v>0</v>
      </c>
      <c r="H188" s="768">
        <f t="shared" si="12"/>
        <v>0</v>
      </c>
    </row>
    <row r="189" spans="1:8" ht="15.5">
      <c r="A189" s="591">
        <f t="shared" si="13"/>
        <v>166</v>
      </c>
      <c r="B189" s="818" t="s">
        <v>2388</v>
      </c>
      <c r="C189" s="810">
        <v>0.2</v>
      </c>
      <c r="D189" s="814">
        <v>0</v>
      </c>
      <c r="E189" s="814">
        <v>0</v>
      </c>
      <c r="F189" s="814">
        <v>0</v>
      </c>
      <c r="G189" s="814">
        <v>0</v>
      </c>
      <c r="H189" s="768">
        <f t="shared" si="12"/>
        <v>0</v>
      </c>
    </row>
    <row r="190" spans="1:8" ht="15.5">
      <c r="A190" s="591">
        <f t="shared" si="13"/>
        <v>167</v>
      </c>
      <c r="B190" s="818" t="s">
        <v>2389</v>
      </c>
      <c r="C190" s="810">
        <v>0.2</v>
      </c>
      <c r="D190" s="814">
        <v>0</v>
      </c>
      <c r="E190" s="814">
        <v>0</v>
      </c>
      <c r="F190" s="814">
        <v>0</v>
      </c>
      <c r="G190" s="814">
        <v>0</v>
      </c>
      <c r="H190" s="768">
        <f t="shared" si="12"/>
        <v>0</v>
      </c>
    </row>
    <row r="191" spans="1:8" ht="15.5">
      <c r="A191" s="591">
        <f t="shared" si="13"/>
        <v>168</v>
      </c>
      <c r="B191" s="818" t="s">
        <v>2390</v>
      </c>
      <c r="C191" s="810">
        <v>0.2</v>
      </c>
      <c r="D191" s="814">
        <v>0</v>
      </c>
      <c r="E191" s="814">
        <v>0</v>
      </c>
      <c r="F191" s="814">
        <v>0</v>
      </c>
      <c r="G191" s="814">
        <v>0</v>
      </c>
      <c r="H191" s="768">
        <f t="shared" si="12"/>
        <v>0</v>
      </c>
    </row>
    <row r="192" spans="1:8" ht="15.5">
      <c r="A192" s="591">
        <f t="shared" si="13"/>
        <v>169</v>
      </c>
      <c r="B192" s="818" t="s">
        <v>2391</v>
      </c>
      <c r="C192" s="810">
        <v>0.2</v>
      </c>
      <c r="D192" s="814">
        <v>0</v>
      </c>
      <c r="E192" s="814">
        <v>0</v>
      </c>
      <c r="F192" s="814">
        <v>0</v>
      </c>
      <c r="G192" s="814">
        <v>0</v>
      </c>
      <c r="H192" s="768">
        <f t="shared" si="12"/>
        <v>0</v>
      </c>
    </row>
    <row r="193" spans="1:8" ht="15.5">
      <c r="A193" s="591">
        <f t="shared" si="13"/>
        <v>170</v>
      </c>
      <c r="B193" s="818" t="s">
        <v>2542</v>
      </c>
      <c r="C193" s="810">
        <v>0.2</v>
      </c>
      <c r="D193" s="814">
        <v>0</v>
      </c>
      <c r="E193" s="814">
        <v>0</v>
      </c>
      <c r="F193" s="814">
        <v>0</v>
      </c>
      <c r="G193" s="814">
        <v>0</v>
      </c>
      <c r="H193" s="768">
        <f t="shared" si="12"/>
        <v>0</v>
      </c>
    </row>
    <row r="194" spans="1:8" ht="15.5">
      <c r="A194" s="591">
        <f t="shared" si="13"/>
        <v>171</v>
      </c>
      <c r="B194" s="818" t="s">
        <v>1822</v>
      </c>
      <c r="C194" s="810">
        <v>0.2</v>
      </c>
      <c r="D194" s="814">
        <v>0</v>
      </c>
      <c r="E194" s="814">
        <v>0</v>
      </c>
      <c r="F194" s="814">
        <v>0</v>
      </c>
      <c r="G194" s="814">
        <v>0</v>
      </c>
      <c r="H194" s="768">
        <f t="shared" si="12"/>
        <v>0</v>
      </c>
    </row>
    <row r="195" spans="1:8" ht="15.5">
      <c r="A195" s="591">
        <f t="shared" si="13"/>
        <v>172</v>
      </c>
      <c r="B195" s="818" t="s">
        <v>2543</v>
      </c>
      <c r="C195" s="810">
        <v>0.2</v>
      </c>
      <c r="D195" s="814">
        <v>0</v>
      </c>
      <c r="E195" s="814">
        <v>0</v>
      </c>
      <c r="F195" s="814">
        <v>0</v>
      </c>
      <c r="G195" s="814">
        <v>0</v>
      </c>
      <c r="H195" s="768">
        <f t="shared" si="12"/>
        <v>0</v>
      </c>
    </row>
    <row r="196" spans="1:8" ht="15.5">
      <c r="A196" s="591">
        <f t="shared" si="13"/>
        <v>173</v>
      </c>
      <c r="B196" s="818" t="s">
        <v>2544</v>
      </c>
      <c r="C196" s="810">
        <v>0.2</v>
      </c>
      <c r="D196" s="814">
        <v>0</v>
      </c>
      <c r="E196" s="814">
        <v>0</v>
      </c>
      <c r="F196" s="814">
        <v>0</v>
      </c>
      <c r="G196" s="814">
        <v>0</v>
      </c>
      <c r="H196" s="768">
        <f t="shared" si="12"/>
        <v>0</v>
      </c>
    </row>
    <row r="197" spans="1:8" ht="15.5">
      <c r="A197" s="591">
        <f t="shared" si="13"/>
        <v>174</v>
      </c>
      <c r="B197" s="818" t="s">
        <v>2545</v>
      </c>
      <c r="C197" s="810">
        <v>0.2</v>
      </c>
      <c r="D197" s="814">
        <v>0</v>
      </c>
      <c r="E197" s="814">
        <v>0</v>
      </c>
      <c r="F197" s="814">
        <v>0</v>
      </c>
      <c r="G197" s="814">
        <v>0</v>
      </c>
      <c r="H197" s="768">
        <f t="shared" si="12"/>
        <v>0</v>
      </c>
    </row>
    <row r="198" spans="1:8" ht="15.5">
      <c r="A198" s="591">
        <f t="shared" si="13"/>
        <v>175</v>
      </c>
      <c r="B198" s="818" t="s">
        <v>1822</v>
      </c>
      <c r="C198" s="810">
        <v>6.6000000000000003E-2</v>
      </c>
      <c r="D198" s="814">
        <v>-510250.01000000013</v>
      </c>
      <c r="E198" s="814">
        <v>-8364.74</v>
      </c>
      <c r="F198" s="814">
        <v>0</v>
      </c>
      <c r="G198" s="814">
        <v>518614.75000000012</v>
      </c>
      <c r="H198" s="768">
        <f t="shared" si="12"/>
        <v>0</v>
      </c>
    </row>
    <row r="199" spans="1:8" ht="15.5">
      <c r="A199" s="591">
        <f t="shared" si="13"/>
        <v>176</v>
      </c>
      <c r="B199" s="818" t="s">
        <v>2546</v>
      </c>
      <c r="C199" s="810">
        <v>0.2</v>
      </c>
      <c r="D199" s="814">
        <v>0</v>
      </c>
      <c r="E199" s="814">
        <v>0</v>
      </c>
      <c r="F199" s="814">
        <v>0</v>
      </c>
      <c r="G199" s="814">
        <v>0</v>
      </c>
      <c r="H199" s="768">
        <f t="shared" si="12"/>
        <v>0</v>
      </c>
    </row>
    <row r="200" spans="1:8" ht="20">
      <c r="A200" s="1247" t="s">
        <v>2949</v>
      </c>
      <c r="B200" s="1247"/>
      <c r="C200" s="1247"/>
      <c r="D200" s="1247"/>
      <c r="E200" s="1247"/>
      <c r="F200" s="1247"/>
      <c r="G200" s="1247"/>
      <c r="H200" s="1247"/>
    </row>
    <row r="201" spans="1:8" ht="19">
      <c r="A201" s="1221" t="str">
        <f>+A76</f>
        <v>For Contract Year Beginning June 1, 2026, Based on 2025 Data</v>
      </c>
      <c r="B201" s="1221"/>
      <c r="C201" s="1221"/>
      <c r="D201" s="1221"/>
      <c r="E201" s="1221"/>
      <c r="F201" s="1221"/>
      <c r="G201" s="1221"/>
      <c r="H201" s="1221"/>
    </row>
    <row r="202" spans="1:8" ht="13">
      <c r="A202" s="8"/>
      <c r="B202" s="8"/>
      <c r="C202" s="8"/>
      <c r="D202" s="8"/>
      <c r="E202" s="8"/>
      <c r="F202" s="8"/>
      <c r="G202" s="8"/>
      <c r="H202" s="8"/>
    </row>
    <row r="203" spans="1:8" ht="13">
      <c r="A203" s="8"/>
      <c r="B203" s="8"/>
      <c r="C203" s="8" t="s">
        <v>476</v>
      </c>
      <c r="D203" s="8" t="s">
        <v>477</v>
      </c>
      <c r="E203" s="8" t="s">
        <v>478</v>
      </c>
      <c r="F203" s="8" t="s">
        <v>479</v>
      </c>
      <c r="G203" s="8" t="s">
        <v>480</v>
      </c>
      <c r="H203" s="8" t="s">
        <v>874</v>
      </c>
    </row>
    <row r="204" spans="1:8" ht="15.5">
      <c r="A204" s="96"/>
      <c r="B204" s="96"/>
      <c r="C204" s="96"/>
      <c r="D204" s="256" t="s">
        <v>465</v>
      </c>
      <c r="E204" s="256"/>
      <c r="F204" s="256"/>
      <c r="G204" s="256"/>
      <c r="H204" s="256" t="s">
        <v>2225</v>
      </c>
    </row>
    <row r="205" spans="1:8" ht="15.5">
      <c r="A205" s="96"/>
      <c r="B205" s="96"/>
      <c r="C205" s="96" t="s">
        <v>2317</v>
      </c>
      <c r="D205" s="256" t="s">
        <v>649</v>
      </c>
      <c r="E205" s="256" t="s">
        <v>650</v>
      </c>
      <c r="F205" s="256" t="s">
        <v>650</v>
      </c>
      <c r="G205" s="256" t="s">
        <v>650</v>
      </c>
      <c r="H205" s="257" t="s">
        <v>2226</v>
      </c>
    </row>
    <row r="206" spans="1:8" ht="18.5">
      <c r="A206" s="99" t="s">
        <v>490</v>
      </c>
      <c r="B206" s="294" t="s">
        <v>870</v>
      </c>
      <c r="C206" s="294" t="s">
        <v>2455</v>
      </c>
      <c r="D206" s="295" t="s">
        <v>2226</v>
      </c>
      <c r="E206" s="294" t="s">
        <v>2456</v>
      </c>
      <c r="F206" s="294" t="s">
        <v>511</v>
      </c>
      <c r="G206" s="294" t="s">
        <v>512</v>
      </c>
      <c r="H206" s="295" t="s">
        <v>2321</v>
      </c>
    </row>
    <row r="207" spans="1:8" ht="15.5">
      <c r="A207" s="591">
        <f>A199+1</f>
        <v>177</v>
      </c>
      <c r="B207" s="818" t="s">
        <v>2547</v>
      </c>
      <c r="C207" s="810">
        <v>0.2</v>
      </c>
      <c r="D207" s="814">
        <v>0</v>
      </c>
      <c r="E207" s="814">
        <v>0</v>
      </c>
      <c r="F207" s="814">
        <v>0</v>
      </c>
      <c r="G207" s="814">
        <v>0</v>
      </c>
      <c r="H207" s="768">
        <f>+D207+E207+F207+G207</f>
        <v>0</v>
      </c>
    </row>
    <row r="208" spans="1:8" ht="15.5">
      <c r="A208" s="591">
        <f t="shared" si="13"/>
        <v>178</v>
      </c>
      <c r="B208" s="818" t="s">
        <v>1822</v>
      </c>
      <c r="C208" s="810">
        <v>0.2</v>
      </c>
      <c r="D208" s="814">
        <v>0</v>
      </c>
      <c r="E208" s="814">
        <v>0</v>
      </c>
      <c r="F208" s="814">
        <v>0</v>
      </c>
      <c r="G208" s="814">
        <v>0</v>
      </c>
      <c r="H208" s="768">
        <f>+D208+E208+F208+G208</f>
        <v>0</v>
      </c>
    </row>
    <row r="209" spans="1:8" ht="15.5">
      <c r="A209" s="591">
        <f>A208+1</f>
        <v>179</v>
      </c>
      <c r="B209" s="818" t="s">
        <v>2548</v>
      </c>
      <c r="C209" s="810">
        <v>0.2</v>
      </c>
      <c r="D209" s="814">
        <v>0</v>
      </c>
      <c r="E209" s="814">
        <v>0</v>
      </c>
      <c r="F209" s="814">
        <v>0</v>
      </c>
      <c r="G209" s="814">
        <v>0</v>
      </c>
      <c r="H209" s="768">
        <f t="shared" si="12"/>
        <v>0</v>
      </c>
    </row>
    <row r="210" spans="1:8" ht="15.5">
      <c r="A210" s="591">
        <f t="shared" si="13"/>
        <v>180</v>
      </c>
      <c r="B210" s="818" t="s">
        <v>2549</v>
      </c>
      <c r="C210" s="810">
        <v>0.2</v>
      </c>
      <c r="D210" s="814">
        <v>0</v>
      </c>
      <c r="E210" s="814">
        <v>0</v>
      </c>
      <c r="F210" s="814">
        <v>0</v>
      </c>
      <c r="G210" s="814">
        <v>0</v>
      </c>
      <c r="H210" s="768">
        <f t="shared" si="12"/>
        <v>0</v>
      </c>
    </row>
    <row r="211" spans="1:8" ht="15.5">
      <c r="A211" s="591">
        <f t="shared" si="13"/>
        <v>181</v>
      </c>
      <c r="B211" s="818" t="s">
        <v>2550</v>
      </c>
      <c r="C211" s="810">
        <v>0.2</v>
      </c>
      <c r="D211" s="814">
        <v>0</v>
      </c>
      <c r="E211" s="814">
        <v>0</v>
      </c>
      <c r="F211" s="814">
        <v>0</v>
      </c>
      <c r="G211" s="814">
        <v>0</v>
      </c>
      <c r="H211" s="768">
        <f t="shared" si="12"/>
        <v>0</v>
      </c>
    </row>
    <row r="212" spans="1:8" ht="15.5">
      <c r="A212" s="591">
        <f t="shared" si="13"/>
        <v>182</v>
      </c>
      <c r="B212" s="818" t="s">
        <v>2551</v>
      </c>
      <c r="C212" s="810">
        <v>0.2</v>
      </c>
      <c r="D212" s="814">
        <v>0</v>
      </c>
      <c r="E212" s="814">
        <v>0</v>
      </c>
      <c r="F212" s="814">
        <v>0</v>
      </c>
      <c r="G212" s="814">
        <v>0</v>
      </c>
      <c r="H212" s="768">
        <f t="shared" si="12"/>
        <v>0</v>
      </c>
    </row>
    <row r="213" spans="1:8" ht="15.5">
      <c r="A213" s="591">
        <f t="shared" si="13"/>
        <v>183</v>
      </c>
      <c r="B213" s="818" t="s">
        <v>1822</v>
      </c>
      <c r="C213" s="810">
        <v>0.2</v>
      </c>
      <c r="D213" s="814">
        <v>0</v>
      </c>
      <c r="E213" s="814">
        <v>0</v>
      </c>
      <c r="F213" s="814">
        <v>0</v>
      </c>
      <c r="G213" s="814">
        <v>0</v>
      </c>
      <c r="H213" s="768">
        <f t="shared" si="12"/>
        <v>0</v>
      </c>
    </row>
    <row r="214" spans="1:8" ht="15.5">
      <c r="A214" s="591">
        <f t="shared" si="13"/>
        <v>184</v>
      </c>
      <c r="B214" s="818" t="s">
        <v>1822</v>
      </c>
      <c r="C214" s="810">
        <v>0.2</v>
      </c>
      <c r="D214" s="814">
        <v>0</v>
      </c>
      <c r="E214" s="814">
        <v>0</v>
      </c>
      <c r="F214" s="814">
        <v>0</v>
      </c>
      <c r="G214" s="814">
        <v>0</v>
      </c>
      <c r="H214" s="768">
        <f t="shared" si="12"/>
        <v>0</v>
      </c>
    </row>
    <row r="215" spans="1:8" ht="15.5">
      <c r="A215" s="591">
        <f t="shared" si="13"/>
        <v>185</v>
      </c>
      <c r="B215" s="818" t="s">
        <v>1822</v>
      </c>
      <c r="C215" s="810">
        <v>0.2</v>
      </c>
      <c r="D215" s="814">
        <v>0</v>
      </c>
      <c r="E215" s="814">
        <v>0</v>
      </c>
      <c r="F215" s="814">
        <v>0</v>
      </c>
      <c r="G215" s="814">
        <v>0</v>
      </c>
      <c r="H215" s="768">
        <f t="shared" si="12"/>
        <v>0</v>
      </c>
    </row>
    <row r="216" spans="1:8" ht="15.5">
      <c r="A216" s="591">
        <f t="shared" si="13"/>
        <v>186</v>
      </c>
      <c r="B216" s="818" t="s">
        <v>1822</v>
      </c>
      <c r="C216" s="810">
        <v>0.2</v>
      </c>
      <c r="D216" s="814">
        <v>0</v>
      </c>
      <c r="E216" s="814">
        <v>0</v>
      </c>
      <c r="F216" s="814">
        <v>0</v>
      </c>
      <c r="G216" s="814">
        <v>0</v>
      </c>
      <c r="H216" s="768">
        <f t="shared" si="12"/>
        <v>0</v>
      </c>
    </row>
    <row r="217" spans="1:8" ht="15.5">
      <c r="A217" s="591">
        <f t="shared" si="13"/>
        <v>187</v>
      </c>
      <c r="B217" s="818" t="s">
        <v>2552</v>
      </c>
      <c r="C217" s="810">
        <v>0.2</v>
      </c>
      <c r="D217" s="814">
        <v>0</v>
      </c>
      <c r="E217" s="814">
        <v>0</v>
      </c>
      <c r="F217" s="814">
        <v>0</v>
      </c>
      <c r="G217" s="814">
        <v>0</v>
      </c>
      <c r="H217" s="768">
        <f t="shared" si="12"/>
        <v>0</v>
      </c>
    </row>
    <row r="218" spans="1:8" ht="15.5">
      <c r="A218" s="591">
        <f t="shared" si="13"/>
        <v>188</v>
      </c>
      <c r="B218" s="818" t="s">
        <v>2553</v>
      </c>
      <c r="C218" s="810">
        <v>0.2</v>
      </c>
      <c r="D218" s="814">
        <v>0</v>
      </c>
      <c r="E218" s="814">
        <v>0</v>
      </c>
      <c r="F218" s="814">
        <v>0</v>
      </c>
      <c r="G218" s="814">
        <v>0</v>
      </c>
      <c r="H218" s="768">
        <f t="shared" si="12"/>
        <v>0</v>
      </c>
    </row>
    <row r="219" spans="1:8" ht="15.5">
      <c r="A219" s="591">
        <f t="shared" si="13"/>
        <v>189</v>
      </c>
      <c r="B219" s="818" t="s">
        <v>2554</v>
      </c>
      <c r="C219" s="810">
        <v>0.2</v>
      </c>
      <c r="D219" s="814">
        <v>0</v>
      </c>
      <c r="E219" s="814">
        <v>0</v>
      </c>
      <c r="F219" s="814">
        <v>0</v>
      </c>
      <c r="G219" s="814">
        <v>0</v>
      </c>
      <c r="H219" s="768">
        <f t="shared" si="12"/>
        <v>0</v>
      </c>
    </row>
    <row r="220" spans="1:8" ht="15.5">
      <c r="A220" s="591">
        <f t="shared" si="13"/>
        <v>190</v>
      </c>
      <c r="B220" s="818" t="s">
        <v>2555</v>
      </c>
      <c r="C220" s="810">
        <v>0.2</v>
      </c>
      <c r="D220" s="814">
        <v>0</v>
      </c>
      <c r="E220" s="814">
        <v>0</v>
      </c>
      <c r="F220" s="814">
        <v>0</v>
      </c>
      <c r="G220" s="814">
        <v>0</v>
      </c>
      <c r="H220" s="768">
        <f t="shared" si="12"/>
        <v>0</v>
      </c>
    </row>
    <row r="221" spans="1:8" ht="15.5">
      <c r="A221" s="591">
        <f t="shared" si="13"/>
        <v>191</v>
      </c>
      <c r="B221" s="818" t="s">
        <v>1822</v>
      </c>
      <c r="C221" s="810">
        <v>0.2</v>
      </c>
      <c r="D221" s="814">
        <v>0</v>
      </c>
      <c r="E221" s="814">
        <v>0</v>
      </c>
      <c r="F221" s="814">
        <v>0</v>
      </c>
      <c r="G221" s="814">
        <v>0</v>
      </c>
      <c r="H221" s="768">
        <f t="shared" ref="H221:H291" si="14">+D221+E221+F221+G221</f>
        <v>0</v>
      </c>
    </row>
    <row r="222" spans="1:8" ht="15.5">
      <c r="A222" s="591">
        <f t="shared" si="13"/>
        <v>192</v>
      </c>
      <c r="B222" s="818" t="s">
        <v>1822</v>
      </c>
      <c r="C222" s="810">
        <v>0.2</v>
      </c>
      <c r="D222" s="814">
        <v>0</v>
      </c>
      <c r="E222" s="814">
        <v>0</v>
      </c>
      <c r="F222" s="814">
        <v>0</v>
      </c>
      <c r="G222" s="814">
        <v>0</v>
      </c>
      <c r="H222" s="768">
        <f t="shared" si="14"/>
        <v>0</v>
      </c>
    </row>
    <row r="223" spans="1:8" ht="15.5">
      <c r="A223" s="591">
        <f t="shared" si="13"/>
        <v>193</v>
      </c>
      <c r="B223" s="818" t="s">
        <v>2556</v>
      </c>
      <c r="C223" s="810">
        <v>0.2</v>
      </c>
      <c r="D223" s="814">
        <v>0</v>
      </c>
      <c r="E223" s="814">
        <v>0</v>
      </c>
      <c r="F223" s="814">
        <v>0</v>
      </c>
      <c r="G223" s="814">
        <v>0</v>
      </c>
      <c r="H223" s="768">
        <f t="shared" si="14"/>
        <v>0</v>
      </c>
    </row>
    <row r="224" spans="1:8" ht="15.5">
      <c r="A224" s="591">
        <f t="shared" si="13"/>
        <v>194</v>
      </c>
      <c r="B224" s="818" t="s">
        <v>2557</v>
      </c>
      <c r="C224" s="810">
        <v>0.2</v>
      </c>
      <c r="D224" s="814">
        <v>0</v>
      </c>
      <c r="E224" s="814">
        <v>0</v>
      </c>
      <c r="F224" s="814">
        <v>0</v>
      </c>
      <c r="G224" s="814">
        <v>0</v>
      </c>
      <c r="H224" s="768">
        <f t="shared" si="14"/>
        <v>0</v>
      </c>
    </row>
    <row r="225" spans="1:8" ht="15.5">
      <c r="A225" s="591">
        <f t="shared" si="13"/>
        <v>195</v>
      </c>
      <c r="B225" s="818" t="s">
        <v>1822</v>
      </c>
      <c r="C225" s="810">
        <v>0.2</v>
      </c>
      <c r="D225" s="814">
        <v>0</v>
      </c>
      <c r="E225" s="814">
        <v>0</v>
      </c>
      <c r="F225" s="814">
        <v>0</v>
      </c>
      <c r="G225" s="814">
        <v>0</v>
      </c>
      <c r="H225" s="768">
        <f t="shared" si="14"/>
        <v>0</v>
      </c>
    </row>
    <row r="226" spans="1:8" ht="15.5">
      <c r="A226" s="591">
        <f t="shared" si="13"/>
        <v>196</v>
      </c>
      <c r="B226" s="818" t="s">
        <v>2558</v>
      </c>
      <c r="C226" s="810">
        <v>0.2</v>
      </c>
      <c r="D226" s="814">
        <v>0</v>
      </c>
      <c r="E226" s="814">
        <v>0</v>
      </c>
      <c r="F226" s="814">
        <v>0</v>
      </c>
      <c r="G226" s="814">
        <v>0</v>
      </c>
      <c r="H226" s="768">
        <f t="shared" si="14"/>
        <v>0</v>
      </c>
    </row>
    <row r="227" spans="1:8" ht="15.5">
      <c r="A227" s="591">
        <f t="shared" si="13"/>
        <v>197</v>
      </c>
      <c r="B227" s="818" t="s">
        <v>1822</v>
      </c>
      <c r="C227" s="810">
        <v>0.2</v>
      </c>
      <c r="D227" s="814">
        <v>0</v>
      </c>
      <c r="E227" s="814">
        <v>0</v>
      </c>
      <c r="F227" s="814">
        <v>0</v>
      </c>
      <c r="G227" s="814">
        <v>0</v>
      </c>
      <c r="H227" s="768">
        <f t="shared" si="14"/>
        <v>0</v>
      </c>
    </row>
    <row r="228" spans="1:8" ht="15.5">
      <c r="A228" s="591">
        <f t="shared" si="13"/>
        <v>198</v>
      </c>
      <c r="B228" s="818" t="s">
        <v>2559</v>
      </c>
      <c r="C228" s="810">
        <v>0.2</v>
      </c>
      <c r="D228" s="814">
        <v>0</v>
      </c>
      <c r="E228" s="814">
        <v>0</v>
      </c>
      <c r="F228" s="814">
        <v>0</v>
      </c>
      <c r="G228" s="814">
        <v>0</v>
      </c>
      <c r="H228" s="768">
        <f t="shared" si="14"/>
        <v>0</v>
      </c>
    </row>
    <row r="229" spans="1:8" ht="15.5">
      <c r="A229" s="591">
        <f t="shared" si="13"/>
        <v>199</v>
      </c>
      <c r="B229" s="818" t="s">
        <v>1822</v>
      </c>
      <c r="C229" s="810">
        <v>0.2</v>
      </c>
      <c r="D229" s="814">
        <v>0</v>
      </c>
      <c r="E229" s="814">
        <v>0</v>
      </c>
      <c r="F229" s="814">
        <v>0</v>
      </c>
      <c r="G229" s="814">
        <v>0</v>
      </c>
      <c r="H229" s="768">
        <f t="shared" si="14"/>
        <v>0</v>
      </c>
    </row>
    <row r="230" spans="1:8" ht="15.5">
      <c r="A230" s="591">
        <f t="shared" si="13"/>
        <v>200</v>
      </c>
      <c r="B230" s="818" t="s">
        <v>2560</v>
      </c>
      <c r="C230" s="810">
        <v>0.2</v>
      </c>
      <c r="D230" s="814">
        <v>0</v>
      </c>
      <c r="E230" s="814">
        <v>0</v>
      </c>
      <c r="F230" s="814">
        <v>0</v>
      </c>
      <c r="G230" s="814">
        <v>0</v>
      </c>
      <c r="H230" s="768">
        <f t="shared" si="14"/>
        <v>0</v>
      </c>
    </row>
    <row r="231" spans="1:8" ht="15.5">
      <c r="A231" s="591">
        <f t="shared" si="13"/>
        <v>201</v>
      </c>
      <c r="B231" s="818" t="s">
        <v>1822</v>
      </c>
      <c r="C231" s="810">
        <v>0.2</v>
      </c>
      <c r="D231" s="814">
        <v>0</v>
      </c>
      <c r="E231" s="814">
        <v>0</v>
      </c>
      <c r="F231" s="814">
        <v>0</v>
      </c>
      <c r="G231" s="814">
        <v>0</v>
      </c>
      <c r="H231" s="768">
        <f t="shared" si="14"/>
        <v>0</v>
      </c>
    </row>
    <row r="232" spans="1:8" ht="15.5">
      <c r="A232" s="591">
        <f t="shared" si="13"/>
        <v>202</v>
      </c>
      <c r="B232" s="818" t="s">
        <v>1822</v>
      </c>
      <c r="C232" s="810">
        <v>0.2</v>
      </c>
      <c r="D232" s="814">
        <v>0</v>
      </c>
      <c r="E232" s="814">
        <v>0</v>
      </c>
      <c r="F232" s="814">
        <v>0</v>
      </c>
      <c r="G232" s="814">
        <v>0</v>
      </c>
      <c r="H232" s="768">
        <f t="shared" si="14"/>
        <v>0</v>
      </c>
    </row>
    <row r="233" spans="1:8" ht="15.5">
      <c r="A233" s="591">
        <f t="shared" ref="A233:A297" si="15">A232+1</f>
        <v>203</v>
      </c>
      <c r="B233" s="818" t="s">
        <v>2561</v>
      </c>
      <c r="C233" s="810">
        <v>0.2</v>
      </c>
      <c r="D233" s="814">
        <v>0</v>
      </c>
      <c r="E233" s="814">
        <v>0</v>
      </c>
      <c r="F233" s="814">
        <v>0</v>
      </c>
      <c r="G233" s="814">
        <v>0</v>
      </c>
      <c r="H233" s="768">
        <f t="shared" si="14"/>
        <v>0</v>
      </c>
    </row>
    <row r="234" spans="1:8" ht="15.5">
      <c r="A234" s="591">
        <f t="shared" si="15"/>
        <v>204</v>
      </c>
      <c r="B234" s="818" t="s">
        <v>2562</v>
      </c>
      <c r="C234" s="810">
        <v>6.6666666666666666E-2</v>
      </c>
      <c r="D234" s="814">
        <v>0</v>
      </c>
      <c r="E234" s="814">
        <v>0</v>
      </c>
      <c r="F234" s="814">
        <v>0</v>
      </c>
      <c r="G234" s="814">
        <v>0</v>
      </c>
      <c r="H234" s="768">
        <f t="shared" si="14"/>
        <v>0</v>
      </c>
    </row>
    <row r="235" spans="1:8" ht="15.5">
      <c r="A235" s="591">
        <f t="shared" si="15"/>
        <v>205</v>
      </c>
      <c r="B235" s="818" t="s">
        <v>2563</v>
      </c>
      <c r="C235" s="810">
        <v>0.2</v>
      </c>
      <c r="D235" s="814">
        <v>0</v>
      </c>
      <c r="E235" s="814">
        <v>0</v>
      </c>
      <c r="F235" s="814">
        <v>0</v>
      </c>
      <c r="G235" s="814">
        <v>0</v>
      </c>
      <c r="H235" s="768">
        <f t="shared" si="14"/>
        <v>0</v>
      </c>
    </row>
    <row r="236" spans="1:8" ht="15.5">
      <c r="A236" s="591">
        <f t="shared" si="15"/>
        <v>206</v>
      </c>
      <c r="B236" s="818" t="s">
        <v>2564</v>
      </c>
      <c r="C236" s="810">
        <v>0.2</v>
      </c>
      <c r="D236" s="814">
        <v>0</v>
      </c>
      <c r="E236" s="814">
        <v>0</v>
      </c>
      <c r="F236" s="814">
        <v>0</v>
      </c>
      <c r="G236" s="814">
        <v>0</v>
      </c>
      <c r="H236" s="768">
        <f t="shared" si="14"/>
        <v>0</v>
      </c>
    </row>
    <row r="237" spans="1:8" ht="15.5">
      <c r="A237" s="591">
        <f t="shared" si="15"/>
        <v>207</v>
      </c>
      <c r="B237" s="818" t="s">
        <v>2565</v>
      </c>
      <c r="C237" s="810">
        <v>0.2</v>
      </c>
      <c r="D237" s="814">
        <v>0</v>
      </c>
      <c r="E237" s="814">
        <v>0</v>
      </c>
      <c r="F237" s="814">
        <v>0</v>
      </c>
      <c r="G237" s="814">
        <v>0</v>
      </c>
      <c r="H237" s="768">
        <f t="shared" si="14"/>
        <v>0</v>
      </c>
    </row>
    <row r="238" spans="1:8" ht="15.5">
      <c r="A238" s="591">
        <f t="shared" si="15"/>
        <v>208</v>
      </c>
      <c r="B238" s="818" t="s">
        <v>2588</v>
      </c>
      <c r="C238" s="810">
        <v>0.2</v>
      </c>
      <c r="D238" s="814">
        <v>0</v>
      </c>
      <c r="E238" s="814">
        <v>0</v>
      </c>
      <c r="F238" s="814">
        <v>0</v>
      </c>
      <c r="G238" s="814">
        <v>0</v>
      </c>
      <c r="H238" s="768">
        <f t="shared" si="14"/>
        <v>0</v>
      </c>
    </row>
    <row r="239" spans="1:8" ht="15.5">
      <c r="A239" s="591">
        <f t="shared" si="15"/>
        <v>209</v>
      </c>
      <c r="B239" s="818" t="s">
        <v>2589</v>
      </c>
      <c r="C239" s="810">
        <v>0.2</v>
      </c>
      <c r="D239" s="814">
        <v>1.9790604918745736E-11</v>
      </c>
      <c r="E239" s="814">
        <v>0</v>
      </c>
      <c r="F239" s="814">
        <v>0</v>
      </c>
      <c r="G239" s="814">
        <v>0</v>
      </c>
      <c r="H239" s="768">
        <f t="shared" si="14"/>
        <v>1.9790604918745736E-11</v>
      </c>
    </row>
    <row r="240" spans="1:8" ht="15.5">
      <c r="A240" s="591">
        <f t="shared" si="15"/>
        <v>210</v>
      </c>
      <c r="B240" s="818" t="s">
        <v>2590</v>
      </c>
      <c r="C240" s="810">
        <v>0.2</v>
      </c>
      <c r="D240" s="814">
        <v>0</v>
      </c>
      <c r="E240" s="814">
        <v>0</v>
      </c>
      <c r="F240" s="814">
        <v>0</v>
      </c>
      <c r="G240" s="814">
        <v>0</v>
      </c>
      <c r="H240" s="768">
        <f t="shared" si="14"/>
        <v>0</v>
      </c>
    </row>
    <row r="241" spans="1:8" ht="15.5">
      <c r="A241" s="591">
        <f t="shared" si="15"/>
        <v>211</v>
      </c>
      <c r="B241" s="818" t="s">
        <v>2591</v>
      </c>
      <c r="C241" s="810">
        <v>0.2</v>
      </c>
      <c r="D241" s="814">
        <v>-5.8207660913467407E-11</v>
      </c>
      <c r="E241" s="814">
        <v>0</v>
      </c>
      <c r="F241" s="814">
        <v>0</v>
      </c>
      <c r="G241" s="814">
        <v>0</v>
      </c>
      <c r="H241" s="768">
        <f t="shared" si="14"/>
        <v>-5.8207660913467407E-11</v>
      </c>
    </row>
    <row r="242" spans="1:8" ht="15.5">
      <c r="A242" s="591">
        <f t="shared" si="15"/>
        <v>212</v>
      </c>
      <c r="B242" s="818" t="s">
        <v>2592</v>
      </c>
      <c r="C242" s="810">
        <v>0.2</v>
      </c>
      <c r="D242" s="814">
        <v>-3.637978807091713E-12</v>
      </c>
      <c r="E242" s="814">
        <v>0</v>
      </c>
      <c r="F242" s="814">
        <v>0</v>
      </c>
      <c r="G242" s="814">
        <v>0</v>
      </c>
      <c r="H242" s="768">
        <f t="shared" si="14"/>
        <v>-3.637978807091713E-12</v>
      </c>
    </row>
    <row r="243" spans="1:8" ht="15.5">
      <c r="A243" s="591">
        <f t="shared" si="15"/>
        <v>213</v>
      </c>
      <c r="B243" s="818" t="s">
        <v>2593</v>
      </c>
      <c r="C243" s="810">
        <v>0.2</v>
      </c>
      <c r="D243" s="814">
        <v>0</v>
      </c>
      <c r="E243" s="814">
        <v>0</v>
      </c>
      <c r="F243" s="814">
        <v>0</v>
      </c>
      <c r="G243" s="814">
        <v>0</v>
      </c>
      <c r="H243" s="768">
        <f t="shared" si="14"/>
        <v>0</v>
      </c>
    </row>
    <row r="244" spans="1:8" ht="15.5">
      <c r="A244" s="591">
        <f t="shared" si="15"/>
        <v>214</v>
      </c>
      <c r="B244" s="818" t="s">
        <v>2594</v>
      </c>
      <c r="C244" s="810">
        <v>0.2</v>
      </c>
      <c r="D244" s="814">
        <v>0</v>
      </c>
      <c r="E244" s="814">
        <v>0</v>
      </c>
      <c r="F244" s="814">
        <v>0</v>
      </c>
      <c r="G244" s="814">
        <v>0</v>
      </c>
      <c r="H244" s="768">
        <f t="shared" si="14"/>
        <v>0</v>
      </c>
    </row>
    <row r="245" spans="1:8" ht="15.5">
      <c r="A245" s="591">
        <f t="shared" si="15"/>
        <v>215</v>
      </c>
      <c r="B245" s="818" t="s">
        <v>2595</v>
      </c>
      <c r="C245" s="810">
        <v>0.2</v>
      </c>
      <c r="D245" s="814">
        <v>0</v>
      </c>
      <c r="E245" s="814">
        <v>0</v>
      </c>
      <c r="F245" s="814">
        <v>0</v>
      </c>
      <c r="G245" s="814">
        <v>0</v>
      </c>
      <c r="H245" s="768">
        <f t="shared" si="14"/>
        <v>0</v>
      </c>
    </row>
    <row r="246" spans="1:8" ht="15.5">
      <c r="A246" s="591">
        <f t="shared" si="15"/>
        <v>216</v>
      </c>
      <c r="B246" s="818" t="s">
        <v>2596</v>
      </c>
      <c r="C246" s="810">
        <v>0.2</v>
      </c>
      <c r="D246" s="814">
        <v>0</v>
      </c>
      <c r="E246" s="814">
        <v>0</v>
      </c>
      <c r="F246" s="814">
        <v>0</v>
      </c>
      <c r="G246" s="814">
        <v>0</v>
      </c>
      <c r="H246" s="768">
        <f t="shared" si="14"/>
        <v>0</v>
      </c>
    </row>
    <row r="247" spans="1:8" ht="15.5">
      <c r="A247" s="591">
        <f t="shared" si="15"/>
        <v>217</v>
      </c>
      <c r="B247" s="818" t="s">
        <v>2597</v>
      </c>
      <c r="C247" s="810">
        <v>0.2</v>
      </c>
      <c r="D247" s="814">
        <v>0</v>
      </c>
      <c r="E247" s="814">
        <v>0</v>
      </c>
      <c r="F247" s="814">
        <v>0</v>
      </c>
      <c r="G247" s="814">
        <v>0</v>
      </c>
      <c r="H247" s="768">
        <f t="shared" si="14"/>
        <v>0</v>
      </c>
    </row>
    <row r="248" spans="1:8" ht="15.5">
      <c r="A248" s="591">
        <f t="shared" si="15"/>
        <v>218</v>
      </c>
      <c r="B248" s="818" t="s">
        <v>2598</v>
      </c>
      <c r="C248" s="810">
        <v>0.2</v>
      </c>
      <c r="D248" s="814">
        <v>2.9103830456733704E-11</v>
      </c>
      <c r="E248" s="814">
        <v>0</v>
      </c>
      <c r="F248" s="814">
        <v>0</v>
      </c>
      <c r="G248" s="814">
        <v>0</v>
      </c>
      <c r="H248" s="768">
        <f t="shared" si="14"/>
        <v>2.9103830456733704E-11</v>
      </c>
    </row>
    <row r="249" spans="1:8" ht="15.5">
      <c r="A249" s="591">
        <f t="shared" si="15"/>
        <v>219</v>
      </c>
      <c r="B249" s="818" t="s">
        <v>2599</v>
      </c>
      <c r="C249" s="810">
        <v>0.2</v>
      </c>
      <c r="D249" s="814">
        <v>0</v>
      </c>
      <c r="E249" s="814">
        <v>0</v>
      </c>
      <c r="F249" s="814">
        <v>0</v>
      </c>
      <c r="G249" s="814">
        <v>0</v>
      </c>
      <c r="H249" s="768">
        <f t="shared" si="14"/>
        <v>0</v>
      </c>
    </row>
    <row r="250" spans="1:8" ht="15.5">
      <c r="A250" s="591">
        <f t="shared" si="15"/>
        <v>220</v>
      </c>
      <c r="B250" s="818" t="s">
        <v>2600</v>
      </c>
      <c r="C250" s="810">
        <v>0.2</v>
      </c>
      <c r="D250" s="814">
        <v>0</v>
      </c>
      <c r="E250" s="814">
        <v>0</v>
      </c>
      <c r="F250" s="814">
        <v>0</v>
      </c>
      <c r="G250" s="814">
        <v>0</v>
      </c>
      <c r="H250" s="768">
        <f t="shared" si="14"/>
        <v>0</v>
      </c>
    </row>
    <row r="251" spans="1:8" ht="15.5">
      <c r="A251" s="591">
        <f t="shared" si="15"/>
        <v>221</v>
      </c>
      <c r="B251" s="818" t="s">
        <v>2601</v>
      </c>
      <c r="C251" s="810">
        <v>0.2</v>
      </c>
      <c r="D251" s="814">
        <v>0</v>
      </c>
      <c r="E251" s="814">
        <v>0</v>
      </c>
      <c r="F251" s="814">
        <v>0</v>
      </c>
      <c r="G251" s="814">
        <v>0</v>
      </c>
      <c r="H251" s="768">
        <f t="shared" si="14"/>
        <v>0</v>
      </c>
    </row>
    <row r="252" spans="1:8" ht="15.5">
      <c r="A252" s="591">
        <f t="shared" si="15"/>
        <v>222</v>
      </c>
      <c r="B252" s="818" t="s">
        <v>2602</v>
      </c>
      <c r="C252" s="810">
        <v>0.2</v>
      </c>
      <c r="D252" s="814">
        <v>0</v>
      </c>
      <c r="E252" s="814">
        <v>0</v>
      </c>
      <c r="F252" s="814">
        <v>0</v>
      </c>
      <c r="G252" s="814">
        <v>0</v>
      </c>
      <c r="H252" s="768">
        <f t="shared" si="14"/>
        <v>0</v>
      </c>
    </row>
    <row r="253" spans="1:8" ht="15.5">
      <c r="A253" s="591">
        <f t="shared" si="15"/>
        <v>223</v>
      </c>
      <c r="B253" s="818" t="s">
        <v>2603</v>
      </c>
      <c r="C253" s="810">
        <v>0.2</v>
      </c>
      <c r="D253" s="814">
        <v>-1.1641532182693481E-10</v>
      </c>
      <c r="E253" s="814">
        <v>0</v>
      </c>
      <c r="F253" s="814">
        <v>0</v>
      </c>
      <c r="G253" s="814">
        <v>0</v>
      </c>
      <c r="H253" s="768">
        <f t="shared" si="14"/>
        <v>-1.1641532182693481E-10</v>
      </c>
    </row>
    <row r="254" spans="1:8" ht="15.5">
      <c r="A254" s="591">
        <f t="shared" si="15"/>
        <v>224</v>
      </c>
      <c r="B254" s="818" t="s">
        <v>2604</v>
      </c>
      <c r="C254" s="810">
        <v>0.2</v>
      </c>
      <c r="D254" s="814">
        <v>0</v>
      </c>
      <c r="E254" s="814">
        <v>0</v>
      </c>
      <c r="F254" s="814">
        <v>0</v>
      </c>
      <c r="G254" s="814">
        <v>0</v>
      </c>
      <c r="H254" s="768">
        <f t="shared" si="14"/>
        <v>0</v>
      </c>
    </row>
    <row r="255" spans="1:8" ht="15.5">
      <c r="A255" s="591">
        <f t="shared" si="15"/>
        <v>225</v>
      </c>
      <c r="B255" s="818" t="s">
        <v>2605</v>
      </c>
      <c r="C255" s="810">
        <v>0.2</v>
      </c>
      <c r="D255" s="814">
        <v>0</v>
      </c>
      <c r="E255" s="814">
        <v>0</v>
      </c>
      <c r="F255" s="814">
        <v>0</v>
      </c>
      <c r="G255" s="814">
        <v>0</v>
      </c>
      <c r="H255" s="768">
        <f t="shared" si="14"/>
        <v>0</v>
      </c>
    </row>
    <row r="256" spans="1:8" ht="15.5">
      <c r="A256" s="591">
        <f t="shared" si="15"/>
        <v>226</v>
      </c>
      <c r="B256" s="818" t="s">
        <v>2606</v>
      </c>
      <c r="C256" s="810">
        <v>0.2</v>
      </c>
      <c r="D256" s="814">
        <v>0</v>
      </c>
      <c r="E256" s="814">
        <v>0</v>
      </c>
      <c r="F256" s="814">
        <v>0</v>
      </c>
      <c r="G256" s="814">
        <v>0</v>
      </c>
      <c r="H256" s="768">
        <f t="shared" si="14"/>
        <v>0</v>
      </c>
    </row>
    <row r="257" spans="1:8" ht="15.5">
      <c r="A257" s="591">
        <f t="shared" si="15"/>
        <v>227</v>
      </c>
      <c r="B257" s="818" t="s">
        <v>2607</v>
      </c>
      <c r="C257" s="810">
        <v>0.2</v>
      </c>
      <c r="D257" s="814">
        <v>0</v>
      </c>
      <c r="E257" s="814">
        <v>0</v>
      </c>
      <c r="F257" s="814">
        <v>0</v>
      </c>
      <c r="G257" s="814">
        <v>0</v>
      </c>
      <c r="H257" s="768">
        <f t="shared" si="14"/>
        <v>0</v>
      </c>
    </row>
    <row r="258" spans="1:8" ht="15.5">
      <c r="A258" s="591">
        <f t="shared" si="15"/>
        <v>228</v>
      </c>
      <c r="B258" s="818" t="s">
        <v>2608</v>
      </c>
      <c r="C258" s="810">
        <v>0.2</v>
      </c>
      <c r="D258" s="814">
        <v>0</v>
      </c>
      <c r="E258" s="814">
        <v>0</v>
      </c>
      <c r="F258" s="814">
        <v>0</v>
      </c>
      <c r="G258" s="814">
        <v>0</v>
      </c>
      <c r="H258" s="768">
        <f t="shared" si="14"/>
        <v>0</v>
      </c>
    </row>
    <row r="259" spans="1:8" ht="15.5">
      <c r="A259" s="591">
        <f t="shared" si="15"/>
        <v>229</v>
      </c>
      <c r="B259" s="818" t="s">
        <v>2609</v>
      </c>
      <c r="C259" s="810">
        <v>0.2</v>
      </c>
      <c r="D259" s="814">
        <v>0</v>
      </c>
      <c r="E259" s="814">
        <v>0</v>
      </c>
      <c r="F259" s="814">
        <v>0</v>
      </c>
      <c r="G259" s="814">
        <v>0</v>
      </c>
      <c r="H259" s="768">
        <f t="shared" si="14"/>
        <v>0</v>
      </c>
    </row>
    <row r="260" spans="1:8" ht="15.5">
      <c r="A260" s="591">
        <f t="shared" si="15"/>
        <v>230</v>
      </c>
      <c r="B260" s="818" t="s">
        <v>2610</v>
      </c>
      <c r="C260" s="810">
        <v>0.2</v>
      </c>
      <c r="D260" s="814">
        <v>0</v>
      </c>
      <c r="E260" s="814">
        <v>0</v>
      </c>
      <c r="F260" s="814">
        <v>0</v>
      </c>
      <c r="G260" s="814">
        <v>0</v>
      </c>
      <c r="H260" s="768">
        <f t="shared" si="14"/>
        <v>0</v>
      </c>
    </row>
    <row r="261" spans="1:8" ht="15.5">
      <c r="A261" s="591">
        <f t="shared" si="15"/>
        <v>231</v>
      </c>
      <c r="B261" s="818" t="s">
        <v>2611</v>
      </c>
      <c r="C261" s="810">
        <v>0.2</v>
      </c>
      <c r="D261" s="814">
        <v>7.2759576141834259E-12</v>
      </c>
      <c r="E261" s="814">
        <v>0</v>
      </c>
      <c r="F261" s="814">
        <v>0</v>
      </c>
      <c r="G261" s="814">
        <v>0</v>
      </c>
      <c r="H261" s="768">
        <f t="shared" si="14"/>
        <v>7.2759576141834259E-12</v>
      </c>
    </row>
    <row r="262" spans="1:8" ht="15.5">
      <c r="A262" s="591">
        <f t="shared" si="15"/>
        <v>232</v>
      </c>
      <c r="B262" s="818" t="s">
        <v>2612</v>
      </c>
      <c r="C262" s="810">
        <v>0.2</v>
      </c>
      <c r="D262" s="814">
        <v>-1.1641532182693481E-10</v>
      </c>
      <c r="E262" s="814">
        <v>0</v>
      </c>
      <c r="F262" s="814">
        <v>0</v>
      </c>
      <c r="G262" s="814">
        <v>0</v>
      </c>
      <c r="H262" s="768">
        <f t="shared" si="14"/>
        <v>-1.1641532182693481E-10</v>
      </c>
    </row>
    <row r="263" spans="1:8" ht="15.5">
      <c r="A263" s="591">
        <f t="shared" si="15"/>
        <v>233</v>
      </c>
      <c r="B263" s="818" t="s">
        <v>2613</v>
      </c>
      <c r="C263" s="810">
        <v>0.2</v>
      </c>
      <c r="D263" s="814">
        <v>2.9103830456733704E-11</v>
      </c>
      <c r="E263" s="814">
        <v>0</v>
      </c>
      <c r="F263" s="814">
        <v>0</v>
      </c>
      <c r="G263" s="814">
        <v>0</v>
      </c>
      <c r="H263" s="768">
        <f t="shared" si="14"/>
        <v>2.9103830456733704E-11</v>
      </c>
    </row>
    <row r="264" spans="1:8" ht="15.5">
      <c r="A264" s="591">
        <f t="shared" si="15"/>
        <v>234</v>
      </c>
      <c r="B264" s="818" t="s">
        <v>2614</v>
      </c>
      <c r="C264" s="810">
        <v>0.2</v>
      </c>
      <c r="D264" s="814">
        <v>0</v>
      </c>
      <c r="E264" s="814">
        <v>0</v>
      </c>
      <c r="F264" s="814">
        <v>0</v>
      </c>
      <c r="G264" s="814">
        <v>0</v>
      </c>
      <c r="H264" s="768">
        <f t="shared" si="14"/>
        <v>0</v>
      </c>
    </row>
    <row r="265" spans="1:8" ht="15.5">
      <c r="A265" s="591">
        <f t="shared" si="15"/>
        <v>235</v>
      </c>
      <c r="B265" s="818" t="s">
        <v>2615</v>
      </c>
      <c r="C265" s="810">
        <v>0.2</v>
      </c>
      <c r="D265" s="814">
        <v>0</v>
      </c>
      <c r="E265" s="814">
        <v>0</v>
      </c>
      <c r="F265" s="814">
        <v>0</v>
      </c>
      <c r="G265" s="814">
        <v>0</v>
      </c>
      <c r="H265" s="768">
        <f t="shared" si="14"/>
        <v>0</v>
      </c>
    </row>
    <row r="266" spans="1:8" ht="15.5">
      <c r="A266" s="591">
        <f t="shared" si="15"/>
        <v>236</v>
      </c>
      <c r="B266" s="818" t="s">
        <v>2617</v>
      </c>
      <c r="C266" s="810">
        <v>0.2</v>
      </c>
      <c r="D266" s="814">
        <v>-2.9103830456733704E-11</v>
      </c>
      <c r="E266" s="814">
        <v>0</v>
      </c>
      <c r="F266" s="814">
        <v>0</v>
      </c>
      <c r="G266" s="814">
        <v>0</v>
      </c>
      <c r="H266" s="768">
        <f t="shared" si="14"/>
        <v>-2.9103830456733704E-11</v>
      </c>
    </row>
    <row r="267" spans="1:8" ht="15.5">
      <c r="A267" s="591">
        <f t="shared" si="15"/>
        <v>237</v>
      </c>
      <c r="B267" s="818" t="s">
        <v>2616</v>
      </c>
      <c r="C267" s="810">
        <v>0.2</v>
      </c>
      <c r="D267" s="814">
        <v>2.3283064365386963E-10</v>
      </c>
      <c r="E267" s="814">
        <v>0</v>
      </c>
      <c r="F267" s="814">
        <v>0</v>
      </c>
      <c r="G267" s="814">
        <v>0</v>
      </c>
      <c r="H267" s="768">
        <f t="shared" si="14"/>
        <v>2.3283064365386963E-10</v>
      </c>
    </row>
    <row r="268" spans="1:8" ht="15.5">
      <c r="A268" s="591">
        <f t="shared" si="15"/>
        <v>238</v>
      </c>
      <c r="B268" s="818" t="s">
        <v>2641</v>
      </c>
      <c r="C268" s="810">
        <v>0.2</v>
      </c>
      <c r="D268" s="814">
        <v>0</v>
      </c>
      <c r="E268" s="814">
        <v>0</v>
      </c>
      <c r="F268" s="814">
        <v>0</v>
      </c>
      <c r="G268" s="814">
        <v>0</v>
      </c>
      <c r="H268" s="768">
        <f t="shared" si="14"/>
        <v>0</v>
      </c>
    </row>
    <row r="269" spans="1:8" ht="15.5">
      <c r="A269" s="591">
        <f t="shared" si="15"/>
        <v>239</v>
      </c>
      <c r="B269" s="818" t="s">
        <v>2642</v>
      </c>
      <c r="C269" s="810">
        <v>0.2</v>
      </c>
      <c r="D269" s="814">
        <v>0</v>
      </c>
      <c r="E269" s="814">
        <v>0</v>
      </c>
      <c r="F269" s="814">
        <v>0</v>
      </c>
      <c r="G269" s="814">
        <v>0</v>
      </c>
      <c r="H269" s="768">
        <f t="shared" si="14"/>
        <v>0</v>
      </c>
    </row>
    <row r="270" spans="1:8" ht="15.5">
      <c r="A270" s="591">
        <f t="shared" si="15"/>
        <v>240</v>
      </c>
      <c r="B270" s="818" t="s">
        <v>2643</v>
      </c>
      <c r="C270" s="810">
        <v>6.6000000000000003E-2</v>
      </c>
      <c r="D270" s="814">
        <v>-22557044.079999998</v>
      </c>
      <c r="E270" s="814">
        <v>-490965.56</v>
      </c>
      <c r="F270" s="814">
        <v>0</v>
      </c>
      <c r="G270" s="814">
        <v>23048009.639999997</v>
      </c>
      <c r="H270" s="768">
        <f t="shared" si="14"/>
        <v>0</v>
      </c>
    </row>
    <row r="271" spans="1:8" ht="15.5">
      <c r="A271" s="591">
        <f t="shared" si="15"/>
        <v>241</v>
      </c>
      <c r="B271" s="818" t="s">
        <v>2644</v>
      </c>
      <c r="C271" s="810">
        <v>0.2</v>
      </c>
      <c r="D271" s="814">
        <v>0</v>
      </c>
      <c r="E271" s="814">
        <v>0</v>
      </c>
      <c r="F271" s="814">
        <v>0</v>
      </c>
      <c r="G271" s="814">
        <v>0</v>
      </c>
      <c r="H271" s="768">
        <f t="shared" si="14"/>
        <v>0</v>
      </c>
    </row>
    <row r="272" spans="1:8" ht="15.5">
      <c r="A272" s="591">
        <f t="shared" si="15"/>
        <v>242</v>
      </c>
      <c r="B272" s="818" t="s">
        <v>2645</v>
      </c>
      <c r="C272" s="810">
        <v>0.2</v>
      </c>
      <c r="D272" s="814">
        <v>0</v>
      </c>
      <c r="E272" s="814">
        <v>0</v>
      </c>
      <c r="F272" s="814">
        <v>0</v>
      </c>
      <c r="G272" s="814">
        <v>0</v>
      </c>
      <c r="H272" s="768">
        <f t="shared" si="14"/>
        <v>0</v>
      </c>
    </row>
    <row r="273" spans="1:8" ht="15.5">
      <c r="A273" s="591">
        <f t="shared" si="15"/>
        <v>243</v>
      </c>
      <c r="B273" s="818" t="s">
        <v>2646</v>
      </c>
      <c r="C273" s="810">
        <v>0.2</v>
      </c>
      <c r="D273" s="814">
        <v>4.6566128730773926E-10</v>
      </c>
      <c r="E273" s="814">
        <v>0</v>
      </c>
      <c r="F273" s="814">
        <v>0</v>
      </c>
      <c r="G273" s="814">
        <v>0</v>
      </c>
      <c r="H273" s="768">
        <f t="shared" si="14"/>
        <v>4.6566128730773926E-10</v>
      </c>
    </row>
    <row r="274" spans="1:8" ht="15.5">
      <c r="A274" s="591">
        <f t="shared" si="15"/>
        <v>244</v>
      </c>
      <c r="B274" s="818" t="s">
        <v>2647</v>
      </c>
      <c r="C274" s="810">
        <v>0.2</v>
      </c>
      <c r="D274" s="814">
        <v>0</v>
      </c>
      <c r="E274" s="814">
        <v>0</v>
      </c>
      <c r="F274" s="814">
        <v>0</v>
      </c>
      <c r="G274" s="814">
        <v>0</v>
      </c>
      <c r="H274" s="768">
        <f t="shared" si="14"/>
        <v>0</v>
      </c>
    </row>
    <row r="275" spans="1:8" ht="15.5">
      <c r="A275" s="591">
        <f t="shared" si="15"/>
        <v>245</v>
      </c>
      <c r="B275" s="818" t="s">
        <v>2648</v>
      </c>
      <c r="C275" s="810">
        <v>0.2</v>
      </c>
      <c r="D275" s="814">
        <v>-1.1641532182693481E-10</v>
      </c>
      <c r="E275" s="814">
        <v>0</v>
      </c>
      <c r="F275" s="814">
        <v>0</v>
      </c>
      <c r="G275" s="814">
        <v>0</v>
      </c>
      <c r="H275" s="768">
        <f t="shared" si="14"/>
        <v>-1.1641532182693481E-10</v>
      </c>
    </row>
    <row r="276" spans="1:8" ht="15.5">
      <c r="A276" s="591">
        <f t="shared" si="15"/>
        <v>246</v>
      </c>
      <c r="B276" s="818" t="s">
        <v>2649</v>
      </c>
      <c r="C276" s="810">
        <v>0.2</v>
      </c>
      <c r="D276" s="814">
        <v>0</v>
      </c>
      <c r="E276" s="814">
        <v>0</v>
      </c>
      <c r="F276" s="814">
        <v>0</v>
      </c>
      <c r="G276" s="814">
        <v>0</v>
      </c>
      <c r="H276" s="768">
        <f t="shared" si="14"/>
        <v>0</v>
      </c>
    </row>
    <row r="277" spans="1:8" ht="20">
      <c r="A277" s="1247" t="s">
        <v>2949</v>
      </c>
      <c r="B277" s="1247"/>
      <c r="C277" s="1247"/>
      <c r="D277" s="1247"/>
      <c r="E277" s="1247"/>
      <c r="F277" s="1247"/>
      <c r="G277" s="1247"/>
      <c r="H277" s="1247"/>
    </row>
    <row r="278" spans="1:8" ht="19">
      <c r="A278" s="1221" t="str">
        <f>+A76</f>
        <v>For Contract Year Beginning June 1, 2026, Based on 2025 Data</v>
      </c>
      <c r="B278" s="1221"/>
      <c r="C278" s="1221"/>
      <c r="D278" s="1221"/>
      <c r="E278" s="1221"/>
      <c r="F278" s="1221"/>
      <c r="G278" s="1221"/>
      <c r="H278" s="1221"/>
    </row>
    <row r="279" spans="1:8" ht="13">
      <c r="A279" s="8"/>
      <c r="B279" s="8"/>
      <c r="C279" s="8"/>
      <c r="D279" s="8"/>
      <c r="E279" s="8"/>
      <c r="F279" s="8"/>
      <c r="G279" s="8"/>
      <c r="H279" s="8"/>
    </row>
    <row r="280" spans="1:8" ht="13">
      <c r="A280" s="8"/>
      <c r="B280" s="8"/>
      <c r="C280" s="8" t="s">
        <v>476</v>
      </c>
      <c r="D280" s="8" t="s">
        <v>477</v>
      </c>
      <c r="E280" s="8" t="s">
        <v>478</v>
      </c>
      <c r="F280" s="8" t="s">
        <v>479</v>
      </c>
      <c r="G280" s="8" t="s">
        <v>480</v>
      </c>
      <c r="H280" s="8" t="s">
        <v>874</v>
      </c>
    </row>
    <row r="281" spans="1:8" ht="15.5">
      <c r="A281" s="96"/>
      <c r="B281" s="96"/>
      <c r="C281" s="96"/>
      <c r="D281" s="256" t="s">
        <v>465</v>
      </c>
      <c r="E281" s="256"/>
      <c r="F281" s="256"/>
      <c r="G281" s="256"/>
      <c r="H281" s="256" t="s">
        <v>2225</v>
      </c>
    </row>
    <row r="282" spans="1:8" ht="15.5">
      <c r="A282" s="96"/>
      <c r="B282" s="96"/>
      <c r="C282" s="96" t="s">
        <v>2317</v>
      </c>
      <c r="D282" s="256" t="s">
        <v>649</v>
      </c>
      <c r="E282" s="256" t="s">
        <v>650</v>
      </c>
      <c r="F282" s="256" t="s">
        <v>650</v>
      </c>
      <c r="G282" s="256" t="s">
        <v>650</v>
      </c>
      <c r="H282" s="257" t="s">
        <v>2226</v>
      </c>
    </row>
    <row r="283" spans="1:8" ht="18.5">
      <c r="A283" s="99" t="s">
        <v>490</v>
      </c>
      <c r="B283" s="294" t="s">
        <v>870</v>
      </c>
      <c r="C283" s="294" t="s">
        <v>2455</v>
      </c>
      <c r="D283" s="295" t="s">
        <v>2226</v>
      </c>
      <c r="E283" s="294" t="s">
        <v>2456</v>
      </c>
      <c r="F283" s="294" t="s">
        <v>511</v>
      </c>
      <c r="G283" s="294" t="s">
        <v>512</v>
      </c>
      <c r="H283" s="295" t="s">
        <v>2321</v>
      </c>
    </row>
    <row r="284" spans="1:8" ht="15.5">
      <c r="A284" s="591">
        <f>A276+1</f>
        <v>247</v>
      </c>
      <c r="B284" s="818" t="s">
        <v>2650</v>
      </c>
      <c r="C284" s="810">
        <v>0.2</v>
      </c>
      <c r="D284" s="814">
        <v>-7.2759576141834259E-12</v>
      </c>
      <c r="E284" s="814">
        <v>0</v>
      </c>
      <c r="F284" s="814">
        <v>0</v>
      </c>
      <c r="G284" s="814">
        <v>0</v>
      </c>
      <c r="H284" s="768">
        <f>+D284+E284+F284+G284</f>
        <v>-7.2759576141834259E-12</v>
      </c>
    </row>
    <row r="285" spans="1:8" ht="15.5">
      <c r="A285" s="591">
        <f>A284+1</f>
        <v>248</v>
      </c>
      <c r="B285" s="818" t="s">
        <v>2651</v>
      </c>
      <c r="C285" s="810">
        <v>0.2</v>
      </c>
      <c r="D285" s="814">
        <v>0</v>
      </c>
      <c r="E285" s="814">
        <v>0</v>
      </c>
      <c r="F285" s="814">
        <v>0</v>
      </c>
      <c r="G285" s="814">
        <v>0</v>
      </c>
      <c r="H285" s="768">
        <f>+D285+E285+F285+G285</f>
        <v>0</v>
      </c>
    </row>
    <row r="286" spans="1:8" ht="15.5">
      <c r="A286" s="591">
        <f>A285+1</f>
        <v>249</v>
      </c>
      <c r="B286" s="818" t="s">
        <v>2652</v>
      </c>
      <c r="C286" s="810">
        <v>0.2</v>
      </c>
      <c r="D286" s="814">
        <v>0</v>
      </c>
      <c r="E286" s="814">
        <v>0</v>
      </c>
      <c r="F286" s="814">
        <v>0</v>
      </c>
      <c r="G286" s="814">
        <v>0</v>
      </c>
      <c r="H286" s="768">
        <f>+D286+E286+F286+G286</f>
        <v>0</v>
      </c>
    </row>
    <row r="287" spans="1:8" ht="15.5">
      <c r="A287" s="591">
        <f>A286+1</f>
        <v>250</v>
      </c>
      <c r="B287" s="818" t="s">
        <v>2653</v>
      </c>
      <c r="C287" s="810">
        <v>0.2</v>
      </c>
      <c r="D287" s="814">
        <v>0</v>
      </c>
      <c r="E287" s="814">
        <v>0</v>
      </c>
      <c r="F287" s="814">
        <v>0</v>
      </c>
      <c r="G287" s="814">
        <v>0</v>
      </c>
      <c r="H287" s="768">
        <f t="shared" si="14"/>
        <v>0</v>
      </c>
    </row>
    <row r="288" spans="1:8" ht="15.5">
      <c r="A288" s="591">
        <f t="shared" si="15"/>
        <v>251</v>
      </c>
      <c r="B288" s="818" t="s">
        <v>2654</v>
      </c>
      <c r="C288" s="810">
        <v>0.2</v>
      </c>
      <c r="D288" s="814">
        <v>0</v>
      </c>
      <c r="E288" s="814">
        <v>0</v>
      </c>
      <c r="F288" s="814">
        <v>0</v>
      </c>
      <c r="G288" s="814">
        <v>0</v>
      </c>
      <c r="H288" s="768">
        <f t="shared" si="14"/>
        <v>0</v>
      </c>
    </row>
    <row r="289" spans="1:8" ht="15.5">
      <c r="A289" s="591">
        <f t="shared" si="15"/>
        <v>252</v>
      </c>
      <c r="B289" s="818" t="s">
        <v>2655</v>
      </c>
      <c r="C289" s="810">
        <v>0.2</v>
      </c>
      <c r="D289" s="814">
        <v>0</v>
      </c>
      <c r="E289" s="814">
        <v>0</v>
      </c>
      <c r="F289" s="814">
        <v>0</v>
      </c>
      <c r="G289" s="814">
        <v>0</v>
      </c>
      <c r="H289" s="768">
        <f t="shared" si="14"/>
        <v>0</v>
      </c>
    </row>
    <row r="290" spans="1:8" ht="15.5">
      <c r="A290" s="591">
        <f t="shared" si="15"/>
        <v>253</v>
      </c>
      <c r="B290" s="818" t="s">
        <v>2656</v>
      </c>
      <c r="C290" s="810">
        <v>0.2</v>
      </c>
      <c r="D290" s="814">
        <v>0</v>
      </c>
      <c r="E290" s="814">
        <v>0</v>
      </c>
      <c r="F290" s="814">
        <v>0</v>
      </c>
      <c r="G290" s="814">
        <v>0</v>
      </c>
      <c r="H290" s="768">
        <f t="shared" si="14"/>
        <v>0</v>
      </c>
    </row>
    <row r="291" spans="1:8" ht="15.5">
      <c r="A291" s="591">
        <f t="shared" si="15"/>
        <v>254</v>
      </c>
      <c r="B291" s="818" t="s">
        <v>2657</v>
      </c>
      <c r="C291" s="810">
        <v>0.2</v>
      </c>
      <c r="D291" s="814">
        <v>0</v>
      </c>
      <c r="E291" s="814">
        <v>0</v>
      </c>
      <c r="F291" s="814">
        <v>0</v>
      </c>
      <c r="G291" s="814">
        <v>0</v>
      </c>
      <c r="H291" s="768">
        <f t="shared" si="14"/>
        <v>0</v>
      </c>
    </row>
    <row r="292" spans="1:8" ht="15.5">
      <c r="A292" s="591">
        <f t="shared" si="15"/>
        <v>255</v>
      </c>
      <c r="B292" s="818" t="s">
        <v>2658</v>
      </c>
      <c r="C292" s="810">
        <v>0.2</v>
      </c>
      <c r="D292" s="814">
        <v>-7.2759576141834259E-12</v>
      </c>
      <c r="E292" s="814">
        <v>0</v>
      </c>
      <c r="F292" s="814">
        <v>0</v>
      </c>
      <c r="G292" s="814">
        <v>0</v>
      </c>
      <c r="H292" s="768">
        <f>+D292+E292+F292+G292</f>
        <v>-7.2759576141834259E-12</v>
      </c>
    </row>
    <row r="293" spans="1:8" ht="15.5">
      <c r="A293" s="591">
        <f t="shared" si="15"/>
        <v>256</v>
      </c>
      <c r="B293" s="818" t="s">
        <v>2659</v>
      </c>
      <c r="C293" s="810">
        <v>0.2</v>
      </c>
      <c r="D293" s="814">
        <v>0</v>
      </c>
      <c r="E293" s="814">
        <v>0</v>
      </c>
      <c r="F293" s="814">
        <v>0</v>
      </c>
      <c r="G293" s="814">
        <v>0</v>
      </c>
      <c r="H293" s="768">
        <f>+D293+E293+F293+G293</f>
        <v>0</v>
      </c>
    </row>
    <row r="294" spans="1:8" ht="15.5">
      <c r="A294" s="591">
        <f t="shared" si="15"/>
        <v>257</v>
      </c>
      <c r="B294" s="818" t="s">
        <v>2660</v>
      </c>
      <c r="C294" s="810">
        <v>0.2</v>
      </c>
      <c r="D294" s="814">
        <v>0</v>
      </c>
      <c r="E294" s="814">
        <v>0</v>
      </c>
      <c r="F294" s="814">
        <v>0</v>
      </c>
      <c r="G294" s="814">
        <v>0</v>
      </c>
      <c r="H294" s="768">
        <f>+D294+E294+F294+G294</f>
        <v>0</v>
      </c>
    </row>
    <row r="295" spans="1:8" ht="15.5">
      <c r="A295" s="591">
        <f t="shared" si="15"/>
        <v>258</v>
      </c>
      <c r="B295" s="818" t="s">
        <v>2661</v>
      </c>
      <c r="C295" s="810">
        <v>0.2</v>
      </c>
      <c r="D295" s="814">
        <v>-1.1641532182693481E-10</v>
      </c>
      <c r="E295" s="814">
        <v>0</v>
      </c>
      <c r="F295" s="814">
        <v>0</v>
      </c>
      <c r="G295" s="814">
        <v>0</v>
      </c>
      <c r="H295" s="768">
        <f>+D295+E295+F295+G295</f>
        <v>-1.1641532182693481E-10</v>
      </c>
    </row>
    <row r="296" spans="1:8" ht="15.5">
      <c r="A296" s="591">
        <f t="shared" si="15"/>
        <v>259</v>
      </c>
      <c r="B296" s="818" t="s">
        <v>2662</v>
      </c>
      <c r="C296" s="810">
        <v>0.2</v>
      </c>
      <c r="D296" s="814">
        <v>-2.3283064365386963E-10</v>
      </c>
      <c r="E296" s="814">
        <v>0</v>
      </c>
      <c r="F296" s="814">
        <v>0</v>
      </c>
      <c r="G296" s="814">
        <v>0</v>
      </c>
      <c r="H296" s="768">
        <f>+D296+E296+F296+G296</f>
        <v>-2.3283064365386963E-10</v>
      </c>
    </row>
    <row r="297" spans="1:8" ht="15.5">
      <c r="A297" s="591">
        <f t="shared" si="15"/>
        <v>260</v>
      </c>
      <c r="B297" s="818" t="s">
        <v>2770</v>
      </c>
      <c r="C297" s="810">
        <v>0.2</v>
      </c>
      <c r="D297" s="814">
        <v>0</v>
      </c>
      <c r="E297" s="814">
        <v>0</v>
      </c>
      <c r="F297" s="814">
        <v>0</v>
      </c>
      <c r="G297" s="814">
        <v>0</v>
      </c>
      <c r="H297" s="768">
        <f t="shared" ref="H297:H353" si="16">+D297+E297+F297+G297</f>
        <v>0</v>
      </c>
    </row>
    <row r="298" spans="1:8" ht="15.5">
      <c r="A298" s="591">
        <f t="shared" ref="A298:A368" si="17">A297+1</f>
        <v>261</v>
      </c>
      <c r="B298" s="818" t="s">
        <v>2771</v>
      </c>
      <c r="C298" s="810">
        <v>0.2</v>
      </c>
      <c r="D298" s="814">
        <v>-9.3132257461547852E-10</v>
      </c>
      <c r="E298" s="814">
        <v>0</v>
      </c>
      <c r="F298" s="814">
        <v>0</v>
      </c>
      <c r="G298" s="814">
        <v>0</v>
      </c>
      <c r="H298" s="768">
        <f t="shared" si="16"/>
        <v>-9.3132257461547852E-10</v>
      </c>
    </row>
    <row r="299" spans="1:8" ht="15.5">
      <c r="A299" s="591">
        <f t="shared" si="17"/>
        <v>262</v>
      </c>
      <c r="B299" s="818" t="s">
        <v>2772</v>
      </c>
      <c r="C299" s="810">
        <v>0.2</v>
      </c>
      <c r="D299" s="814">
        <v>0</v>
      </c>
      <c r="E299" s="814">
        <v>0</v>
      </c>
      <c r="F299" s="814">
        <v>0</v>
      </c>
      <c r="G299" s="814">
        <v>0</v>
      </c>
      <c r="H299" s="768">
        <f t="shared" si="16"/>
        <v>0</v>
      </c>
    </row>
    <row r="300" spans="1:8" ht="15.5">
      <c r="A300" s="591">
        <f t="shared" si="17"/>
        <v>263</v>
      </c>
      <c r="B300" s="818" t="s">
        <v>2773</v>
      </c>
      <c r="C300" s="810">
        <v>0.2</v>
      </c>
      <c r="D300" s="814">
        <v>0</v>
      </c>
      <c r="E300" s="814">
        <v>0</v>
      </c>
      <c r="F300" s="814">
        <v>0</v>
      </c>
      <c r="G300" s="814">
        <v>0</v>
      </c>
      <c r="H300" s="768">
        <f t="shared" si="16"/>
        <v>0</v>
      </c>
    </row>
    <row r="301" spans="1:8" ht="15.5">
      <c r="A301" s="591">
        <f t="shared" si="17"/>
        <v>264</v>
      </c>
      <c r="B301" s="818" t="s">
        <v>2774</v>
      </c>
      <c r="C301" s="810">
        <v>0.2</v>
      </c>
      <c r="D301" s="814">
        <v>0</v>
      </c>
      <c r="E301" s="814">
        <v>0</v>
      </c>
      <c r="F301" s="814">
        <v>0</v>
      </c>
      <c r="G301" s="814">
        <v>0</v>
      </c>
      <c r="H301" s="768">
        <f t="shared" si="16"/>
        <v>0</v>
      </c>
    </row>
    <row r="302" spans="1:8" ht="15.5">
      <c r="A302" s="591">
        <f t="shared" si="17"/>
        <v>265</v>
      </c>
      <c r="B302" s="818" t="s">
        <v>2775</v>
      </c>
      <c r="C302" s="810">
        <v>0.2</v>
      </c>
      <c r="D302" s="814">
        <v>-5.8207660913467407E-11</v>
      </c>
      <c r="E302" s="814">
        <v>0</v>
      </c>
      <c r="F302" s="814">
        <v>0</v>
      </c>
      <c r="G302" s="814">
        <v>0</v>
      </c>
      <c r="H302" s="768">
        <f t="shared" si="16"/>
        <v>-5.8207660913467407E-11</v>
      </c>
    </row>
    <row r="303" spans="1:8" ht="15.5">
      <c r="A303" s="591">
        <f t="shared" si="17"/>
        <v>266</v>
      </c>
      <c r="B303" s="818" t="s">
        <v>2776</v>
      </c>
      <c r="C303" s="810">
        <v>0.2</v>
      </c>
      <c r="D303" s="814">
        <v>0</v>
      </c>
      <c r="E303" s="814">
        <v>0</v>
      </c>
      <c r="F303" s="814">
        <v>0</v>
      </c>
      <c r="G303" s="814">
        <v>0</v>
      </c>
      <c r="H303" s="768">
        <f t="shared" si="16"/>
        <v>0</v>
      </c>
    </row>
    <row r="304" spans="1:8" ht="15.5">
      <c r="A304" s="591">
        <f t="shared" si="17"/>
        <v>267</v>
      </c>
      <c r="B304" s="818" t="s">
        <v>2777</v>
      </c>
      <c r="C304" s="810">
        <v>0.2</v>
      </c>
      <c r="D304" s="814">
        <v>0</v>
      </c>
      <c r="E304" s="814">
        <v>0</v>
      </c>
      <c r="F304" s="814">
        <v>0</v>
      </c>
      <c r="G304" s="814">
        <v>0</v>
      </c>
      <c r="H304" s="768">
        <f t="shared" si="16"/>
        <v>0</v>
      </c>
    </row>
    <row r="305" spans="1:8" ht="15.5">
      <c r="A305" s="591">
        <f t="shared" si="17"/>
        <v>268</v>
      </c>
      <c r="B305" s="818" t="s">
        <v>2778</v>
      </c>
      <c r="C305" s="810">
        <v>0.2</v>
      </c>
      <c r="D305" s="814">
        <v>0</v>
      </c>
      <c r="E305" s="814">
        <v>0</v>
      </c>
      <c r="F305" s="814">
        <v>0</v>
      </c>
      <c r="G305" s="814">
        <v>0</v>
      </c>
      <c r="H305" s="768">
        <f t="shared" si="16"/>
        <v>0</v>
      </c>
    </row>
    <row r="306" spans="1:8" ht="15.5">
      <c r="A306" s="591">
        <f t="shared" si="17"/>
        <v>269</v>
      </c>
      <c r="B306" s="818" t="s">
        <v>2779</v>
      </c>
      <c r="C306" s="810">
        <v>0.2</v>
      </c>
      <c r="D306" s="814">
        <v>0</v>
      </c>
      <c r="E306" s="814">
        <v>0</v>
      </c>
      <c r="F306" s="814">
        <v>0</v>
      </c>
      <c r="G306" s="814">
        <v>0</v>
      </c>
      <c r="H306" s="768">
        <f t="shared" si="16"/>
        <v>0</v>
      </c>
    </row>
    <row r="307" spans="1:8" ht="15.5">
      <c r="A307" s="591">
        <f t="shared" si="17"/>
        <v>270</v>
      </c>
      <c r="B307" s="818" t="s">
        <v>2780</v>
      </c>
      <c r="C307" s="810">
        <v>0.2</v>
      </c>
      <c r="D307" s="814">
        <v>0</v>
      </c>
      <c r="E307" s="814">
        <v>0</v>
      </c>
      <c r="F307" s="814">
        <v>0</v>
      </c>
      <c r="G307" s="814">
        <v>0</v>
      </c>
      <c r="H307" s="768">
        <f t="shared" si="16"/>
        <v>0</v>
      </c>
    </row>
    <row r="308" spans="1:8" ht="15.5">
      <c r="A308" s="591">
        <f t="shared" si="17"/>
        <v>271</v>
      </c>
      <c r="B308" s="818" t="s">
        <v>2781</v>
      </c>
      <c r="C308" s="810">
        <v>0.2</v>
      </c>
      <c r="D308" s="814">
        <v>0</v>
      </c>
      <c r="E308" s="814">
        <v>0</v>
      </c>
      <c r="F308" s="814">
        <v>0</v>
      </c>
      <c r="G308" s="814">
        <v>0</v>
      </c>
      <c r="H308" s="768">
        <f t="shared" si="16"/>
        <v>0</v>
      </c>
    </row>
    <row r="309" spans="1:8" ht="15.5">
      <c r="A309" s="591">
        <f t="shared" si="17"/>
        <v>272</v>
      </c>
      <c r="B309" s="818" t="s">
        <v>2782</v>
      </c>
      <c r="C309" s="810">
        <v>0.2</v>
      </c>
      <c r="D309" s="814">
        <v>0</v>
      </c>
      <c r="E309" s="814">
        <v>0</v>
      </c>
      <c r="F309" s="814">
        <v>0</v>
      </c>
      <c r="G309" s="814">
        <v>0</v>
      </c>
      <c r="H309" s="768">
        <f t="shared" si="16"/>
        <v>0</v>
      </c>
    </row>
    <row r="310" spans="1:8" ht="15.5">
      <c r="A310" s="591">
        <f t="shared" si="17"/>
        <v>273</v>
      </c>
      <c r="B310" s="818" t="s">
        <v>2783</v>
      </c>
      <c r="C310" s="810">
        <v>0.2</v>
      </c>
      <c r="D310" s="814">
        <v>0</v>
      </c>
      <c r="E310" s="814">
        <v>0</v>
      </c>
      <c r="F310" s="814">
        <v>0</v>
      </c>
      <c r="G310" s="814">
        <v>0</v>
      </c>
      <c r="H310" s="768">
        <f t="shared" si="16"/>
        <v>0</v>
      </c>
    </row>
    <row r="311" spans="1:8" ht="15.5">
      <c r="A311" s="591">
        <f t="shared" si="17"/>
        <v>274</v>
      </c>
      <c r="B311" s="818" t="s">
        <v>2784</v>
      </c>
      <c r="C311" s="810">
        <v>0.2</v>
      </c>
      <c r="D311" s="814">
        <v>-1.1641532182693481E-10</v>
      </c>
      <c r="E311" s="814">
        <v>0</v>
      </c>
      <c r="F311" s="814">
        <v>0</v>
      </c>
      <c r="G311" s="814">
        <v>0</v>
      </c>
      <c r="H311" s="768">
        <f t="shared" si="16"/>
        <v>-1.1641532182693481E-10</v>
      </c>
    </row>
    <row r="312" spans="1:8" ht="15.5">
      <c r="A312" s="591">
        <f t="shared" si="17"/>
        <v>275</v>
      </c>
      <c r="B312" s="818" t="s">
        <v>2785</v>
      </c>
      <c r="C312" s="810">
        <v>0.2</v>
      </c>
      <c r="D312" s="814">
        <v>0</v>
      </c>
      <c r="E312" s="814">
        <v>0</v>
      </c>
      <c r="F312" s="814">
        <v>0</v>
      </c>
      <c r="G312" s="814">
        <v>0</v>
      </c>
      <c r="H312" s="768">
        <f t="shared" si="16"/>
        <v>0</v>
      </c>
    </row>
    <row r="313" spans="1:8" ht="15.5">
      <c r="A313" s="591">
        <f t="shared" si="17"/>
        <v>276</v>
      </c>
      <c r="B313" s="818" t="s">
        <v>2786</v>
      </c>
      <c r="C313" s="810">
        <v>0.2</v>
      </c>
      <c r="D313" s="814">
        <v>0</v>
      </c>
      <c r="E313" s="814">
        <v>0</v>
      </c>
      <c r="F313" s="814">
        <v>0</v>
      </c>
      <c r="G313" s="814">
        <v>0</v>
      </c>
      <c r="H313" s="768">
        <f t="shared" si="16"/>
        <v>0</v>
      </c>
    </row>
    <row r="314" spans="1:8" ht="15.5">
      <c r="A314" s="591">
        <f t="shared" si="17"/>
        <v>277</v>
      </c>
      <c r="B314" s="818" t="s">
        <v>2787</v>
      </c>
      <c r="C314" s="810">
        <v>0.2</v>
      </c>
      <c r="D314" s="814">
        <v>-1.4551915228366852E-11</v>
      </c>
      <c r="E314" s="814">
        <v>0</v>
      </c>
      <c r="F314" s="814">
        <v>0</v>
      </c>
      <c r="G314" s="814">
        <v>0</v>
      </c>
      <c r="H314" s="768">
        <f t="shared" si="16"/>
        <v>-1.4551915228366852E-11</v>
      </c>
    </row>
    <row r="315" spans="1:8" ht="15.5">
      <c r="A315" s="591">
        <f t="shared" si="17"/>
        <v>278</v>
      </c>
      <c r="B315" s="818" t="s">
        <v>2788</v>
      </c>
      <c r="C315" s="810">
        <v>0.2</v>
      </c>
      <c r="D315" s="814">
        <v>0</v>
      </c>
      <c r="E315" s="814">
        <v>0</v>
      </c>
      <c r="F315" s="814">
        <v>0</v>
      </c>
      <c r="G315" s="814">
        <v>0</v>
      </c>
      <c r="H315" s="768">
        <f t="shared" si="16"/>
        <v>0</v>
      </c>
    </row>
    <row r="316" spans="1:8" ht="15.5">
      <c r="A316" s="591">
        <f t="shared" si="17"/>
        <v>279</v>
      </c>
      <c r="B316" s="818" t="s">
        <v>2789</v>
      </c>
      <c r="C316" s="810">
        <v>0.2</v>
      </c>
      <c r="D316" s="814">
        <v>0</v>
      </c>
      <c r="E316" s="814">
        <v>0</v>
      </c>
      <c r="F316" s="814">
        <v>0</v>
      </c>
      <c r="G316" s="814">
        <v>0</v>
      </c>
      <c r="H316" s="768">
        <f t="shared" si="16"/>
        <v>0</v>
      </c>
    </row>
    <row r="317" spans="1:8" ht="15.5">
      <c r="A317" s="591">
        <f t="shared" si="17"/>
        <v>280</v>
      </c>
      <c r="B317" s="818" t="s">
        <v>2790</v>
      </c>
      <c r="C317" s="810">
        <v>0.2</v>
      </c>
      <c r="D317" s="814">
        <v>0</v>
      </c>
      <c r="E317" s="814">
        <v>0</v>
      </c>
      <c r="F317" s="814">
        <v>0</v>
      </c>
      <c r="G317" s="814">
        <v>0</v>
      </c>
      <c r="H317" s="768">
        <f t="shared" si="16"/>
        <v>0</v>
      </c>
    </row>
    <row r="318" spans="1:8" ht="15.5">
      <c r="A318" s="591">
        <f t="shared" si="17"/>
        <v>281</v>
      </c>
      <c r="B318" s="818" t="s">
        <v>2791</v>
      </c>
      <c r="C318" s="810">
        <v>0.2</v>
      </c>
      <c r="D318" s="814">
        <v>-2.9103830456733704E-11</v>
      </c>
      <c r="E318" s="814">
        <v>0</v>
      </c>
      <c r="F318" s="814">
        <v>0</v>
      </c>
      <c r="G318" s="814">
        <v>0</v>
      </c>
      <c r="H318" s="768">
        <f t="shared" si="16"/>
        <v>-2.9103830456733704E-11</v>
      </c>
    </row>
    <row r="319" spans="1:8" ht="15.5">
      <c r="A319" s="591">
        <f t="shared" si="17"/>
        <v>282</v>
      </c>
      <c r="B319" s="818" t="s">
        <v>2792</v>
      </c>
      <c r="C319" s="810">
        <v>0.2</v>
      </c>
      <c r="D319" s="814">
        <v>5.8207660913467407E-11</v>
      </c>
      <c r="E319" s="814">
        <v>0</v>
      </c>
      <c r="F319" s="814">
        <v>0</v>
      </c>
      <c r="G319" s="814">
        <v>0</v>
      </c>
      <c r="H319" s="768">
        <f t="shared" si="16"/>
        <v>5.8207660913467407E-11</v>
      </c>
    </row>
    <row r="320" spans="1:8" ht="15.5">
      <c r="A320" s="591">
        <f t="shared" si="17"/>
        <v>283</v>
      </c>
      <c r="B320" s="818" t="s">
        <v>2793</v>
      </c>
      <c r="C320" s="810">
        <v>0.2</v>
      </c>
      <c r="D320" s="814">
        <v>0</v>
      </c>
      <c r="E320" s="814">
        <v>0</v>
      </c>
      <c r="F320" s="814">
        <v>0</v>
      </c>
      <c r="G320" s="814">
        <v>0</v>
      </c>
      <c r="H320" s="768">
        <f t="shared" si="16"/>
        <v>0</v>
      </c>
    </row>
    <row r="321" spans="1:8" ht="15.5">
      <c r="A321" s="591">
        <f t="shared" si="17"/>
        <v>284</v>
      </c>
      <c r="B321" s="818" t="s">
        <v>2794</v>
      </c>
      <c r="C321" s="810">
        <v>0.2</v>
      </c>
      <c r="D321" s="814">
        <v>0</v>
      </c>
      <c r="E321" s="814">
        <v>0</v>
      </c>
      <c r="F321" s="814">
        <v>0</v>
      </c>
      <c r="G321" s="814">
        <v>0</v>
      </c>
      <c r="H321" s="768">
        <f t="shared" si="16"/>
        <v>0</v>
      </c>
    </row>
    <row r="322" spans="1:8" ht="15.5">
      <c r="A322" s="591">
        <f t="shared" si="17"/>
        <v>285</v>
      </c>
      <c r="B322" s="818" t="s">
        <v>2795</v>
      </c>
      <c r="C322" s="810">
        <v>0.2</v>
      </c>
      <c r="D322" s="814">
        <v>0</v>
      </c>
      <c r="E322" s="814">
        <v>0</v>
      </c>
      <c r="F322" s="814">
        <v>0</v>
      </c>
      <c r="G322" s="814">
        <v>0</v>
      </c>
      <c r="H322" s="768">
        <f t="shared" si="16"/>
        <v>0</v>
      </c>
    </row>
    <row r="323" spans="1:8" ht="15.5">
      <c r="A323" s="591">
        <f t="shared" si="17"/>
        <v>286</v>
      </c>
      <c r="B323" s="818" t="s">
        <v>2796</v>
      </c>
      <c r="C323" s="810">
        <v>0.2</v>
      </c>
      <c r="D323" s="814">
        <v>-7.2759576141834259E-12</v>
      </c>
      <c r="E323" s="814">
        <v>0</v>
      </c>
      <c r="F323" s="814">
        <v>0</v>
      </c>
      <c r="G323" s="814">
        <v>0</v>
      </c>
      <c r="H323" s="768">
        <f t="shared" si="16"/>
        <v>-7.2759576141834259E-12</v>
      </c>
    </row>
    <row r="324" spans="1:8" ht="15.5">
      <c r="A324" s="591">
        <f t="shared" si="17"/>
        <v>287</v>
      </c>
      <c r="B324" s="818" t="s">
        <v>2797</v>
      </c>
      <c r="C324" s="810">
        <v>0.2</v>
      </c>
      <c r="D324" s="814">
        <v>0</v>
      </c>
      <c r="E324" s="814">
        <v>0</v>
      </c>
      <c r="F324" s="814">
        <v>0</v>
      </c>
      <c r="G324" s="814">
        <v>0</v>
      </c>
      <c r="H324" s="768">
        <f t="shared" si="16"/>
        <v>0</v>
      </c>
    </row>
    <row r="325" spans="1:8" ht="15.5">
      <c r="A325" s="591">
        <f t="shared" si="17"/>
        <v>288</v>
      </c>
      <c r="B325" s="818" t="s">
        <v>2798</v>
      </c>
      <c r="C325" s="810">
        <v>0.2</v>
      </c>
      <c r="D325" s="814">
        <v>0</v>
      </c>
      <c r="E325" s="814">
        <v>0</v>
      </c>
      <c r="F325" s="814">
        <v>0</v>
      </c>
      <c r="G325" s="814">
        <v>0</v>
      </c>
      <c r="H325" s="768">
        <f t="shared" si="16"/>
        <v>0</v>
      </c>
    </row>
    <row r="326" spans="1:8" ht="15.5">
      <c r="A326" s="591">
        <f t="shared" si="17"/>
        <v>289</v>
      </c>
      <c r="B326" s="818" t="s">
        <v>2799</v>
      </c>
      <c r="C326" s="810">
        <v>0.2</v>
      </c>
      <c r="D326" s="814">
        <v>0</v>
      </c>
      <c r="E326" s="814">
        <v>0</v>
      </c>
      <c r="F326" s="814">
        <v>0</v>
      </c>
      <c r="G326" s="814">
        <v>0</v>
      </c>
      <c r="H326" s="768">
        <f t="shared" si="16"/>
        <v>0</v>
      </c>
    </row>
    <row r="327" spans="1:8" ht="15.5">
      <c r="A327" s="591">
        <f t="shared" si="17"/>
        <v>290</v>
      </c>
      <c r="B327" s="818" t="s">
        <v>2800</v>
      </c>
      <c r="C327" s="810">
        <v>0.2</v>
      </c>
      <c r="D327" s="814">
        <v>-1.4551915228366852E-11</v>
      </c>
      <c r="E327" s="814">
        <v>0</v>
      </c>
      <c r="F327" s="814">
        <v>0</v>
      </c>
      <c r="G327" s="814">
        <v>0</v>
      </c>
      <c r="H327" s="768">
        <f t="shared" si="16"/>
        <v>-1.4551915228366852E-11</v>
      </c>
    </row>
    <row r="328" spans="1:8" ht="15.5">
      <c r="A328" s="591">
        <f t="shared" si="17"/>
        <v>291</v>
      </c>
      <c r="B328" s="818" t="s">
        <v>2801</v>
      </c>
      <c r="C328" s="810">
        <v>0.2</v>
      </c>
      <c r="D328" s="814">
        <v>2.9103830456733704E-11</v>
      </c>
      <c r="E328" s="814">
        <v>0</v>
      </c>
      <c r="F328" s="814">
        <v>0</v>
      </c>
      <c r="G328" s="814">
        <v>0</v>
      </c>
      <c r="H328" s="768">
        <f t="shared" si="16"/>
        <v>2.9103830456733704E-11</v>
      </c>
    </row>
    <row r="329" spans="1:8" ht="15.5">
      <c r="A329" s="591">
        <f t="shared" si="17"/>
        <v>292</v>
      </c>
      <c r="B329" s="818" t="s">
        <v>2802</v>
      </c>
      <c r="C329" s="810">
        <v>0.2</v>
      </c>
      <c r="D329" s="814">
        <v>2.9103830456733704E-11</v>
      </c>
      <c r="E329" s="814">
        <v>0</v>
      </c>
      <c r="F329" s="814">
        <v>0</v>
      </c>
      <c r="G329" s="814">
        <v>0</v>
      </c>
      <c r="H329" s="768">
        <f t="shared" si="16"/>
        <v>2.9103830456733704E-11</v>
      </c>
    </row>
    <row r="330" spans="1:8" ht="15.5">
      <c r="A330" s="591">
        <f t="shared" si="17"/>
        <v>293</v>
      </c>
      <c r="B330" s="818" t="s">
        <v>2803</v>
      </c>
      <c r="C330" s="810">
        <v>0.2</v>
      </c>
      <c r="D330" s="814">
        <v>0</v>
      </c>
      <c r="E330" s="814">
        <v>0</v>
      </c>
      <c r="F330" s="814">
        <v>0</v>
      </c>
      <c r="G330" s="814">
        <v>0</v>
      </c>
      <c r="H330" s="768">
        <f t="shared" si="16"/>
        <v>0</v>
      </c>
    </row>
    <row r="331" spans="1:8" ht="15.5">
      <c r="A331" s="591">
        <f t="shared" si="17"/>
        <v>294</v>
      </c>
      <c r="B331" s="818" t="s">
        <v>2804</v>
      </c>
      <c r="C331" s="810">
        <v>0.2</v>
      </c>
      <c r="D331" s="814">
        <v>0</v>
      </c>
      <c r="E331" s="814">
        <v>0</v>
      </c>
      <c r="F331" s="814">
        <v>0</v>
      </c>
      <c r="G331" s="814">
        <v>0</v>
      </c>
      <c r="H331" s="768">
        <f t="shared" si="16"/>
        <v>0</v>
      </c>
    </row>
    <row r="332" spans="1:8" ht="15.5">
      <c r="A332" s="591">
        <f t="shared" si="17"/>
        <v>295</v>
      </c>
      <c r="B332" s="818" t="s">
        <v>2805</v>
      </c>
      <c r="C332" s="810">
        <v>0.2</v>
      </c>
      <c r="D332" s="814">
        <v>0</v>
      </c>
      <c r="E332" s="814">
        <v>0</v>
      </c>
      <c r="F332" s="814">
        <v>0</v>
      </c>
      <c r="G332" s="814">
        <v>0</v>
      </c>
      <c r="H332" s="768">
        <f t="shared" si="16"/>
        <v>0</v>
      </c>
    </row>
    <row r="333" spans="1:8" ht="15.5">
      <c r="A333" s="591">
        <f t="shared" si="17"/>
        <v>296</v>
      </c>
      <c r="B333" s="818" t="s">
        <v>2806</v>
      </c>
      <c r="C333" s="810">
        <v>0.2</v>
      </c>
      <c r="D333" s="814">
        <v>0</v>
      </c>
      <c r="E333" s="814">
        <v>0</v>
      </c>
      <c r="F333" s="814">
        <v>0</v>
      </c>
      <c r="G333" s="814">
        <v>0</v>
      </c>
      <c r="H333" s="768">
        <f t="shared" si="16"/>
        <v>0</v>
      </c>
    </row>
    <row r="334" spans="1:8" ht="15.5">
      <c r="A334" s="591">
        <f t="shared" si="17"/>
        <v>297</v>
      </c>
      <c r="B334" s="818" t="s">
        <v>2807</v>
      </c>
      <c r="C334" s="810">
        <v>0.2</v>
      </c>
      <c r="D334" s="814">
        <v>-2.9103830456733704E-11</v>
      </c>
      <c r="E334" s="814">
        <v>0</v>
      </c>
      <c r="F334" s="814">
        <v>0</v>
      </c>
      <c r="G334" s="814">
        <v>0</v>
      </c>
      <c r="H334" s="768">
        <f t="shared" si="16"/>
        <v>-2.9103830456733704E-11</v>
      </c>
    </row>
    <row r="335" spans="1:8" ht="15.5">
      <c r="A335" s="591">
        <f t="shared" si="17"/>
        <v>298</v>
      </c>
      <c r="B335" s="818" t="s">
        <v>2808</v>
      </c>
      <c r="C335" s="810">
        <v>0.2</v>
      </c>
      <c r="D335" s="814">
        <v>0</v>
      </c>
      <c r="E335" s="814">
        <v>0</v>
      </c>
      <c r="F335" s="814">
        <v>0</v>
      </c>
      <c r="G335" s="814">
        <v>0</v>
      </c>
      <c r="H335" s="768">
        <f t="shared" si="16"/>
        <v>0</v>
      </c>
    </row>
    <row r="336" spans="1:8" ht="15.5">
      <c r="A336" s="591">
        <f t="shared" si="17"/>
        <v>299</v>
      </c>
      <c r="B336" s="818" t="s">
        <v>2809</v>
      </c>
      <c r="C336" s="810">
        <v>0.2</v>
      </c>
      <c r="D336" s="814">
        <v>0</v>
      </c>
      <c r="E336" s="814">
        <v>0</v>
      </c>
      <c r="F336" s="814">
        <v>0</v>
      </c>
      <c r="G336" s="814">
        <v>0</v>
      </c>
      <c r="H336" s="768">
        <f t="shared" si="16"/>
        <v>0</v>
      </c>
    </row>
    <row r="337" spans="1:8" ht="15.5">
      <c r="A337" s="591">
        <f t="shared" si="17"/>
        <v>300</v>
      </c>
      <c r="B337" s="818" t="s">
        <v>2810</v>
      </c>
      <c r="C337" s="810">
        <v>0.2</v>
      </c>
      <c r="D337" s="814">
        <v>0</v>
      </c>
      <c r="E337" s="814">
        <v>0</v>
      </c>
      <c r="F337" s="814">
        <v>0</v>
      </c>
      <c r="G337" s="814">
        <v>0</v>
      </c>
      <c r="H337" s="768">
        <f t="shared" si="16"/>
        <v>0</v>
      </c>
    </row>
    <row r="338" spans="1:8" ht="15.5">
      <c r="A338" s="591">
        <f t="shared" si="17"/>
        <v>301</v>
      </c>
      <c r="B338" s="818" t="s">
        <v>2811</v>
      </c>
      <c r="C338" s="810">
        <v>0.2</v>
      </c>
      <c r="D338" s="814">
        <v>0</v>
      </c>
      <c r="E338" s="814">
        <v>0</v>
      </c>
      <c r="F338" s="814">
        <v>0</v>
      </c>
      <c r="G338" s="814">
        <v>0</v>
      </c>
      <c r="H338" s="768">
        <f t="shared" si="16"/>
        <v>0</v>
      </c>
    </row>
    <row r="339" spans="1:8" ht="15.5">
      <c r="A339" s="591">
        <f t="shared" si="17"/>
        <v>302</v>
      </c>
      <c r="B339" s="818" t="s">
        <v>2812</v>
      </c>
      <c r="C339" s="810">
        <v>0.2</v>
      </c>
      <c r="D339" s="814">
        <v>1.4551915228366852E-11</v>
      </c>
      <c r="E339" s="814">
        <v>0</v>
      </c>
      <c r="F339" s="814">
        <v>0</v>
      </c>
      <c r="G339" s="814">
        <v>0</v>
      </c>
      <c r="H339" s="768">
        <f t="shared" si="16"/>
        <v>1.4551915228366852E-11</v>
      </c>
    </row>
    <row r="340" spans="1:8" ht="15.5">
      <c r="A340" s="591">
        <f t="shared" si="17"/>
        <v>303</v>
      </c>
      <c r="B340" s="818" t="s">
        <v>2813</v>
      </c>
      <c r="C340" s="810">
        <v>0.2</v>
      </c>
      <c r="D340" s="814">
        <v>1.4551915228366852E-11</v>
      </c>
      <c r="E340" s="814">
        <v>0</v>
      </c>
      <c r="F340" s="814">
        <v>0</v>
      </c>
      <c r="G340" s="814">
        <v>0</v>
      </c>
      <c r="H340" s="768">
        <f t="shared" si="16"/>
        <v>1.4551915228366852E-11</v>
      </c>
    </row>
    <row r="341" spans="1:8" ht="15.5">
      <c r="A341" s="591">
        <f t="shared" si="17"/>
        <v>304</v>
      </c>
      <c r="B341" s="818" t="s">
        <v>2814</v>
      </c>
      <c r="C341" s="810">
        <v>0.2</v>
      </c>
      <c r="D341" s="814">
        <v>0</v>
      </c>
      <c r="E341" s="814">
        <v>0</v>
      </c>
      <c r="F341" s="814">
        <v>0</v>
      </c>
      <c r="G341" s="814">
        <v>0</v>
      </c>
      <c r="H341" s="768">
        <f t="shared" si="16"/>
        <v>0</v>
      </c>
    </row>
    <row r="342" spans="1:8" ht="15.5">
      <c r="A342" s="591">
        <f t="shared" si="17"/>
        <v>305</v>
      </c>
      <c r="B342" s="818" t="s">
        <v>2815</v>
      </c>
      <c r="C342" s="810">
        <v>0.2</v>
      </c>
      <c r="D342" s="814">
        <v>0</v>
      </c>
      <c r="E342" s="814">
        <v>0</v>
      </c>
      <c r="F342" s="814">
        <v>0</v>
      </c>
      <c r="G342" s="814">
        <v>0</v>
      </c>
      <c r="H342" s="768">
        <f t="shared" si="16"/>
        <v>0</v>
      </c>
    </row>
    <row r="343" spans="1:8" ht="15.5">
      <c r="A343" s="591">
        <f t="shared" si="17"/>
        <v>306</v>
      </c>
      <c r="B343" s="818" t="s">
        <v>2816</v>
      </c>
      <c r="C343" s="810">
        <v>0.2</v>
      </c>
      <c r="D343" s="814">
        <v>-1.4551915228366852E-11</v>
      </c>
      <c r="E343" s="814">
        <v>0</v>
      </c>
      <c r="F343" s="814">
        <v>0</v>
      </c>
      <c r="G343" s="814">
        <v>0</v>
      </c>
      <c r="H343" s="768">
        <f t="shared" si="16"/>
        <v>-1.4551915228366852E-11</v>
      </c>
    </row>
    <row r="344" spans="1:8" ht="15.5">
      <c r="A344" s="591">
        <f t="shared" si="17"/>
        <v>307</v>
      </c>
      <c r="B344" s="818" t="s">
        <v>2817</v>
      </c>
      <c r="C344" s="810">
        <v>0.2</v>
      </c>
      <c r="D344" s="814">
        <v>0</v>
      </c>
      <c r="E344" s="814">
        <v>0</v>
      </c>
      <c r="F344" s="814">
        <v>0</v>
      </c>
      <c r="G344" s="814">
        <v>0</v>
      </c>
      <c r="H344" s="768">
        <f t="shared" si="16"/>
        <v>0</v>
      </c>
    </row>
    <row r="345" spans="1:8" ht="15.5">
      <c r="A345" s="591">
        <f t="shared" si="17"/>
        <v>308</v>
      </c>
      <c r="B345" s="818" t="s">
        <v>2818</v>
      </c>
      <c r="C345" s="810">
        <v>0.2</v>
      </c>
      <c r="D345" s="814">
        <v>0</v>
      </c>
      <c r="E345" s="814">
        <v>0</v>
      </c>
      <c r="F345" s="814">
        <v>0</v>
      </c>
      <c r="G345" s="814">
        <v>0</v>
      </c>
      <c r="H345" s="768">
        <f t="shared" si="16"/>
        <v>0</v>
      </c>
    </row>
    <row r="346" spans="1:8" ht="15.5">
      <c r="A346" s="591">
        <f t="shared" si="17"/>
        <v>309</v>
      </c>
      <c r="B346" s="818" t="s">
        <v>2877</v>
      </c>
      <c r="C346" s="810">
        <v>0.2</v>
      </c>
      <c r="D346" s="814">
        <v>0</v>
      </c>
      <c r="E346" s="814">
        <v>0</v>
      </c>
      <c r="F346" s="814">
        <v>0</v>
      </c>
      <c r="G346" s="814">
        <v>0</v>
      </c>
      <c r="H346" s="768">
        <f t="shared" si="16"/>
        <v>0</v>
      </c>
    </row>
    <row r="347" spans="1:8" ht="15.5">
      <c r="A347" s="591">
        <f t="shared" si="17"/>
        <v>310</v>
      </c>
      <c r="B347" s="818" t="s">
        <v>2878</v>
      </c>
      <c r="C347" s="810">
        <v>0.2</v>
      </c>
      <c r="D347" s="814">
        <v>2.3283064365386963E-10</v>
      </c>
      <c r="E347" s="814">
        <v>0</v>
      </c>
      <c r="F347" s="814">
        <v>0</v>
      </c>
      <c r="G347" s="814">
        <v>0</v>
      </c>
      <c r="H347" s="768">
        <f t="shared" si="16"/>
        <v>2.3283064365386963E-10</v>
      </c>
    </row>
    <row r="348" spans="1:8" ht="15.5">
      <c r="A348" s="591">
        <f t="shared" si="17"/>
        <v>311</v>
      </c>
      <c r="B348" s="818" t="s">
        <v>2879</v>
      </c>
      <c r="C348" s="810">
        <v>0.2</v>
      </c>
      <c r="D348" s="814">
        <v>2.3283064365386963E-10</v>
      </c>
      <c r="E348" s="814">
        <v>0</v>
      </c>
      <c r="F348" s="814">
        <v>0</v>
      </c>
      <c r="G348" s="814">
        <v>0</v>
      </c>
      <c r="H348" s="768">
        <f t="shared" si="16"/>
        <v>2.3283064365386963E-10</v>
      </c>
    </row>
    <row r="349" spans="1:8" ht="15.5">
      <c r="A349" s="591">
        <f t="shared" si="17"/>
        <v>312</v>
      </c>
      <c r="B349" s="818" t="s">
        <v>2880</v>
      </c>
      <c r="C349" s="810">
        <v>0.2</v>
      </c>
      <c r="D349" s="814">
        <v>0</v>
      </c>
      <c r="E349" s="814">
        <v>0</v>
      </c>
      <c r="F349" s="814">
        <v>0</v>
      </c>
      <c r="G349" s="814">
        <v>0</v>
      </c>
      <c r="H349" s="768">
        <f t="shared" si="16"/>
        <v>0</v>
      </c>
    </row>
    <row r="350" spans="1:8" ht="15.5">
      <c r="A350" s="591">
        <f t="shared" si="17"/>
        <v>313</v>
      </c>
      <c r="B350" s="818" t="s">
        <v>2881</v>
      </c>
      <c r="C350" s="810">
        <v>0.2</v>
      </c>
      <c r="D350" s="814">
        <v>5.8207660913467407E-11</v>
      </c>
      <c r="E350" s="814">
        <v>0</v>
      </c>
      <c r="F350" s="814">
        <v>0</v>
      </c>
      <c r="G350" s="814">
        <v>0</v>
      </c>
      <c r="H350" s="768">
        <f t="shared" si="16"/>
        <v>5.8207660913467407E-11</v>
      </c>
    </row>
    <row r="351" spans="1:8" ht="15.5">
      <c r="A351" s="591">
        <f t="shared" si="17"/>
        <v>314</v>
      </c>
      <c r="B351" s="818" t="s">
        <v>2882</v>
      </c>
      <c r="C351" s="810">
        <v>0.2</v>
      </c>
      <c r="D351" s="814">
        <v>5.8207660913467407E-11</v>
      </c>
      <c r="E351" s="814">
        <v>0</v>
      </c>
      <c r="F351" s="814">
        <v>0</v>
      </c>
      <c r="G351" s="814">
        <v>0</v>
      </c>
      <c r="H351" s="768">
        <f t="shared" si="16"/>
        <v>5.8207660913467407E-11</v>
      </c>
    </row>
    <row r="352" spans="1:8" ht="15.5">
      <c r="A352" s="591">
        <f t="shared" si="17"/>
        <v>315</v>
      </c>
      <c r="B352" s="818" t="s">
        <v>2883</v>
      </c>
      <c r="C352" s="810">
        <v>0.2</v>
      </c>
      <c r="D352" s="814">
        <v>5.8207660913467407E-11</v>
      </c>
      <c r="E352" s="814">
        <v>0</v>
      </c>
      <c r="F352" s="814">
        <v>0</v>
      </c>
      <c r="G352" s="814">
        <v>0</v>
      </c>
      <c r="H352" s="768">
        <f t="shared" si="16"/>
        <v>5.8207660913467407E-11</v>
      </c>
    </row>
    <row r="353" spans="1:8" ht="15.5">
      <c r="A353" s="591">
        <f t="shared" si="17"/>
        <v>316</v>
      </c>
      <c r="B353" s="818" t="s">
        <v>2884</v>
      </c>
      <c r="C353" s="810">
        <v>0.2</v>
      </c>
      <c r="D353" s="814">
        <v>-2.9103830456733704E-11</v>
      </c>
      <c r="E353" s="814">
        <v>0</v>
      </c>
      <c r="F353" s="814">
        <v>0</v>
      </c>
      <c r="G353" s="814">
        <v>0</v>
      </c>
      <c r="H353" s="768">
        <f t="shared" si="16"/>
        <v>-2.9103830456733704E-11</v>
      </c>
    </row>
    <row r="354" spans="1:8" ht="20">
      <c r="A354" s="1247" t="s">
        <v>2949</v>
      </c>
      <c r="B354" s="1247"/>
      <c r="C354" s="1247"/>
      <c r="D354" s="1247"/>
      <c r="E354" s="1247"/>
      <c r="F354" s="1247"/>
      <c r="G354" s="1247"/>
      <c r="H354" s="1247"/>
    </row>
    <row r="355" spans="1:8" ht="19">
      <c r="A355" s="1221" t="str">
        <f>+A278</f>
        <v>For Contract Year Beginning June 1, 2026, Based on 2025 Data</v>
      </c>
      <c r="B355" s="1221"/>
      <c r="C355" s="1221"/>
      <c r="D355" s="1221"/>
      <c r="E355" s="1221"/>
      <c r="F355" s="1221"/>
      <c r="G355" s="1221"/>
      <c r="H355" s="1221"/>
    </row>
    <row r="356" spans="1:8" ht="13">
      <c r="A356" s="8"/>
      <c r="B356" s="8"/>
      <c r="C356" s="8"/>
      <c r="D356" s="8"/>
      <c r="E356" s="8"/>
      <c r="F356" s="8"/>
      <c r="G356" s="8"/>
      <c r="H356" s="8"/>
    </row>
    <row r="357" spans="1:8" ht="13">
      <c r="A357" s="8"/>
      <c r="B357" s="8"/>
      <c r="C357" s="8" t="s">
        <v>476</v>
      </c>
      <c r="D357" s="8" t="s">
        <v>477</v>
      </c>
      <c r="E357" s="8" t="s">
        <v>478</v>
      </c>
      <c r="F357" s="8" t="s">
        <v>479</v>
      </c>
      <c r="G357" s="8" t="s">
        <v>480</v>
      </c>
      <c r="H357" s="8" t="s">
        <v>874</v>
      </c>
    </row>
    <row r="358" spans="1:8" ht="15.5">
      <c r="A358" s="96"/>
      <c r="B358" s="96"/>
      <c r="C358" s="96"/>
      <c r="D358" s="256" t="s">
        <v>465</v>
      </c>
      <c r="E358" s="256"/>
      <c r="F358" s="256"/>
      <c r="G358" s="256"/>
      <c r="H358" s="256" t="s">
        <v>2225</v>
      </c>
    </row>
    <row r="359" spans="1:8" ht="15.5">
      <c r="A359" s="96"/>
      <c r="B359" s="96"/>
      <c r="C359" s="96" t="s">
        <v>2317</v>
      </c>
      <c r="D359" s="256" t="s">
        <v>649</v>
      </c>
      <c r="E359" s="256" t="s">
        <v>650</v>
      </c>
      <c r="F359" s="256" t="s">
        <v>650</v>
      </c>
      <c r="G359" s="256" t="s">
        <v>650</v>
      </c>
      <c r="H359" s="257" t="s">
        <v>2226</v>
      </c>
    </row>
    <row r="360" spans="1:8" ht="18.5">
      <c r="A360" s="99" t="s">
        <v>490</v>
      </c>
      <c r="B360" s="294" t="s">
        <v>870</v>
      </c>
      <c r="C360" s="294" t="s">
        <v>2455</v>
      </c>
      <c r="D360" s="295" t="s">
        <v>2226</v>
      </c>
      <c r="E360" s="294" t="s">
        <v>2456</v>
      </c>
      <c r="F360" s="294" t="s">
        <v>511</v>
      </c>
      <c r="G360" s="294" t="s">
        <v>512</v>
      </c>
      <c r="H360" s="295" t="s">
        <v>2321</v>
      </c>
    </row>
    <row r="361" spans="1:8" ht="15.5">
      <c r="A361" s="591">
        <f>A353+1</f>
        <v>317</v>
      </c>
      <c r="B361" s="818" t="s">
        <v>2885</v>
      </c>
      <c r="C361" s="810">
        <v>0.2</v>
      </c>
      <c r="D361" s="814">
        <v>0</v>
      </c>
      <c r="E361" s="814">
        <v>0</v>
      </c>
      <c r="F361" s="814">
        <v>0</v>
      </c>
      <c r="G361" s="814">
        <v>0</v>
      </c>
      <c r="H361" s="768">
        <f t="shared" ref="H361:H432" si="18">+D361+E361+F361+G361</f>
        <v>0</v>
      </c>
    </row>
    <row r="362" spans="1:8" ht="15.5">
      <c r="A362" s="591">
        <f t="shared" si="17"/>
        <v>318</v>
      </c>
      <c r="B362" s="818" t="s">
        <v>2886</v>
      </c>
      <c r="C362" s="810">
        <v>0.2</v>
      </c>
      <c r="D362" s="814">
        <v>-2.9103830456733704E-11</v>
      </c>
      <c r="E362" s="814">
        <v>0</v>
      </c>
      <c r="F362" s="814">
        <v>0</v>
      </c>
      <c r="G362" s="814">
        <v>0</v>
      </c>
      <c r="H362" s="768">
        <f t="shared" si="18"/>
        <v>-2.9103830456733704E-11</v>
      </c>
    </row>
    <row r="363" spans="1:8" ht="15.5">
      <c r="A363" s="591">
        <f t="shared" si="17"/>
        <v>319</v>
      </c>
      <c r="B363" s="818" t="s">
        <v>2887</v>
      </c>
      <c r="C363" s="810">
        <v>0.2</v>
      </c>
      <c r="D363" s="814">
        <v>-2.9103830456733704E-11</v>
      </c>
      <c r="E363" s="814">
        <v>0</v>
      </c>
      <c r="F363" s="814">
        <v>0</v>
      </c>
      <c r="G363" s="814">
        <v>0</v>
      </c>
      <c r="H363" s="768">
        <f t="shared" si="18"/>
        <v>-2.9103830456733704E-11</v>
      </c>
    </row>
    <row r="364" spans="1:8" ht="15.5">
      <c r="A364" s="591">
        <f t="shared" si="17"/>
        <v>320</v>
      </c>
      <c r="B364" s="818" t="s">
        <v>2888</v>
      </c>
      <c r="C364" s="810">
        <v>0.2</v>
      </c>
      <c r="D364" s="814">
        <v>-1.1641532182693481E-10</v>
      </c>
      <c r="E364" s="814">
        <v>0</v>
      </c>
      <c r="F364" s="814">
        <v>0</v>
      </c>
      <c r="G364" s="814">
        <v>0</v>
      </c>
      <c r="H364" s="768">
        <f t="shared" si="18"/>
        <v>-1.1641532182693481E-10</v>
      </c>
    </row>
    <row r="365" spans="1:8" ht="15.5">
      <c r="A365" s="591">
        <f t="shared" si="17"/>
        <v>321</v>
      </c>
      <c r="B365" s="818" t="s">
        <v>2889</v>
      </c>
      <c r="C365" s="810">
        <v>0.2</v>
      </c>
      <c r="D365" s="814">
        <v>0</v>
      </c>
      <c r="E365" s="814">
        <v>0</v>
      </c>
      <c r="F365" s="814">
        <v>0</v>
      </c>
      <c r="G365" s="814">
        <v>0</v>
      </c>
      <c r="H365" s="768">
        <f t="shared" si="18"/>
        <v>0</v>
      </c>
    </row>
    <row r="366" spans="1:8" ht="15.5">
      <c r="A366" s="591">
        <f t="shared" si="17"/>
        <v>322</v>
      </c>
      <c r="B366" s="818" t="s">
        <v>2890</v>
      </c>
      <c r="C366" s="810">
        <v>0.2</v>
      </c>
      <c r="D366" s="814">
        <v>2.9103830456733704E-11</v>
      </c>
      <c r="E366" s="814">
        <v>0</v>
      </c>
      <c r="F366" s="814">
        <v>0</v>
      </c>
      <c r="G366" s="814">
        <v>0</v>
      </c>
      <c r="H366" s="768">
        <f t="shared" si="18"/>
        <v>2.9103830456733704E-11</v>
      </c>
    </row>
    <row r="367" spans="1:8" ht="15.5">
      <c r="A367" s="591">
        <f t="shared" si="17"/>
        <v>323</v>
      </c>
      <c r="B367" s="818" t="s">
        <v>2891</v>
      </c>
      <c r="C367" s="810">
        <v>0.2</v>
      </c>
      <c r="D367" s="814">
        <v>0</v>
      </c>
      <c r="E367" s="814">
        <v>0</v>
      </c>
      <c r="F367" s="814">
        <v>0</v>
      </c>
      <c r="G367" s="814">
        <v>0</v>
      </c>
      <c r="H367" s="768">
        <f t="shared" si="18"/>
        <v>0</v>
      </c>
    </row>
    <row r="368" spans="1:8" ht="15.5">
      <c r="A368" s="591">
        <f t="shared" si="17"/>
        <v>324</v>
      </c>
      <c r="B368" s="818" t="s">
        <v>2892</v>
      </c>
      <c r="C368" s="810">
        <v>0.2</v>
      </c>
      <c r="D368" s="814">
        <v>-54517.759999999995</v>
      </c>
      <c r="E368" s="814">
        <v>0</v>
      </c>
      <c r="F368" s="814">
        <v>0</v>
      </c>
      <c r="G368" s="814">
        <v>54517.760000000002</v>
      </c>
      <c r="H368" s="768">
        <f t="shared" si="18"/>
        <v>0</v>
      </c>
    </row>
    <row r="369" spans="1:8" ht="15.5">
      <c r="A369" s="591">
        <f>A368+1</f>
        <v>325</v>
      </c>
      <c r="B369" s="818" t="s">
        <v>2893</v>
      </c>
      <c r="C369" s="810">
        <v>0.2</v>
      </c>
      <c r="D369" s="814">
        <v>0</v>
      </c>
      <c r="E369" s="814">
        <v>0</v>
      </c>
      <c r="F369" s="814">
        <v>0</v>
      </c>
      <c r="G369" s="814">
        <v>0</v>
      </c>
      <c r="H369" s="768">
        <f t="shared" si="18"/>
        <v>0</v>
      </c>
    </row>
    <row r="370" spans="1:8" ht="15.5">
      <c r="A370" s="591">
        <f>A369+1</f>
        <v>326</v>
      </c>
      <c r="B370" s="818" t="s">
        <v>2894</v>
      </c>
      <c r="C370" s="810">
        <v>0.2</v>
      </c>
      <c r="D370" s="814">
        <v>-1.1641532182693481E-10</v>
      </c>
      <c r="E370" s="814">
        <v>0</v>
      </c>
      <c r="F370" s="814">
        <v>0</v>
      </c>
      <c r="G370" s="814">
        <v>0</v>
      </c>
      <c r="H370" s="768">
        <f t="shared" si="18"/>
        <v>-1.1641532182693481E-10</v>
      </c>
    </row>
    <row r="371" spans="1:8" ht="15.5">
      <c r="A371" s="591">
        <f>A370+1</f>
        <v>327</v>
      </c>
      <c r="B371" s="818" t="s">
        <v>2895</v>
      </c>
      <c r="C371" s="810">
        <v>0.2</v>
      </c>
      <c r="D371" s="814">
        <v>0</v>
      </c>
      <c r="E371" s="814">
        <v>0</v>
      </c>
      <c r="F371" s="814">
        <v>0</v>
      </c>
      <c r="G371" s="814">
        <v>0</v>
      </c>
      <c r="H371" s="768">
        <f t="shared" si="18"/>
        <v>0</v>
      </c>
    </row>
    <row r="372" spans="1:8" ht="15.5">
      <c r="A372" s="591">
        <f>A371+1</f>
        <v>328</v>
      </c>
      <c r="B372" s="818" t="s">
        <v>2896</v>
      </c>
      <c r="C372" s="810">
        <v>0.2</v>
      </c>
      <c r="D372" s="814">
        <v>0</v>
      </c>
      <c r="E372" s="814">
        <v>0</v>
      </c>
      <c r="F372" s="814">
        <v>0</v>
      </c>
      <c r="G372" s="814">
        <v>0</v>
      </c>
      <c r="H372" s="768">
        <f t="shared" si="18"/>
        <v>0</v>
      </c>
    </row>
    <row r="373" spans="1:8" ht="15.5">
      <c r="A373" s="591">
        <f>A372+1</f>
        <v>329</v>
      </c>
      <c r="B373" s="818" t="s">
        <v>2897</v>
      </c>
      <c r="C373" s="810">
        <v>0.2</v>
      </c>
      <c r="D373" s="814">
        <v>-2.9103830456733704E-11</v>
      </c>
      <c r="E373" s="814">
        <v>0</v>
      </c>
      <c r="F373" s="814">
        <v>0</v>
      </c>
      <c r="G373" s="814">
        <v>0</v>
      </c>
      <c r="H373" s="768">
        <f t="shared" si="18"/>
        <v>-2.9103830456733704E-11</v>
      </c>
    </row>
    <row r="374" spans="1:8" ht="15.5">
      <c r="A374" s="591">
        <f t="shared" ref="A374:A421" si="19">A373+1</f>
        <v>330</v>
      </c>
      <c r="B374" s="818" t="s">
        <v>3069</v>
      </c>
      <c r="C374" s="810">
        <v>0.2</v>
      </c>
      <c r="D374" s="814">
        <v>-72873.36</v>
      </c>
      <c r="E374" s="814">
        <v>-2556.96</v>
      </c>
      <c r="F374" s="814">
        <v>0</v>
      </c>
      <c r="G374" s="814">
        <v>75430.320000000007</v>
      </c>
      <c r="H374" s="768">
        <f t="shared" si="18"/>
        <v>0</v>
      </c>
    </row>
    <row r="375" spans="1:8" ht="15.5">
      <c r="A375" s="591">
        <f t="shared" si="19"/>
        <v>331</v>
      </c>
      <c r="B375" s="818" t="s">
        <v>3070</v>
      </c>
      <c r="C375" s="810">
        <v>0.2</v>
      </c>
      <c r="D375" s="814">
        <v>-304983.58</v>
      </c>
      <c r="E375" s="814">
        <v>-5707.01</v>
      </c>
      <c r="F375" s="814">
        <v>0</v>
      </c>
      <c r="G375" s="814">
        <v>310690.59000000003</v>
      </c>
      <c r="H375" s="768">
        <f t="shared" si="18"/>
        <v>0</v>
      </c>
    </row>
    <row r="376" spans="1:8" ht="15.5">
      <c r="A376" s="591">
        <f t="shared" si="19"/>
        <v>332</v>
      </c>
      <c r="B376" s="818" t="s">
        <v>3071</v>
      </c>
      <c r="C376" s="810">
        <v>0.2</v>
      </c>
      <c r="D376" s="814">
        <v>-257931.31999999998</v>
      </c>
      <c r="E376" s="814">
        <v>-4371.71</v>
      </c>
      <c r="F376" s="814">
        <v>0</v>
      </c>
      <c r="G376" s="814">
        <v>262303.02999999997</v>
      </c>
      <c r="H376" s="768">
        <f t="shared" si="18"/>
        <v>0</v>
      </c>
    </row>
    <row r="377" spans="1:8" ht="15.5">
      <c r="A377" s="591">
        <f t="shared" si="19"/>
        <v>333</v>
      </c>
      <c r="B377" s="818" t="s">
        <v>3072</v>
      </c>
      <c r="C377" s="810">
        <v>0.2</v>
      </c>
      <c r="D377" s="814">
        <v>-198480.68</v>
      </c>
      <c r="E377" s="814">
        <v>-3361.41</v>
      </c>
      <c r="F377" s="814">
        <v>0</v>
      </c>
      <c r="G377" s="814">
        <v>201842.09</v>
      </c>
      <c r="H377" s="768">
        <f t="shared" si="18"/>
        <v>0</v>
      </c>
    </row>
    <row r="378" spans="1:8" ht="15.5">
      <c r="A378" s="591">
        <f t="shared" si="19"/>
        <v>334</v>
      </c>
      <c r="B378" s="818" t="s">
        <v>3073</v>
      </c>
      <c r="C378" s="810">
        <v>0.2</v>
      </c>
      <c r="D378" s="814">
        <v>-134833.01999999999</v>
      </c>
      <c r="E378" s="814">
        <v>-4649.41</v>
      </c>
      <c r="F378" s="814">
        <v>0</v>
      </c>
      <c r="G378" s="814">
        <v>139482.43</v>
      </c>
      <c r="H378" s="768">
        <f t="shared" si="18"/>
        <v>0</v>
      </c>
    </row>
    <row r="379" spans="1:8" ht="15.5">
      <c r="A379" s="591">
        <f t="shared" si="19"/>
        <v>335</v>
      </c>
      <c r="B379" s="818" t="s">
        <v>3074</v>
      </c>
      <c r="C379" s="810">
        <v>0.2</v>
      </c>
      <c r="D379" s="814">
        <v>-425145.6100000001</v>
      </c>
      <c r="E379" s="814">
        <v>-7337.81</v>
      </c>
      <c r="F379" s="814">
        <v>0</v>
      </c>
      <c r="G379" s="814">
        <v>432483.4200000001</v>
      </c>
      <c r="H379" s="768">
        <f t="shared" si="18"/>
        <v>0</v>
      </c>
    </row>
    <row r="380" spans="1:8" ht="15.5">
      <c r="A380" s="591">
        <f t="shared" si="19"/>
        <v>336</v>
      </c>
      <c r="B380" s="818" t="s">
        <v>3075</v>
      </c>
      <c r="C380" s="810">
        <v>0.2</v>
      </c>
      <c r="D380" s="814">
        <v>-8411.59</v>
      </c>
      <c r="E380" s="814">
        <v>-323.23</v>
      </c>
      <c r="F380" s="814">
        <v>0</v>
      </c>
      <c r="G380" s="814">
        <v>8734.82</v>
      </c>
      <c r="H380" s="768">
        <f t="shared" si="18"/>
        <v>0</v>
      </c>
    </row>
    <row r="381" spans="1:8" ht="15.5">
      <c r="A381" s="591">
        <f t="shared" si="19"/>
        <v>337</v>
      </c>
      <c r="B381" s="818" t="s">
        <v>3076</v>
      </c>
      <c r="C381" s="810">
        <v>0.2</v>
      </c>
      <c r="D381" s="814">
        <v>-1.5</v>
      </c>
      <c r="E381" s="814">
        <v>-1402.55</v>
      </c>
      <c r="F381" s="814">
        <v>0</v>
      </c>
      <c r="G381" s="814">
        <v>1404.05</v>
      </c>
      <c r="H381" s="768">
        <f t="shared" si="18"/>
        <v>0</v>
      </c>
    </row>
    <row r="382" spans="1:8" ht="15.5">
      <c r="A382" s="591">
        <f t="shared" si="19"/>
        <v>338</v>
      </c>
      <c r="B382" s="818" t="s">
        <v>3077</v>
      </c>
      <c r="C382" s="810">
        <v>0.2</v>
      </c>
      <c r="D382" s="814">
        <v>-827938</v>
      </c>
      <c r="E382" s="814">
        <v>-33117.520000000004</v>
      </c>
      <c r="F382" s="814">
        <v>0</v>
      </c>
      <c r="G382" s="814">
        <v>861055.52</v>
      </c>
      <c r="H382" s="768">
        <f t="shared" si="18"/>
        <v>0</v>
      </c>
    </row>
    <row r="383" spans="1:8" ht="15.5">
      <c r="A383" s="591">
        <f t="shared" si="19"/>
        <v>339</v>
      </c>
      <c r="B383" s="818" t="s">
        <v>3078</v>
      </c>
      <c r="C383" s="810">
        <v>0.2</v>
      </c>
      <c r="D383" s="814">
        <v>0</v>
      </c>
      <c r="E383" s="814">
        <v>0</v>
      </c>
      <c r="F383" s="814">
        <v>0</v>
      </c>
      <c r="G383" s="814">
        <v>0</v>
      </c>
      <c r="H383" s="768">
        <f t="shared" si="18"/>
        <v>0</v>
      </c>
    </row>
    <row r="384" spans="1:8" ht="15.5">
      <c r="A384" s="591">
        <f t="shared" si="19"/>
        <v>340</v>
      </c>
      <c r="B384" s="818" t="s">
        <v>3079</v>
      </c>
      <c r="C384" s="810">
        <v>0.2</v>
      </c>
      <c r="D384" s="814">
        <v>-811.76</v>
      </c>
      <c r="E384" s="814">
        <v>-13.75</v>
      </c>
      <c r="F384" s="814">
        <v>0</v>
      </c>
      <c r="G384" s="814">
        <v>825.51</v>
      </c>
      <c r="H384" s="768">
        <f t="shared" si="18"/>
        <v>0</v>
      </c>
    </row>
    <row r="385" spans="1:8" ht="15.5">
      <c r="A385" s="591">
        <f t="shared" si="19"/>
        <v>341</v>
      </c>
      <c r="B385" s="818" t="s">
        <v>3080</v>
      </c>
      <c r="C385" s="810">
        <v>0.2</v>
      </c>
      <c r="D385" s="814">
        <v>-2278.58</v>
      </c>
      <c r="E385" s="814">
        <v>-81.37</v>
      </c>
      <c r="F385" s="814">
        <v>0</v>
      </c>
      <c r="G385" s="814">
        <v>2359.9499999999998</v>
      </c>
      <c r="H385" s="768">
        <f t="shared" si="18"/>
        <v>0</v>
      </c>
    </row>
    <row r="386" spans="1:8" ht="15.5">
      <c r="A386" s="591">
        <f t="shared" si="19"/>
        <v>342</v>
      </c>
      <c r="B386" s="818" t="s">
        <v>2775</v>
      </c>
      <c r="C386" s="810">
        <v>0.2</v>
      </c>
      <c r="D386" s="814">
        <v>-294964.82</v>
      </c>
      <c r="E386" s="814">
        <v>-5374.09</v>
      </c>
      <c r="F386" s="814">
        <v>0</v>
      </c>
      <c r="G386" s="814">
        <v>300338.91000000003</v>
      </c>
      <c r="H386" s="768">
        <f t="shared" si="18"/>
        <v>0</v>
      </c>
    </row>
    <row r="387" spans="1:8" ht="15.5">
      <c r="A387" s="591">
        <f t="shared" si="19"/>
        <v>343</v>
      </c>
      <c r="B387" s="818" t="s">
        <v>3081</v>
      </c>
      <c r="C387" s="810">
        <v>0.2</v>
      </c>
      <c r="D387" s="814">
        <v>-90062.840000000011</v>
      </c>
      <c r="E387" s="814">
        <v>-3105.6099999999997</v>
      </c>
      <c r="F387" s="814">
        <v>0</v>
      </c>
      <c r="G387" s="814">
        <v>93168.450000000012</v>
      </c>
      <c r="H387" s="768">
        <f t="shared" si="18"/>
        <v>0</v>
      </c>
    </row>
    <row r="388" spans="1:8" ht="15.5">
      <c r="A388" s="591">
        <f t="shared" si="19"/>
        <v>344</v>
      </c>
      <c r="B388" s="818" t="s">
        <v>3082</v>
      </c>
      <c r="C388" s="810">
        <v>0.2</v>
      </c>
      <c r="D388" s="814">
        <v>-263207.63</v>
      </c>
      <c r="E388" s="814">
        <v>-9076.130000000001</v>
      </c>
      <c r="F388" s="814">
        <v>0</v>
      </c>
      <c r="G388" s="814">
        <v>272283.76</v>
      </c>
      <c r="H388" s="768">
        <f t="shared" si="18"/>
        <v>0</v>
      </c>
    </row>
    <row r="389" spans="1:8" ht="15.5">
      <c r="A389" s="591">
        <f t="shared" si="19"/>
        <v>345</v>
      </c>
      <c r="B389" s="818" t="s">
        <v>3083</v>
      </c>
      <c r="C389" s="810">
        <v>0.2</v>
      </c>
      <c r="D389" s="814">
        <v>-432704.74</v>
      </c>
      <c r="E389" s="814">
        <v>-14920.85</v>
      </c>
      <c r="F389" s="814">
        <v>0</v>
      </c>
      <c r="G389" s="814">
        <v>447625.58999999997</v>
      </c>
      <c r="H389" s="768">
        <f t="shared" si="18"/>
        <v>0</v>
      </c>
    </row>
    <row r="390" spans="1:8" ht="15.5">
      <c r="A390" s="591">
        <f t="shared" si="19"/>
        <v>346</v>
      </c>
      <c r="B390" s="818" t="s">
        <v>3084</v>
      </c>
      <c r="C390" s="810">
        <v>0.2</v>
      </c>
      <c r="D390" s="814">
        <v>-109902.57</v>
      </c>
      <c r="E390" s="814">
        <v>-3789.75</v>
      </c>
      <c r="F390" s="814">
        <v>0</v>
      </c>
      <c r="G390" s="814">
        <v>113692.32</v>
      </c>
      <c r="H390" s="768">
        <f t="shared" si="18"/>
        <v>0</v>
      </c>
    </row>
    <row r="391" spans="1:8" ht="15.5">
      <c r="A391" s="591">
        <f t="shared" si="19"/>
        <v>347</v>
      </c>
      <c r="B391" s="818" t="s">
        <v>3159</v>
      </c>
      <c r="C391" s="810">
        <v>0.2</v>
      </c>
      <c r="D391" s="814">
        <v>-313734.22000000003</v>
      </c>
      <c r="E391" s="814">
        <v>-13432.41</v>
      </c>
      <c r="F391" s="814">
        <v>0</v>
      </c>
      <c r="G391" s="814">
        <v>327166.63</v>
      </c>
      <c r="H391" s="768">
        <f t="shared" si="18"/>
        <v>0</v>
      </c>
    </row>
    <row r="392" spans="1:8" ht="15.5">
      <c r="A392" s="591">
        <f t="shared" si="19"/>
        <v>348</v>
      </c>
      <c r="B392" s="818" t="s">
        <v>3160</v>
      </c>
      <c r="C392" s="810">
        <v>0.2</v>
      </c>
      <c r="D392" s="814">
        <v>-94438.359999999986</v>
      </c>
      <c r="E392" s="814">
        <v>-4028.78</v>
      </c>
      <c r="F392" s="814">
        <v>0</v>
      </c>
      <c r="G392" s="814">
        <v>98467.139999999985</v>
      </c>
      <c r="H392" s="768">
        <f t="shared" si="18"/>
        <v>0</v>
      </c>
    </row>
    <row r="393" spans="1:8" ht="15.5">
      <c r="A393" s="591">
        <f t="shared" si="19"/>
        <v>349</v>
      </c>
      <c r="B393" s="818" t="s">
        <v>3161</v>
      </c>
      <c r="C393" s="810">
        <v>0.2</v>
      </c>
      <c r="D393" s="814">
        <v>-866588.64</v>
      </c>
      <c r="E393" s="814">
        <v>-36914.68</v>
      </c>
      <c r="F393" s="814">
        <v>0</v>
      </c>
      <c r="G393" s="814">
        <v>903503.32000000007</v>
      </c>
      <c r="H393" s="768">
        <f t="shared" si="18"/>
        <v>0</v>
      </c>
    </row>
    <row r="394" spans="1:8" ht="15.5">
      <c r="A394" s="591">
        <f t="shared" si="19"/>
        <v>350</v>
      </c>
      <c r="B394" s="818" t="s">
        <v>3162</v>
      </c>
      <c r="C394" s="810">
        <v>0.2</v>
      </c>
      <c r="D394" s="814">
        <v>-1914827.16</v>
      </c>
      <c r="E394" s="814">
        <v>-82161.16</v>
      </c>
      <c r="F394" s="814">
        <v>0</v>
      </c>
      <c r="G394" s="814">
        <v>1996988.3199999998</v>
      </c>
      <c r="H394" s="768">
        <f t="shared" si="18"/>
        <v>0</v>
      </c>
    </row>
    <row r="395" spans="1:8" ht="15.5">
      <c r="A395" s="591">
        <f t="shared" si="19"/>
        <v>351</v>
      </c>
      <c r="B395" s="818" t="s">
        <v>3163</v>
      </c>
      <c r="C395" s="810">
        <v>0.2</v>
      </c>
      <c r="D395" s="814">
        <v>-2561416.9700000002</v>
      </c>
      <c r="E395" s="814">
        <v>-106316.90000000001</v>
      </c>
      <c r="F395" s="814">
        <v>0</v>
      </c>
      <c r="G395" s="814">
        <v>2667733.87</v>
      </c>
      <c r="H395" s="768">
        <f t="shared" si="18"/>
        <v>0</v>
      </c>
    </row>
    <row r="396" spans="1:8" ht="15.5">
      <c r="A396" s="591">
        <f t="shared" si="19"/>
        <v>352</v>
      </c>
      <c r="B396" s="818" t="s">
        <v>3164</v>
      </c>
      <c r="C396" s="810">
        <v>0.2</v>
      </c>
      <c r="D396" s="814">
        <v>-77764.51999999999</v>
      </c>
      <c r="E396" s="814">
        <v>-3456.2000000000003</v>
      </c>
      <c r="F396" s="814">
        <v>0</v>
      </c>
      <c r="G396" s="814">
        <v>81220.719999999987</v>
      </c>
      <c r="H396" s="768">
        <f t="shared" si="18"/>
        <v>0</v>
      </c>
    </row>
    <row r="397" spans="1:8" ht="15.5">
      <c r="A397" s="591">
        <f t="shared" si="19"/>
        <v>353</v>
      </c>
      <c r="B397" s="818" t="s">
        <v>3165</v>
      </c>
      <c r="C397" s="810">
        <v>0.2</v>
      </c>
      <c r="D397" s="814">
        <v>-5516.2800000000007</v>
      </c>
      <c r="E397" s="814">
        <v>-229.85000000000002</v>
      </c>
      <c r="F397" s="814">
        <v>0</v>
      </c>
      <c r="G397" s="814">
        <v>5746.130000000001</v>
      </c>
      <c r="H397" s="768">
        <f t="shared" si="18"/>
        <v>0</v>
      </c>
    </row>
    <row r="398" spans="1:8" ht="15.5">
      <c r="A398" s="591">
        <f t="shared" si="19"/>
        <v>354</v>
      </c>
      <c r="B398" s="818" t="s">
        <v>3166</v>
      </c>
      <c r="C398" s="810">
        <v>0.2</v>
      </c>
      <c r="D398" s="814">
        <v>-1267328.42</v>
      </c>
      <c r="E398" s="814">
        <v>-55101.24</v>
      </c>
      <c r="F398" s="814">
        <v>0</v>
      </c>
      <c r="G398" s="814">
        <v>1322429.6599999999</v>
      </c>
      <c r="H398" s="768">
        <f t="shared" si="18"/>
        <v>0</v>
      </c>
    </row>
    <row r="399" spans="1:8" ht="15.5">
      <c r="A399" s="591">
        <f t="shared" si="19"/>
        <v>355</v>
      </c>
      <c r="B399" s="818" t="s">
        <v>3167</v>
      </c>
      <c r="C399" s="810">
        <v>0.2</v>
      </c>
      <c r="D399" s="814">
        <v>-189698.72</v>
      </c>
      <c r="E399" s="814">
        <v>-8203.82</v>
      </c>
      <c r="F399" s="814">
        <v>0</v>
      </c>
      <c r="G399" s="814">
        <v>197902.54</v>
      </c>
      <c r="H399" s="768">
        <f t="shared" si="18"/>
        <v>0</v>
      </c>
    </row>
    <row r="400" spans="1:8" ht="15.5">
      <c r="A400" s="591">
        <f t="shared" si="19"/>
        <v>356</v>
      </c>
      <c r="B400" s="818" t="s">
        <v>3168</v>
      </c>
      <c r="C400" s="810">
        <v>0.2</v>
      </c>
      <c r="D400" s="814">
        <v>-3436718.7600000002</v>
      </c>
      <c r="E400" s="814">
        <v>-152070.33000000002</v>
      </c>
      <c r="F400" s="814">
        <v>0</v>
      </c>
      <c r="G400" s="814">
        <v>3588789.0900000003</v>
      </c>
      <c r="H400" s="768">
        <f t="shared" si="18"/>
        <v>0</v>
      </c>
    </row>
    <row r="401" spans="1:8" ht="15.5">
      <c r="A401" s="591">
        <f t="shared" si="19"/>
        <v>357</v>
      </c>
      <c r="B401" s="818" t="s">
        <v>3169</v>
      </c>
      <c r="C401" s="810">
        <v>0.2</v>
      </c>
      <c r="D401" s="814">
        <v>-331524.98000000004</v>
      </c>
      <c r="E401" s="814">
        <v>-15619.66</v>
      </c>
      <c r="F401" s="814">
        <v>0</v>
      </c>
      <c r="G401" s="814">
        <v>347144.64</v>
      </c>
      <c r="H401" s="768">
        <f t="shared" si="18"/>
        <v>0</v>
      </c>
    </row>
    <row r="402" spans="1:8" ht="15.5">
      <c r="A402" s="591">
        <f t="shared" si="19"/>
        <v>358</v>
      </c>
      <c r="B402" s="818" t="s">
        <v>3170</v>
      </c>
      <c r="C402" s="810">
        <v>0.2</v>
      </c>
      <c r="D402" s="814">
        <v>-1647.1300000000006</v>
      </c>
      <c r="E402" s="814">
        <v>1647.13</v>
      </c>
      <c r="F402" s="814">
        <v>0</v>
      </c>
      <c r="G402" s="814">
        <v>0</v>
      </c>
      <c r="H402" s="768">
        <f t="shared" si="18"/>
        <v>-4.5474735088646412E-13</v>
      </c>
    </row>
    <row r="403" spans="1:8" ht="15.5">
      <c r="A403" s="591">
        <f t="shared" si="19"/>
        <v>359</v>
      </c>
      <c r="B403" s="818" t="s">
        <v>3171</v>
      </c>
      <c r="C403" s="810">
        <v>0.2</v>
      </c>
      <c r="D403" s="814">
        <v>-356323.49</v>
      </c>
      <c r="E403" s="814">
        <v>-15162.7</v>
      </c>
      <c r="F403" s="814">
        <v>0</v>
      </c>
      <c r="G403" s="814">
        <v>371486.19</v>
      </c>
      <c r="H403" s="768">
        <f t="shared" si="18"/>
        <v>0</v>
      </c>
    </row>
    <row r="404" spans="1:8" ht="15.5">
      <c r="A404" s="591">
        <f t="shared" si="19"/>
        <v>360</v>
      </c>
      <c r="B404" s="818" t="s">
        <v>3172</v>
      </c>
      <c r="C404" s="810">
        <v>0.2</v>
      </c>
      <c r="D404" s="814">
        <v>-1210981.05</v>
      </c>
      <c r="E404" s="814">
        <v>-60603.24</v>
      </c>
      <c r="F404" s="814">
        <v>0</v>
      </c>
      <c r="G404" s="814">
        <v>1271584.29</v>
      </c>
      <c r="H404" s="768">
        <f t="shared" si="18"/>
        <v>0</v>
      </c>
    </row>
    <row r="405" spans="1:8" ht="15.5">
      <c r="A405" s="591">
        <f t="shared" si="19"/>
        <v>361</v>
      </c>
      <c r="B405" s="818" t="s">
        <v>3173</v>
      </c>
      <c r="C405" s="810">
        <v>0.2</v>
      </c>
      <c r="D405" s="814">
        <v>0</v>
      </c>
      <c r="E405" s="814">
        <v>0</v>
      </c>
      <c r="F405" s="814">
        <v>0</v>
      </c>
      <c r="G405" s="814">
        <v>0</v>
      </c>
      <c r="H405" s="768">
        <f t="shared" si="18"/>
        <v>0</v>
      </c>
    </row>
    <row r="406" spans="1:8" ht="15.5">
      <c r="A406" s="591">
        <f t="shared" si="19"/>
        <v>362</v>
      </c>
      <c r="B406" s="818" t="s">
        <v>3174</v>
      </c>
      <c r="C406" s="810">
        <v>0.2</v>
      </c>
      <c r="D406" s="814">
        <v>-94119.05</v>
      </c>
      <c r="E406" s="814">
        <v>-4856.92</v>
      </c>
      <c r="F406" s="814">
        <v>0</v>
      </c>
      <c r="G406" s="814">
        <v>98975.97</v>
      </c>
      <c r="H406" s="768">
        <f t="shared" si="18"/>
        <v>0</v>
      </c>
    </row>
    <row r="407" spans="1:8" ht="15.5">
      <c r="A407" s="591">
        <f t="shared" si="19"/>
        <v>363</v>
      </c>
      <c r="B407" s="818" t="s">
        <v>3175</v>
      </c>
      <c r="C407" s="810">
        <v>0.2</v>
      </c>
      <c r="D407" s="814">
        <v>-842086.67</v>
      </c>
      <c r="E407" s="814">
        <v>-42104.340000000004</v>
      </c>
      <c r="F407" s="814">
        <v>0</v>
      </c>
      <c r="G407" s="814">
        <v>884191.01</v>
      </c>
      <c r="H407" s="768">
        <f t="shared" si="18"/>
        <v>0</v>
      </c>
    </row>
    <row r="408" spans="1:8" ht="15.5">
      <c r="A408" s="591">
        <f t="shared" si="19"/>
        <v>364</v>
      </c>
      <c r="B408" s="818" t="s">
        <v>3176</v>
      </c>
      <c r="C408" s="810">
        <v>0.2</v>
      </c>
      <c r="D408" s="814">
        <v>-143698.56</v>
      </c>
      <c r="E408" s="814">
        <v>-5987.4400000000005</v>
      </c>
      <c r="F408" s="814">
        <v>0</v>
      </c>
      <c r="G408" s="814">
        <v>149686</v>
      </c>
      <c r="H408" s="768">
        <f t="shared" si="18"/>
        <v>0</v>
      </c>
    </row>
    <row r="409" spans="1:8" ht="15.5">
      <c r="A409" s="591">
        <f t="shared" si="19"/>
        <v>365</v>
      </c>
      <c r="B409" s="818" t="s">
        <v>3177</v>
      </c>
      <c r="C409" s="810">
        <v>0.2</v>
      </c>
      <c r="D409" s="814">
        <v>-659847.63000000012</v>
      </c>
      <c r="E409" s="814">
        <v>-31533.14</v>
      </c>
      <c r="F409" s="814">
        <v>0</v>
      </c>
      <c r="G409" s="814">
        <v>691380.77000000014</v>
      </c>
      <c r="H409" s="768">
        <f t="shared" si="18"/>
        <v>0</v>
      </c>
    </row>
    <row r="410" spans="1:8" ht="15.5">
      <c r="A410" s="591">
        <f t="shared" si="19"/>
        <v>366</v>
      </c>
      <c r="B410" s="818" t="s">
        <v>3374</v>
      </c>
      <c r="C410" s="810">
        <v>0.2</v>
      </c>
      <c r="D410" s="814">
        <v>-10035132.76</v>
      </c>
      <c r="E410" s="814">
        <v>-543126.73</v>
      </c>
      <c r="F410" s="814">
        <v>0</v>
      </c>
      <c r="G410" s="814">
        <v>10578259.49</v>
      </c>
      <c r="H410" s="768">
        <f t="shared" si="18"/>
        <v>0</v>
      </c>
    </row>
    <row r="411" spans="1:8" ht="15.5">
      <c r="A411" s="591">
        <f t="shared" si="19"/>
        <v>367</v>
      </c>
      <c r="B411" s="818" t="s">
        <v>3375</v>
      </c>
      <c r="C411" s="810">
        <v>0.2</v>
      </c>
      <c r="D411" s="814">
        <v>-35448.82</v>
      </c>
      <c r="E411" s="814">
        <v>-2709.18</v>
      </c>
      <c r="F411" s="814">
        <v>0</v>
      </c>
      <c r="G411" s="814">
        <v>38158</v>
      </c>
      <c r="H411" s="768">
        <f t="shared" si="18"/>
        <v>0</v>
      </c>
    </row>
    <row r="412" spans="1:8" ht="15.5">
      <c r="A412" s="591">
        <f t="shared" si="19"/>
        <v>368</v>
      </c>
      <c r="B412" s="818" t="s">
        <v>3376</v>
      </c>
      <c r="C412" s="810">
        <v>0.2</v>
      </c>
      <c r="D412" s="814">
        <v>-556744.59</v>
      </c>
      <c r="E412" s="814">
        <v>-17046.490000000002</v>
      </c>
      <c r="F412" s="814">
        <v>0</v>
      </c>
      <c r="G412" s="814">
        <v>573791.07999999996</v>
      </c>
      <c r="H412" s="768">
        <f t="shared" si="18"/>
        <v>0</v>
      </c>
    </row>
    <row r="413" spans="1:8" ht="15.5">
      <c r="A413" s="591">
        <f t="shared" si="19"/>
        <v>369</v>
      </c>
      <c r="B413" s="818" t="s">
        <v>3377</v>
      </c>
      <c r="C413" s="810">
        <v>0.2</v>
      </c>
      <c r="D413" s="814">
        <v>-767631.14000000013</v>
      </c>
      <c r="E413" s="814">
        <v>-43864.639999999999</v>
      </c>
      <c r="F413" s="814">
        <v>0</v>
      </c>
      <c r="G413" s="814">
        <v>811495.78000000014</v>
      </c>
      <c r="H413" s="768">
        <f t="shared" si="18"/>
        <v>0</v>
      </c>
    </row>
    <row r="414" spans="1:8" ht="15.5">
      <c r="A414" s="591">
        <f t="shared" si="19"/>
        <v>370</v>
      </c>
      <c r="B414" s="818" t="s">
        <v>3378</v>
      </c>
      <c r="C414" s="810">
        <v>0.2</v>
      </c>
      <c r="D414" s="814">
        <v>-235702.84</v>
      </c>
      <c r="E414" s="814">
        <v>-7985.76</v>
      </c>
      <c r="F414" s="814">
        <v>0</v>
      </c>
      <c r="G414" s="814">
        <v>243688.6</v>
      </c>
      <c r="H414" s="768">
        <f t="shared" si="18"/>
        <v>0</v>
      </c>
    </row>
    <row r="415" spans="1:8" ht="15.5">
      <c r="A415" s="591">
        <f t="shared" si="19"/>
        <v>371</v>
      </c>
      <c r="B415" s="818" t="s">
        <v>3173</v>
      </c>
      <c r="C415" s="810">
        <v>0.2</v>
      </c>
      <c r="D415" s="814">
        <v>-120361.80000000002</v>
      </c>
      <c r="E415" s="814">
        <v>-6031.22</v>
      </c>
      <c r="F415" s="814">
        <v>0</v>
      </c>
      <c r="G415" s="814">
        <v>126393.02000000002</v>
      </c>
      <c r="H415" s="768">
        <f t="shared" si="18"/>
        <v>0</v>
      </c>
    </row>
    <row r="416" spans="1:8" ht="15.5">
      <c r="A416" s="591">
        <f t="shared" si="19"/>
        <v>372</v>
      </c>
      <c r="B416" s="818" t="s">
        <v>3379</v>
      </c>
      <c r="C416" s="810">
        <v>0.2</v>
      </c>
      <c r="D416" s="814">
        <v>-1159590.3399999999</v>
      </c>
      <c r="E416" s="814">
        <v>-64504.6</v>
      </c>
      <c r="F416" s="814">
        <v>0</v>
      </c>
      <c r="G416" s="814">
        <v>1224094.94</v>
      </c>
      <c r="H416" s="768">
        <f t="shared" si="18"/>
        <v>0</v>
      </c>
    </row>
    <row r="417" spans="1:8" ht="15.5">
      <c r="A417" s="591">
        <f t="shared" si="19"/>
        <v>373</v>
      </c>
      <c r="B417" s="818" t="s">
        <v>3380</v>
      </c>
      <c r="C417" s="810">
        <v>0.2</v>
      </c>
      <c r="D417" s="814">
        <v>-485908.38</v>
      </c>
      <c r="E417" s="814">
        <v>-31961.02</v>
      </c>
      <c r="F417" s="814">
        <v>0</v>
      </c>
      <c r="G417" s="814">
        <v>517869.4</v>
      </c>
      <c r="H417" s="768">
        <f t="shared" si="18"/>
        <v>0</v>
      </c>
    </row>
    <row r="418" spans="1:8" ht="15.5">
      <c r="A418" s="591">
        <f t="shared" si="19"/>
        <v>374</v>
      </c>
      <c r="B418" s="818" t="s">
        <v>3381</v>
      </c>
      <c r="C418" s="810">
        <v>0.2</v>
      </c>
      <c r="D418" s="814">
        <v>-89670.58</v>
      </c>
      <c r="E418" s="814">
        <v>-5274.74</v>
      </c>
      <c r="F418" s="814">
        <v>0</v>
      </c>
      <c r="G418" s="814">
        <v>94945.32</v>
      </c>
      <c r="H418" s="768">
        <f t="shared" si="18"/>
        <v>0</v>
      </c>
    </row>
    <row r="419" spans="1:8" ht="15.5">
      <c r="A419" s="591">
        <f t="shared" si="19"/>
        <v>375</v>
      </c>
      <c r="B419" s="818" t="s">
        <v>3382</v>
      </c>
      <c r="C419" s="810">
        <v>0.2</v>
      </c>
      <c r="D419" s="814">
        <v>-30876.980000000003</v>
      </c>
      <c r="E419" s="814">
        <v>-1718.74</v>
      </c>
      <c r="F419" s="814">
        <v>0</v>
      </c>
      <c r="G419" s="814">
        <v>32595.720000000005</v>
      </c>
      <c r="H419" s="768">
        <f t="shared" si="18"/>
        <v>0</v>
      </c>
    </row>
    <row r="420" spans="1:8" ht="15.5">
      <c r="A420" s="591">
        <f t="shared" si="19"/>
        <v>376</v>
      </c>
      <c r="B420" s="818" t="s">
        <v>3383</v>
      </c>
      <c r="C420" s="810">
        <v>0.2</v>
      </c>
      <c r="D420" s="814">
        <v>-476580.85</v>
      </c>
      <c r="E420" s="814">
        <v>-36627.340000000004</v>
      </c>
      <c r="F420" s="814">
        <v>0</v>
      </c>
      <c r="G420" s="814">
        <v>513208.19</v>
      </c>
      <c r="H420" s="768">
        <f t="shared" si="18"/>
        <v>0</v>
      </c>
    </row>
    <row r="421" spans="1:8" ht="15.5">
      <c r="A421" s="591">
        <f t="shared" si="19"/>
        <v>377</v>
      </c>
      <c r="B421" s="818" t="s">
        <v>3384</v>
      </c>
      <c r="C421" s="810">
        <v>0.2</v>
      </c>
      <c r="D421" s="814">
        <v>-458834.76</v>
      </c>
      <c r="E421" s="814">
        <v>-26172.46</v>
      </c>
      <c r="F421" s="814">
        <v>0</v>
      </c>
      <c r="G421" s="814">
        <v>485007.22000000003</v>
      </c>
      <c r="H421" s="768">
        <f t="shared" si="18"/>
        <v>0</v>
      </c>
    </row>
    <row r="422" spans="1:8" ht="15.5">
      <c r="A422" s="591">
        <f>A421+1</f>
        <v>378</v>
      </c>
      <c r="B422" s="990" t="s">
        <v>3385</v>
      </c>
      <c r="C422" s="991">
        <v>0.2</v>
      </c>
      <c r="D422" s="992">
        <v>-307953.63</v>
      </c>
      <c r="E422" s="992">
        <v>-12351.78</v>
      </c>
      <c r="F422" s="992">
        <v>0</v>
      </c>
      <c r="G422" s="992">
        <v>320305.41000000003</v>
      </c>
      <c r="H422" s="768">
        <f t="shared" si="18"/>
        <v>0</v>
      </c>
    </row>
    <row r="423" spans="1:8" ht="15.5">
      <c r="A423" s="591">
        <f t="shared" ref="A423:A432" si="20">A422+1</f>
        <v>379</v>
      </c>
      <c r="B423" s="818" t="s">
        <v>3510</v>
      </c>
      <c r="C423" s="810">
        <v>0.2</v>
      </c>
      <c r="D423" s="814">
        <v>-235939.36</v>
      </c>
      <c r="E423" s="814">
        <v>-29492.420000000002</v>
      </c>
      <c r="F423" s="814">
        <v>0</v>
      </c>
      <c r="G423" s="814">
        <v>265431.77999999997</v>
      </c>
      <c r="H423" s="768">
        <f t="shared" si="18"/>
        <v>0</v>
      </c>
    </row>
    <row r="424" spans="1:8" ht="15.5">
      <c r="A424" s="591">
        <f t="shared" si="20"/>
        <v>380</v>
      </c>
      <c r="B424" s="818" t="s">
        <v>3511</v>
      </c>
      <c r="C424" s="810">
        <v>0.2</v>
      </c>
      <c r="D424" s="814">
        <v>-127945.1</v>
      </c>
      <c r="E424" s="814">
        <v>-11125.66</v>
      </c>
      <c r="F424" s="814">
        <v>0</v>
      </c>
      <c r="G424" s="814">
        <v>139070.76</v>
      </c>
      <c r="H424" s="768">
        <f t="shared" si="18"/>
        <v>0</v>
      </c>
    </row>
    <row r="425" spans="1:8" ht="15.5">
      <c r="A425" s="591">
        <f t="shared" si="20"/>
        <v>381</v>
      </c>
      <c r="B425" s="818" t="s">
        <v>3512</v>
      </c>
      <c r="C425" s="810">
        <v>0.1</v>
      </c>
      <c r="D425" s="814">
        <v>-9454941.1099999994</v>
      </c>
      <c r="E425" s="814">
        <v>-853480.10000000009</v>
      </c>
      <c r="F425" s="814">
        <v>0</v>
      </c>
      <c r="G425" s="814">
        <v>10308421.209999999</v>
      </c>
      <c r="H425" s="768">
        <f t="shared" si="18"/>
        <v>0</v>
      </c>
    </row>
    <row r="426" spans="1:8" ht="15.5">
      <c r="A426" s="591">
        <f t="shared" si="20"/>
        <v>382</v>
      </c>
      <c r="B426" s="818" t="s">
        <v>3513</v>
      </c>
      <c r="C426" s="810">
        <v>0.2</v>
      </c>
      <c r="D426" s="814">
        <v>-842445.31</v>
      </c>
      <c r="E426" s="814">
        <v>-52247.16</v>
      </c>
      <c r="F426" s="814">
        <v>0</v>
      </c>
      <c r="G426" s="814">
        <v>894692.47000000009</v>
      </c>
      <c r="H426" s="768">
        <f t="shared" si="18"/>
        <v>0</v>
      </c>
    </row>
    <row r="427" spans="1:8" ht="15.5">
      <c r="A427" s="591">
        <f t="shared" si="20"/>
        <v>383</v>
      </c>
      <c r="B427" s="818" t="s">
        <v>3514</v>
      </c>
      <c r="C427" s="810">
        <v>0.2</v>
      </c>
      <c r="D427" s="814">
        <v>-1092702.01</v>
      </c>
      <c r="E427" s="814">
        <v>-104066.88</v>
      </c>
      <c r="F427" s="814">
        <v>0</v>
      </c>
      <c r="G427" s="814">
        <v>1196768.8900000001</v>
      </c>
      <c r="H427" s="768">
        <f t="shared" si="18"/>
        <v>0</v>
      </c>
    </row>
    <row r="428" spans="1:8" ht="15.5">
      <c r="A428" s="591">
        <f t="shared" si="20"/>
        <v>384</v>
      </c>
      <c r="B428" s="818" t="s">
        <v>3515</v>
      </c>
      <c r="C428" s="810">
        <v>0.2</v>
      </c>
      <c r="D428" s="814">
        <v>-120461</v>
      </c>
      <c r="E428" s="814">
        <v>-6834.52</v>
      </c>
      <c r="F428" s="814">
        <v>0</v>
      </c>
      <c r="G428" s="814">
        <v>127295.52</v>
      </c>
      <c r="H428" s="768">
        <f t="shared" si="18"/>
        <v>0</v>
      </c>
    </row>
    <row r="429" spans="1:8" ht="15.5">
      <c r="A429" s="591">
        <f t="shared" si="20"/>
        <v>385</v>
      </c>
      <c r="B429" s="818" t="s">
        <v>3516</v>
      </c>
      <c r="C429" s="810">
        <v>0.2</v>
      </c>
      <c r="D429" s="814">
        <v>-1801563.82</v>
      </c>
      <c r="E429" s="814">
        <v>0</v>
      </c>
      <c r="F429" s="814">
        <v>0</v>
      </c>
      <c r="G429" s="814">
        <v>1801563.82</v>
      </c>
      <c r="H429" s="768">
        <f t="shared" si="18"/>
        <v>0</v>
      </c>
    </row>
    <row r="430" spans="1:8" ht="15.5">
      <c r="A430" s="591">
        <f t="shared" si="20"/>
        <v>386</v>
      </c>
      <c r="B430" s="818" t="s">
        <v>3517</v>
      </c>
      <c r="C430" s="810">
        <v>0.2</v>
      </c>
      <c r="D430" s="814">
        <v>-56071.97</v>
      </c>
      <c r="E430" s="814">
        <v>-3070.3599999999997</v>
      </c>
      <c r="F430" s="814">
        <v>0</v>
      </c>
      <c r="G430" s="814">
        <v>59142.33</v>
      </c>
      <c r="H430" s="768">
        <f t="shared" si="18"/>
        <v>0</v>
      </c>
    </row>
    <row r="431" spans="1:8" ht="15.5">
      <c r="A431" s="591">
        <f t="shared" si="20"/>
        <v>387</v>
      </c>
      <c r="B431" s="818" t="s">
        <v>3518</v>
      </c>
      <c r="C431" s="810">
        <v>0.2</v>
      </c>
      <c r="D431" s="814">
        <v>-558157.31000000006</v>
      </c>
      <c r="E431" s="814">
        <v>-24715.31</v>
      </c>
      <c r="F431" s="814">
        <v>0</v>
      </c>
      <c r="G431" s="814">
        <v>582872.62000000011</v>
      </c>
      <c r="H431" s="768">
        <f t="shared" si="18"/>
        <v>0</v>
      </c>
    </row>
    <row r="432" spans="1:8" ht="15.5">
      <c r="A432" s="591">
        <f t="shared" si="20"/>
        <v>388</v>
      </c>
      <c r="B432" s="818" t="s">
        <v>3519</v>
      </c>
      <c r="C432" s="810">
        <v>0.2</v>
      </c>
      <c r="D432" s="814">
        <v>-359237.4</v>
      </c>
      <c r="E432" s="814">
        <v>-16328.98</v>
      </c>
      <c r="F432" s="814">
        <v>0</v>
      </c>
      <c r="G432" s="814">
        <v>375566.38</v>
      </c>
      <c r="H432" s="768">
        <f t="shared" si="18"/>
        <v>0</v>
      </c>
    </row>
    <row r="433" spans="1:8" ht="20">
      <c r="A433" s="1247" t="s">
        <v>2949</v>
      </c>
      <c r="B433" s="1247"/>
      <c r="C433" s="1247"/>
      <c r="D433" s="1247"/>
      <c r="E433" s="1247"/>
      <c r="F433" s="1247"/>
      <c r="G433" s="1247"/>
      <c r="H433" s="1247"/>
    </row>
    <row r="434" spans="1:8" ht="19">
      <c r="A434" s="1221" t="str">
        <f>+A355</f>
        <v>For Contract Year Beginning June 1, 2026, Based on 2025 Data</v>
      </c>
      <c r="B434" s="1221"/>
      <c r="C434" s="1221"/>
      <c r="D434" s="1221"/>
      <c r="E434" s="1221"/>
      <c r="F434" s="1221"/>
      <c r="G434" s="1221"/>
      <c r="H434" s="1221"/>
    </row>
    <row r="435" spans="1:8" ht="13">
      <c r="A435" s="8"/>
      <c r="B435" s="8"/>
      <c r="C435" s="8"/>
      <c r="D435" s="8"/>
      <c r="E435" s="8"/>
      <c r="F435" s="8"/>
      <c r="G435" s="8"/>
      <c r="H435" s="8"/>
    </row>
    <row r="436" spans="1:8" ht="13">
      <c r="A436" s="8"/>
      <c r="B436" s="8"/>
      <c r="C436" s="8" t="s">
        <v>476</v>
      </c>
      <c r="D436" s="8" t="s">
        <v>477</v>
      </c>
      <c r="E436" s="8" t="s">
        <v>478</v>
      </c>
      <c r="F436" s="8" t="s">
        <v>479</v>
      </c>
      <c r="G436" s="8" t="s">
        <v>480</v>
      </c>
      <c r="H436" s="8" t="s">
        <v>874</v>
      </c>
    </row>
    <row r="437" spans="1:8" ht="15.5">
      <c r="A437" s="96"/>
      <c r="B437" s="96"/>
      <c r="C437" s="96"/>
      <c r="D437" s="256" t="s">
        <v>465</v>
      </c>
      <c r="E437" s="256"/>
      <c r="F437" s="256"/>
      <c r="G437" s="256"/>
      <c r="H437" s="256" t="s">
        <v>2225</v>
      </c>
    </row>
    <row r="438" spans="1:8" ht="15.5">
      <c r="A438" s="96"/>
      <c r="B438" s="96"/>
      <c r="C438" s="96" t="s">
        <v>2317</v>
      </c>
      <c r="D438" s="256" t="s">
        <v>649</v>
      </c>
      <c r="E438" s="256" t="s">
        <v>650</v>
      </c>
      <c r="F438" s="256" t="s">
        <v>650</v>
      </c>
      <c r="G438" s="256" t="s">
        <v>650</v>
      </c>
      <c r="H438" s="257" t="s">
        <v>2226</v>
      </c>
    </row>
    <row r="439" spans="1:8" ht="18.5">
      <c r="A439" s="99" t="s">
        <v>490</v>
      </c>
      <c r="B439" s="294" t="s">
        <v>870</v>
      </c>
      <c r="C439" s="294" t="s">
        <v>2455</v>
      </c>
      <c r="D439" s="295" t="s">
        <v>2226</v>
      </c>
      <c r="E439" s="294" t="s">
        <v>2456</v>
      </c>
      <c r="F439" s="294" t="s">
        <v>511</v>
      </c>
      <c r="G439" s="294" t="s">
        <v>512</v>
      </c>
      <c r="H439" s="295" t="s">
        <v>2321</v>
      </c>
    </row>
    <row r="440" spans="1:8" ht="15.5">
      <c r="A440" s="591">
        <f>A432+1</f>
        <v>389</v>
      </c>
      <c r="B440" s="990" t="s">
        <v>3520</v>
      </c>
      <c r="C440" s="991">
        <v>0.2</v>
      </c>
      <c r="D440" s="992">
        <v>-121042.40000000001</v>
      </c>
      <c r="E440" s="992">
        <v>-5343.21</v>
      </c>
      <c r="F440" s="992">
        <v>0</v>
      </c>
      <c r="G440" s="992">
        <v>126385.61000000002</v>
      </c>
      <c r="H440" s="768">
        <f t="shared" ref="H440:H477" si="21">+D440+E440+F440+G440</f>
        <v>0</v>
      </c>
    </row>
    <row r="441" spans="1:8" ht="15.5">
      <c r="A441" s="591">
        <f t="shared" ref="A441:A477" si="22">A440+1</f>
        <v>390</v>
      </c>
      <c r="B441" s="990" t="s">
        <v>3521</v>
      </c>
      <c r="C441" s="991">
        <v>0.2</v>
      </c>
      <c r="D441" s="992">
        <v>0</v>
      </c>
      <c r="E441" s="992">
        <v>0</v>
      </c>
      <c r="F441" s="992">
        <v>0</v>
      </c>
      <c r="G441" s="992">
        <v>0</v>
      </c>
      <c r="H441" s="768">
        <f t="shared" si="21"/>
        <v>0</v>
      </c>
    </row>
    <row r="442" spans="1:8" ht="15.5">
      <c r="A442" s="591">
        <f t="shared" si="22"/>
        <v>391</v>
      </c>
      <c r="B442" s="990" t="s">
        <v>3522</v>
      </c>
      <c r="C442" s="991">
        <v>0.2</v>
      </c>
      <c r="D442" s="992">
        <v>-87560.450000000012</v>
      </c>
      <c r="E442" s="992">
        <v>-4169.6899999999996</v>
      </c>
      <c r="F442" s="992">
        <v>0</v>
      </c>
      <c r="G442" s="992">
        <v>91730.140000000014</v>
      </c>
      <c r="H442" s="768">
        <f t="shared" si="21"/>
        <v>0</v>
      </c>
    </row>
    <row r="443" spans="1:8" ht="15.5">
      <c r="A443" s="591">
        <f t="shared" si="22"/>
        <v>392</v>
      </c>
      <c r="B443" s="990" t="s">
        <v>3523</v>
      </c>
      <c r="C443" s="991">
        <v>0.2</v>
      </c>
      <c r="D443" s="992">
        <v>-473174.74</v>
      </c>
      <c r="E443" s="992">
        <v>-22527.190000000002</v>
      </c>
      <c r="F443" s="992">
        <v>0</v>
      </c>
      <c r="G443" s="992">
        <v>495701.93</v>
      </c>
      <c r="H443" s="768">
        <f t="shared" si="21"/>
        <v>0</v>
      </c>
    </row>
    <row r="444" spans="1:8" ht="15.5">
      <c r="A444" s="591">
        <f t="shared" si="22"/>
        <v>393</v>
      </c>
      <c r="B444" s="990" t="s">
        <v>3524</v>
      </c>
      <c r="C444" s="991">
        <v>0.2</v>
      </c>
      <c r="D444" s="992">
        <v>-763122.82000000007</v>
      </c>
      <c r="E444" s="992">
        <v>-90478.040000000008</v>
      </c>
      <c r="F444" s="992">
        <v>0</v>
      </c>
      <c r="G444" s="992">
        <v>853600.8600000001</v>
      </c>
      <c r="H444" s="768">
        <f t="shared" si="21"/>
        <v>0</v>
      </c>
    </row>
    <row r="445" spans="1:8" ht="15.5">
      <c r="A445" s="591">
        <f t="shared" si="22"/>
        <v>394</v>
      </c>
      <c r="B445" s="990" t="s">
        <v>3525</v>
      </c>
      <c r="C445" s="991">
        <v>0.05</v>
      </c>
      <c r="D445" s="992">
        <v>-879942.7699999999</v>
      </c>
      <c r="E445" s="992">
        <v>-528647.67999999993</v>
      </c>
      <c r="F445" s="992">
        <v>0</v>
      </c>
      <c r="G445" s="992">
        <v>0</v>
      </c>
      <c r="H445" s="768">
        <f t="shared" si="21"/>
        <v>-1408590.4499999997</v>
      </c>
    </row>
    <row r="446" spans="1:8" ht="15.5">
      <c r="A446" s="591">
        <f t="shared" si="22"/>
        <v>395</v>
      </c>
      <c r="B446" s="990" t="s">
        <v>3526</v>
      </c>
      <c r="C446" s="991">
        <v>0.2</v>
      </c>
      <c r="D446" s="992">
        <v>-2250032.88</v>
      </c>
      <c r="E446" s="992">
        <v>-236845.56</v>
      </c>
      <c r="F446" s="992">
        <v>0</v>
      </c>
      <c r="G446" s="992">
        <v>2486878.44</v>
      </c>
      <c r="H446" s="768">
        <f t="shared" si="21"/>
        <v>0</v>
      </c>
    </row>
    <row r="447" spans="1:8" ht="15.5">
      <c r="A447" s="591">
        <f t="shared" si="22"/>
        <v>396</v>
      </c>
      <c r="B447" s="990" t="s">
        <v>3527</v>
      </c>
      <c r="C447" s="991">
        <v>0.2</v>
      </c>
      <c r="D447" s="992">
        <v>-3101.52</v>
      </c>
      <c r="E447" s="992">
        <v>-269.69</v>
      </c>
      <c r="F447" s="992">
        <v>0</v>
      </c>
      <c r="G447" s="992">
        <v>3371.21</v>
      </c>
      <c r="H447" s="768">
        <f t="shared" si="21"/>
        <v>0</v>
      </c>
    </row>
    <row r="448" spans="1:8" ht="15.5">
      <c r="A448" s="591">
        <f t="shared" si="22"/>
        <v>397</v>
      </c>
      <c r="B448" s="990" t="s">
        <v>3685</v>
      </c>
      <c r="C448" s="991">
        <v>0.2</v>
      </c>
      <c r="D448" s="992">
        <v>-241594.33000000002</v>
      </c>
      <c r="E448" s="992">
        <v>-20132.86</v>
      </c>
      <c r="F448" s="992">
        <v>0</v>
      </c>
      <c r="G448" s="992">
        <v>261727.19</v>
      </c>
      <c r="H448" s="768">
        <f t="shared" si="21"/>
        <v>0</v>
      </c>
    </row>
    <row r="449" spans="1:8" ht="15.5">
      <c r="A449" s="591">
        <f t="shared" si="22"/>
        <v>398</v>
      </c>
      <c r="B449" s="990" t="s">
        <v>3686</v>
      </c>
      <c r="C449" s="991">
        <v>0.2</v>
      </c>
      <c r="D449" s="992">
        <v>-121741.06</v>
      </c>
      <c r="E449" s="992">
        <v>-11142.380000000001</v>
      </c>
      <c r="F449" s="992">
        <v>0</v>
      </c>
      <c r="G449" s="992">
        <v>132883.44</v>
      </c>
      <c r="H449" s="768">
        <f t="shared" si="21"/>
        <v>0</v>
      </c>
    </row>
    <row r="450" spans="1:8" ht="15.5">
      <c r="A450" s="591">
        <f t="shared" si="22"/>
        <v>399</v>
      </c>
      <c r="B450" s="990" t="s">
        <v>3687</v>
      </c>
      <c r="C450" s="991">
        <v>0.2</v>
      </c>
      <c r="D450" s="992">
        <v>-190323.47</v>
      </c>
      <c r="E450" s="992">
        <v>-15860.29</v>
      </c>
      <c r="F450" s="992">
        <v>0</v>
      </c>
      <c r="G450" s="992">
        <v>206183.76</v>
      </c>
      <c r="H450" s="768">
        <f t="shared" si="21"/>
        <v>0</v>
      </c>
    </row>
    <row r="451" spans="1:8" ht="15.5">
      <c r="A451" s="591">
        <f t="shared" si="22"/>
        <v>400</v>
      </c>
      <c r="B451" s="990" t="s">
        <v>3688</v>
      </c>
      <c r="C451" s="991">
        <v>0.33</v>
      </c>
      <c r="D451" s="992">
        <v>-39425.97</v>
      </c>
      <c r="E451" s="992">
        <v>-5632.28</v>
      </c>
      <c r="F451" s="992">
        <v>0</v>
      </c>
      <c r="G451" s="992">
        <v>45058.25</v>
      </c>
      <c r="H451" s="768">
        <f t="shared" si="21"/>
        <v>0</v>
      </c>
    </row>
    <row r="452" spans="1:8" ht="15.5">
      <c r="A452" s="591">
        <f t="shared" si="22"/>
        <v>401</v>
      </c>
      <c r="B452" s="990" t="s">
        <v>3689</v>
      </c>
      <c r="C452" s="991">
        <v>0.1</v>
      </c>
      <c r="D452" s="992">
        <v>-1263715.2</v>
      </c>
      <c r="E452" s="992">
        <v>-315550.67000000004</v>
      </c>
      <c r="F452" s="992">
        <v>0</v>
      </c>
      <c r="G452" s="992">
        <v>1579265.87</v>
      </c>
      <c r="H452" s="768">
        <f t="shared" si="21"/>
        <v>0</v>
      </c>
    </row>
    <row r="453" spans="1:8" ht="15.5">
      <c r="A453" s="591">
        <f t="shared" si="22"/>
        <v>402</v>
      </c>
      <c r="B453" s="990" t="s">
        <v>3690</v>
      </c>
      <c r="C453" s="991">
        <v>0.2</v>
      </c>
      <c r="D453" s="992">
        <v>-19108.88</v>
      </c>
      <c r="E453" s="992">
        <v>-2729.84</v>
      </c>
      <c r="F453" s="992">
        <v>0</v>
      </c>
      <c r="G453" s="992">
        <v>21838.720000000001</v>
      </c>
      <c r="H453" s="768">
        <f t="shared" si="21"/>
        <v>0</v>
      </c>
    </row>
    <row r="454" spans="1:8" ht="15.5">
      <c r="A454" s="591">
        <f t="shared" si="22"/>
        <v>403</v>
      </c>
      <c r="B454" s="990" t="s">
        <v>3691</v>
      </c>
      <c r="C454" s="991">
        <v>0.2</v>
      </c>
      <c r="D454" s="992">
        <v>-267520.76</v>
      </c>
      <c r="E454" s="992">
        <v>-44961.39</v>
      </c>
      <c r="F454" s="992">
        <v>0</v>
      </c>
      <c r="G454" s="992">
        <v>312482.15000000002</v>
      </c>
      <c r="H454" s="768">
        <f t="shared" si="21"/>
        <v>0</v>
      </c>
    </row>
    <row r="455" spans="1:8" ht="15.5">
      <c r="A455" s="591">
        <f t="shared" si="22"/>
        <v>404</v>
      </c>
      <c r="B455" s="990" t="s">
        <v>3692</v>
      </c>
      <c r="C455" s="991">
        <v>0.33</v>
      </c>
      <c r="D455" s="992">
        <v>-49421.67</v>
      </c>
      <c r="E455" s="992">
        <v>-14150.220000000001</v>
      </c>
      <c r="F455" s="992">
        <v>0</v>
      </c>
      <c r="G455" s="992">
        <v>63571.89</v>
      </c>
      <c r="H455" s="768">
        <f t="shared" si="21"/>
        <v>0</v>
      </c>
    </row>
    <row r="456" spans="1:8" ht="15.5">
      <c r="A456" s="591">
        <f t="shared" si="22"/>
        <v>405</v>
      </c>
      <c r="B456" s="990" t="s">
        <v>3693</v>
      </c>
      <c r="C456" s="991">
        <v>0.2</v>
      </c>
      <c r="D456" s="992">
        <v>-7902.02</v>
      </c>
      <c r="E456" s="992">
        <v>-1128.8600000000001</v>
      </c>
      <c r="F456" s="992">
        <v>0</v>
      </c>
      <c r="G456" s="992">
        <v>9030.880000000001</v>
      </c>
      <c r="H456" s="768">
        <f t="shared" si="21"/>
        <v>0</v>
      </c>
    </row>
    <row r="457" spans="1:8" ht="15.5">
      <c r="A457" s="591">
        <f t="shared" si="22"/>
        <v>406</v>
      </c>
      <c r="B457" s="990" t="s">
        <v>3694</v>
      </c>
      <c r="C457" s="991">
        <v>0.2</v>
      </c>
      <c r="D457" s="992">
        <v>-63620.73</v>
      </c>
      <c r="E457" s="992">
        <v>-18185.949999999997</v>
      </c>
      <c r="F457" s="992">
        <v>0</v>
      </c>
      <c r="G457" s="992">
        <v>81806.679999999993</v>
      </c>
      <c r="H457" s="768">
        <f t="shared" si="21"/>
        <v>0</v>
      </c>
    </row>
    <row r="458" spans="1:8" ht="15.5">
      <c r="A458" s="591">
        <f t="shared" si="22"/>
        <v>407</v>
      </c>
      <c r="B458" s="990" t="s">
        <v>3695</v>
      </c>
      <c r="C458" s="991">
        <v>0.05</v>
      </c>
      <c r="D458" s="992">
        <v>-5922.08</v>
      </c>
      <c r="E458" s="992">
        <v>-3740.27</v>
      </c>
      <c r="F458" s="992">
        <v>0</v>
      </c>
      <c r="G458" s="992">
        <v>0</v>
      </c>
      <c r="H458" s="768">
        <f t="shared" si="21"/>
        <v>-9662.35</v>
      </c>
    </row>
    <row r="459" spans="1:8" ht="15.5">
      <c r="A459" s="591">
        <f t="shared" si="22"/>
        <v>408</v>
      </c>
      <c r="B459" s="990" t="s">
        <v>3696</v>
      </c>
      <c r="C459" s="991">
        <v>0.2</v>
      </c>
      <c r="D459" s="992">
        <v>-404389.66000000003</v>
      </c>
      <c r="E459" s="992">
        <v>-57769.94</v>
      </c>
      <c r="F459" s="992">
        <v>0</v>
      </c>
      <c r="G459" s="992">
        <v>462159.60000000003</v>
      </c>
      <c r="H459" s="768">
        <f t="shared" si="21"/>
        <v>0</v>
      </c>
    </row>
    <row r="460" spans="1:8" ht="15.5">
      <c r="A460" s="591">
        <f t="shared" si="22"/>
        <v>409</v>
      </c>
      <c r="B460" s="990" t="s">
        <v>3697</v>
      </c>
      <c r="C460" s="991">
        <v>0.33</v>
      </c>
      <c r="D460" s="992">
        <v>-675766.51</v>
      </c>
      <c r="E460" s="992">
        <v>-153387.36000000002</v>
      </c>
      <c r="F460" s="992">
        <v>0</v>
      </c>
      <c r="G460" s="992">
        <v>829153.87</v>
      </c>
      <c r="H460" s="768">
        <f t="shared" si="21"/>
        <v>0</v>
      </c>
    </row>
    <row r="461" spans="1:8" ht="15.5">
      <c r="A461" s="591">
        <f t="shared" si="22"/>
        <v>410</v>
      </c>
      <c r="B461" s="990" t="s">
        <v>3694</v>
      </c>
      <c r="C461" s="991">
        <v>0.33</v>
      </c>
      <c r="D461" s="992">
        <v>-1455.5900000000001</v>
      </c>
      <c r="E461" s="992">
        <v>-436.34000000000003</v>
      </c>
      <c r="F461" s="992">
        <v>0</v>
      </c>
      <c r="G461" s="992">
        <v>1891.9300000000003</v>
      </c>
      <c r="H461" s="768">
        <f t="shared" si="21"/>
        <v>0</v>
      </c>
    </row>
    <row r="462" spans="1:8" ht="15.5">
      <c r="A462" s="591">
        <f t="shared" si="22"/>
        <v>411</v>
      </c>
      <c r="B462" s="990" t="s">
        <v>3698</v>
      </c>
      <c r="C462" s="991">
        <v>0.33</v>
      </c>
      <c r="D462" s="992">
        <v>-3343051.84</v>
      </c>
      <c r="E462" s="992">
        <v>-1117490.6400000001</v>
      </c>
      <c r="F462" s="992">
        <v>0</v>
      </c>
      <c r="G462" s="992">
        <v>4460542.4800000004</v>
      </c>
      <c r="H462" s="768">
        <f t="shared" si="21"/>
        <v>0</v>
      </c>
    </row>
    <row r="463" spans="1:8" ht="15.5">
      <c r="A463" s="591">
        <f t="shared" si="22"/>
        <v>412</v>
      </c>
      <c r="B463" s="990" t="s">
        <v>3699</v>
      </c>
      <c r="C463" s="991">
        <v>0.33</v>
      </c>
      <c r="D463" s="992">
        <v>-6574.9000000000005</v>
      </c>
      <c r="E463" s="992">
        <v>-3213.76</v>
      </c>
      <c r="F463" s="992">
        <v>0</v>
      </c>
      <c r="G463" s="992">
        <v>9788.66</v>
      </c>
      <c r="H463" s="768">
        <f t="shared" si="21"/>
        <v>0</v>
      </c>
    </row>
    <row r="464" spans="1:8" ht="15.5">
      <c r="A464" s="591">
        <f t="shared" si="22"/>
        <v>413</v>
      </c>
      <c r="B464" s="990" t="s">
        <v>3700</v>
      </c>
      <c r="C464" s="991">
        <v>0.05</v>
      </c>
      <c r="D464" s="992">
        <v>-11867.92</v>
      </c>
      <c r="E464" s="992">
        <v>-7495.53</v>
      </c>
      <c r="F464" s="992">
        <v>0</v>
      </c>
      <c r="G464" s="992">
        <v>0</v>
      </c>
      <c r="H464" s="768">
        <f t="shared" si="21"/>
        <v>-19363.45</v>
      </c>
    </row>
    <row r="465" spans="1:8" ht="15.5">
      <c r="A465" s="591">
        <f t="shared" si="22"/>
        <v>414</v>
      </c>
      <c r="B465" s="990" t="s">
        <v>3701</v>
      </c>
      <c r="C465" s="991">
        <v>0.2</v>
      </c>
      <c r="D465" s="992">
        <v>-915603.26</v>
      </c>
      <c r="E465" s="992">
        <v>-229732.17</v>
      </c>
      <c r="F465" s="992">
        <v>0</v>
      </c>
      <c r="G465" s="992">
        <v>1145335.43</v>
      </c>
      <c r="H465" s="768">
        <f t="shared" si="21"/>
        <v>0</v>
      </c>
    </row>
    <row r="466" spans="1:8" ht="15.5">
      <c r="A466" s="591">
        <f t="shared" si="22"/>
        <v>415</v>
      </c>
      <c r="B466" s="990" t="s">
        <v>3702</v>
      </c>
      <c r="C466" s="991">
        <v>0.2</v>
      </c>
      <c r="D466" s="992">
        <v>-11020.11</v>
      </c>
      <c r="E466" s="992">
        <v>-3990.73</v>
      </c>
      <c r="F466" s="992">
        <v>0</v>
      </c>
      <c r="G466" s="992">
        <v>15010.84</v>
      </c>
      <c r="H466" s="768">
        <f t="shared" si="21"/>
        <v>0</v>
      </c>
    </row>
    <row r="467" spans="1:8" ht="15.5">
      <c r="A467" s="591">
        <f t="shared" si="22"/>
        <v>416</v>
      </c>
      <c r="B467" s="990" t="s">
        <v>3703</v>
      </c>
      <c r="C467" s="991">
        <v>0.2</v>
      </c>
      <c r="D467" s="992">
        <v>-437724.37</v>
      </c>
      <c r="E467" s="992">
        <v>-455118.97000000003</v>
      </c>
      <c r="F467" s="992">
        <v>0</v>
      </c>
      <c r="G467" s="992">
        <v>892843.34000000008</v>
      </c>
      <c r="H467" s="768">
        <f t="shared" si="21"/>
        <v>0</v>
      </c>
    </row>
    <row r="468" spans="1:8" ht="15.5">
      <c r="A468" s="591">
        <f t="shared" si="22"/>
        <v>417</v>
      </c>
      <c r="B468" s="990" t="s">
        <v>3702</v>
      </c>
      <c r="C468" s="991">
        <v>0.2</v>
      </c>
      <c r="D468" s="992">
        <v>-299.11</v>
      </c>
      <c r="E468" s="992">
        <v>-299.11</v>
      </c>
      <c r="F468" s="992">
        <v>0</v>
      </c>
      <c r="G468" s="992">
        <v>598.22</v>
      </c>
      <c r="H468" s="768">
        <f t="shared" si="21"/>
        <v>0</v>
      </c>
    </row>
    <row r="469" spans="1:8" ht="15.5">
      <c r="A469" s="591">
        <f t="shared" si="22"/>
        <v>418</v>
      </c>
      <c r="B469" s="990" t="s">
        <v>3704</v>
      </c>
      <c r="C469" s="991">
        <v>0.33</v>
      </c>
      <c r="D469" s="992">
        <v>-134391.07</v>
      </c>
      <c r="E469" s="992">
        <v>-22398.510000000002</v>
      </c>
      <c r="F469" s="992">
        <v>0</v>
      </c>
      <c r="G469" s="992">
        <v>156789.58000000002</v>
      </c>
      <c r="H469" s="768">
        <f t="shared" si="21"/>
        <v>0</v>
      </c>
    </row>
    <row r="470" spans="1:8" ht="15.5">
      <c r="A470" s="591">
        <f t="shared" si="22"/>
        <v>419</v>
      </c>
      <c r="B470" s="990" t="s">
        <v>2785</v>
      </c>
      <c r="C470" s="991">
        <v>0.33</v>
      </c>
      <c r="D470" s="992">
        <v>-11355.85</v>
      </c>
      <c r="E470" s="992">
        <v>-22711.690000000002</v>
      </c>
      <c r="F470" s="992">
        <v>0</v>
      </c>
      <c r="G470" s="992">
        <v>34067.54</v>
      </c>
      <c r="H470" s="768">
        <f t="shared" si="21"/>
        <v>0</v>
      </c>
    </row>
    <row r="471" spans="1:8" ht="15.5">
      <c r="A471" s="591">
        <f t="shared" si="22"/>
        <v>420</v>
      </c>
      <c r="B471" s="990" t="s">
        <v>3705</v>
      </c>
      <c r="C471" s="991">
        <v>0.2</v>
      </c>
      <c r="D471" s="992">
        <v>-636190.54</v>
      </c>
      <c r="E471" s="992">
        <v>-106031.76000000001</v>
      </c>
      <c r="F471" s="992">
        <v>0</v>
      </c>
      <c r="G471" s="992">
        <v>742222.3</v>
      </c>
      <c r="H471" s="768">
        <f t="shared" si="21"/>
        <v>0</v>
      </c>
    </row>
    <row r="472" spans="1:8" ht="15.5">
      <c r="A472" s="591">
        <f t="shared" si="22"/>
        <v>421</v>
      </c>
      <c r="B472" s="990" t="s">
        <v>4120</v>
      </c>
      <c r="C472" s="991">
        <v>0.05</v>
      </c>
      <c r="D472" s="992">
        <v>0</v>
      </c>
      <c r="E472" s="992">
        <v>-2561.4299999999998</v>
      </c>
      <c r="F472" s="992">
        <v>0</v>
      </c>
      <c r="G472" s="992">
        <v>0</v>
      </c>
      <c r="H472" s="768">
        <f t="shared" si="21"/>
        <v>-2561.4299999999998</v>
      </c>
    </row>
    <row r="473" spans="1:8" ht="15.5">
      <c r="A473" s="591">
        <f t="shared" si="22"/>
        <v>422</v>
      </c>
      <c r="B473" s="990" t="s">
        <v>4121</v>
      </c>
      <c r="C473" s="991">
        <v>0.05</v>
      </c>
      <c r="D473" s="992">
        <v>0</v>
      </c>
      <c r="E473" s="992">
        <v>-4714.08</v>
      </c>
      <c r="F473" s="992">
        <v>0</v>
      </c>
      <c r="G473" s="992">
        <v>0</v>
      </c>
      <c r="H473" s="768">
        <f t="shared" si="21"/>
        <v>-4714.08</v>
      </c>
    </row>
    <row r="474" spans="1:8" ht="15.5">
      <c r="A474" s="591">
        <f t="shared" si="22"/>
        <v>423</v>
      </c>
      <c r="B474" s="990" t="s">
        <v>4122</v>
      </c>
      <c r="C474" s="991">
        <v>0.05</v>
      </c>
      <c r="D474" s="992">
        <v>0</v>
      </c>
      <c r="E474" s="992">
        <v>-2542.6799999999998</v>
      </c>
      <c r="F474" s="992">
        <v>0</v>
      </c>
      <c r="G474" s="992">
        <v>0</v>
      </c>
      <c r="H474" s="768">
        <f t="shared" si="21"/>
        <v>-2542.6799999999998</v>
      </c>
    </row>
    <row r="475" spans="1:8" ht="15.5">
      <c r="A475" s="591">
        <f t="shared" si="22"/>
        <v>424</v>
      </c>
      <c r="B475" s="990" t="s">
        <v>4123</v>
      </c>
      <c r="C475" s="991">
        <v>0.05</v>
      </c>
      <c r="D475" s="992">
        <v>0</v>
      </c>
      <c r="E475" s="992">
        <v>-1605.12</v>
      </c>
      <c r="F475" s="992">
        <v>0</v>
      </c>
      <c r="G475" s="992">
        <v>0</v>
      </c>
      <c r="H475" s="768">
        <f t="shared" si="21"/>
        <v>-1605.12</v>
      </c>
    </row>
    <row r="476" spans="1:8" ht="15.5">
      <c r="A476" s="591">
        <f t="shared" si="22"/>
        <v>425</v>
      </c>
      <c r="B476" s="990" t="s">
        <v>4124</v>
      </c>
      <c r="C476" s="991">
        <v>0.05</v>
      </c>
      <c r="D476" s="992">
        <v>0</v>
      </c>
      <c r="E476" s="992">
        <v>-3011.46</v>
      </c>
      <c r="F476" s="992">
        <v>0</v>
      </c>
      <c r="G476" s="992">
        <v>0</v>
      </c>
      <c r="H476" s="768">
        <f t="shared" si="21"/>
        <v>-3011.46</v>
      </c>
    </row>
    <row r="477" spans="1:8" ht="15.5">
      <c r="A477" s="591">
        <f t="shared" si="22"/>
        <v>426</v>
      </c>
      <c r="B477" s="990" t="s">
        <v>4125</v>
      </c>
      <c r="C477" s="991">
        <v>0.2</v>
      </c>
      <c r="D477" s="992">
        <v>0</v>
      </c>
      <c r="E477" s="992">
        <v>-62710.97</v>
      </c>
      <c r="F477" s="992">
        <v>0</v>
      </c>
      <c r="G477" s="992">
        <v>62710.97</v>
      </c>
      <c r="H477" s="768">
        <f t="shared" si="21"/>
        <v>0</v>
      </c>
    </row>
    <row r="478" spans="1:8" ht="15.5">
      <c r="A478" s="96"/>
      <c r="B478" s="2"/>
      <c r="C478" s="241"/>
      <c r="D478" s="226"/>
      <c r="E478" s="226"/>
      <c r="F478" s="226"/>
      <c r="G478" s="226"/>
      <c r="H478" s="226"/>
    </row>
    <row r="479" spans="1:8" ht="15.5">
      <c r="A479" s="420">
        <v>427</v>
      </c>
      <c r="B479" s="2" t="s">
        <v>3147</v>
      </c>
      <c r="C479" s="241"/>
      <c r="D479" s="226">
        <f>SUM(D9:D478)</f>
        <v>-83762470.400000006</v>
      </c>
      <c r="E479" s="226">
        <f>SUM(E9:E478)</f>
        <v>-6734109.549999998</v>
      </c>
      <c r="F479" s="226">
        <f>SUM(F9:F478)</f>
        <v>0</v>
      </c>
      <c r="G479" s="226">
        <f>SUM(G9:G478)</f>
        <v>89044528.930000007</v>
      </c>
      <c r="H479" s="451">
        <f>SUM(H9:H478)</f>
        <v>-1452051.0200000005</v>
      </c>
    </row>
    <row r="480" spans="1:8" ht="15.5">
      <c r="A480" s="96"/>
      <c r="B480" s="2"/>
      <c r="C480" s="241"/>
      <c r="D480" s="226"/>
      <c r="E480" s="226"/>
      <c r="F480" s="226"/>
      <c r="G480" s="226"/>
      <c r="H480" s="324" t="s">
        <v>1591</v>
      </c>
    </row>
    <row r="481" spans="1:8" ht="15.5">
      <c r="A481" s="96"/>
      <c r="B481" s="2"/>
      <c r="C481" s="241"/>
      <c r="D481" s="226"/>
      <c r="E481" s="226"/>
      <c r="F481" s="226"/>
      <c r="G481" s="226"/>
      <c r="H481" s="324"/>
    </row>
    <row r="482" spans="1:8" ht="20">
      <c r="A482" s="1247" t="s">
        <v>2949</v>
      </c>
      <c r="B482" s="1247"/>
      <c r="C482" s="1247"/>
      <c r="D482" s="1247"/>
      <c r="E482" s="1247"/>
      <c r="F482" s="1247"/>
      <c r="G482" s="1247"/>
      <c r="H482" s="1247"/>
    </row>
    <row r="483" spans="1:8" ht="19">
      <c r="A483" s="1300" t="str">
        <f>+A2</f>
        <v>For Contract Year Beginning June 1, 2026, Based on 2025 Data</v>
      </c>
      <c r="B483" s="1300"/>
      <c r="C483" s="1300"/>
      <c r="D483" s="1300"/>
      <c r="E483" s="1300"/>
      <c r="F483" s="1300"/>
      <c r="G483" s="1300"/>
      <c r="H483" s="1300"/>
    </row>
    <row r="484" spans="1:8" ht="15.5">
      <c r="A484" s="96"/>
      <c r="B484" s="2"/>
      <c r="C484" s="241"/>
      <c r="D484" s="226"/>
      <c r="E484" s="226"/>
      <c r="F484" s="226"/>
      <c r="G484" s="226"/>
      <c r="H484" s="324"/>
    </row>
    <row r="485" spans="1:8" ht="15.5">
      <c r="A485" s="96"/>
      <c r="B485" s="2"/>
      <c r="C485" s="8" t="s">
        <v>476</v>
      </c>
      <c r="D485" s="8" t="s">
        <v>477</v>
      </c>
      <c r="E485" s="8" t="s">
        <v>478</v>
      </c>
      <c r="F485" s="8" t="s">
        <v>479</v>
      </c>
      <c r="G485" s="8" t="s">
        <v>480</v>
      </c>
      <c r="H485" s="8" t="s">
        <v>874</v>
      </c>
    </row>
    <row r="486" spans="1:8" ht="15.5">
      <c r="A486" s="96"/>
      <c r="B486" s="2"/>
      <c r="C486" s="96"/>
      <c r="D486" s="256" t="s">
        <v>465</v>
      </c>
      <c r="E486" s="256"/>
      <c r="F486" s="256"/>
      <c r="G486" s="256"/>
      <c r="H486" s="256" t="s">
        <v>2225</v>
      </c>
    </row>
    <row r="487" spans="1:8" ht="15.5">
      <c r="A487" s="96"/>
      <c r="B487" s="2"/>
      <c r="C487" s="770" t="s">
        <v>2320</v>
      </c>
      <c r="D487" s="256" t="s">
        <v>649</v>
      </c>
      <c r="E487" s="256" t="s">
        <v>650</v>
      </c>
      <c r="F487" s="256" t="s">
        <v>650</v>
      </c>
      <c r="G487" s="256" t="s">
        <v>650</v>
      </c>
      <c r="H487" s="257" t="s">
        <v>2226</v>
      </c>
    </row>
    <row r="488" spans="1:8" ht="18.5">
      <c r="A488" s="96" t="s">
        <v>490</v>
      </c>
      <c r="B488" s="294" t="s">
        <v>870</v>
      </c>
      <c r="C488" s="771" t="s">
        <v>2844</v>
      </c>
      <c r="D488" s="295" t="s">
        <v>2226</v>
      </c>
      <c r="E488" s="294" t="s">
        <v>2456</v>
      </c>
      <c r="F488" s="294" t="s">
        <v>511</v>
      </c>
      <c r="G488" s="294" t="s">
        <v>512</v>
      </c>
      <c r="H488" s="295" t="s">
        <v>2321</v>
      </c>
    </row>
    <row r="489" spans="1:8" ht="15.75" customHeight="1">
      <c r="A489" s="396">
        <f>A479+1</f>
        <v>428</v>
      </c>
      <c r="B489" s="4" t="s">
        <v>3146</v>
      </c>
      <c r="C489" s="769"/>
      <c r="D489" s="40"/>
      <c r="E489" s="40"/>
      <c r="F489" s="40"/>
      <c r="G489" s="40"/>
      <c r="H489" s="46"/>
    </row>
    <row r="490" spans="1:8" ht="15.75" customHeight="1">
      <c r="A490" s="396">
        <f t="shared" ref="A490:A495" si="23">A489+1</f>
        <v>429</v>
      </c>
      <c r="B490" s="1080" t="s">
        <v>1931</v>
      </c>
      <c r="C490" s="1081">
        <v>0</v>
      </c>
      <c r="D490" s="1082">
        <v>0</v>
      </c>
      <c r="E490" s="1082">
        <v>0</v>
      </c>
      <c r="F490" s="1082">
        <v>0</v>
      </c>
      <c r="G490" s="1082">
        <v>0</v>
      </c>
      <c r="H490" s="226">
        <f t="shared" ref="H490:H495" si="24">+D490+E490+F490+G490</f>
        <v>0</v>
      </c>
    </row>
    <row r="491" spans="1:8" ht="15.75" customHeight="1">
      <c r="A491" s="396">
        <f t="shared" si="23"/>
        <v>430</v>
      </c>
      <c r="B491" s="1080" t="s">
        <v>2318</v>
      </c>
      <c r="C491" s="1081">
        <v>5</v>
      </c>
      <c r="D491" s="1082">
        <v>414058.36</v>
      </c>
      <c r="E491" s="1082">
        <v>625848.03</v>
      </c>
      <c r="F491" s="1082">
        <v>0</v>
      </c>
      <c r="G491" s="1082">
        <v>663018.52</v>
      </c>
      <c r="H491" s="226">
        <f t="shared" si="24"/>
        <v>1702924.9100000001</v>
      </c>
    </row>
    <row r="492" spans="1:8" ht="15.75" customHeight="1">
      <c r="A492" s="396">
        <f t="shared" si="23"/>
        <v>431</v>
      </c>
      <c r="B492" s="1080" t="s">
        <v>3314</v>
      </c>
      <c r="C492" s="1081">
        <v>0</v>
      </c>
      <c r="D492" s="1082">
        <v>5376.8</v>
      </c>
      <c r="E492" s="1082">
        <v>0</v>
      </c>
      <c r="F492" s="1082">
        <v>-5376.8</v>
      </c>
      <c r="G492" s="1082">
        <v>0</v>
      </c>
      <c r="H492" s="226">
        <f t="shared" si="24"/>
        <v>0</v>
      </c>
    </row>
    <row r="493" spans="1:8" ht="15.75" customHeight="1">
      <c r="A493" s="396">
        <f t="shared" si="23"/>
        <v>432</v>
      </c>
      <c r="B493" s="1080" t="s">
        <v>2671</v>
      </c>
      <c r="C493" s="1081">
        <v>0</v>
      </c>
      <c r="D493" s="1082">
        <v>13735.68</v>
      </c>
      <c r="E493" s="1082">
        <v>0</v>
      </c>
      <c r="F493" s="1082">
        <v>-13735.68</v>
      </c>
      <c r="G493" s="1082">
        <v>0</v>
      </c>
      <c r="H493" s="226">
        <f t="shared" si="24"/>
        <v>0</v>
      </c>
    </row>
    <row r="494" spans="1:8" ht="15.75" customHeight="1">
      <c r="A494" s="396">
        <f t="shared" si="23"/>
        <v>433</v>
      </c>
      <c r="B494" s="1080" t="s">
        <v>1932</v>
      </c>
      <c r="C494" s="1081">
        <v>0</v>
      </c>
      <c r="D494" s="1082">
        <v>0</v>
      </c>
      <c r="E494" s="1082">
        <v>0</v>
      </c>
      <c r="F494" s="1082">
        <v>0</v>
      </c>
      <c r="G494" s="1082">
        <v>0</v>
      </c>
      <c r="H494" s="226">
        <f t="shared" si="24"/>
        <v>0</v>
      </c>
    </row>
    <row r="495" spans="1:8" ht="15.75" customHeight="1">
      <c r="A495" s="396">
        <f t="shared" si="23"/>
        <v>434</v>
      </c>
      <c r="B495" s="1084" t="s">
        <v>2672</v>
      </c>
      <c r="C495" s="1081">
        <v>0</v>
      </c>
      <c r="D495" s="1085">
        <v>643119.69000000006</v>
      </c>
      <c r="E495" s="1085">
        <v>0</v>
      </c>
      <c r="F495" s="1085">
        <v>-643119.68999999994</v>
      </c>
      <c r="G495" s="1085">
        <v>0</v>
      </c>
      <c r="H495" s="226">
        <f t="shared" si="24"/>
        <v>1.1641532182693481E-10</v>
      </c>
    </row>
    <row r="496" spans="1:8" ht="15.75" customHeight="1">
      <c r="A496" s="96"/>
      <c r="B496" s="36"/>
      <c r="C496" s="40"/>
      <c r="D496" s="226"/>
      <c r="E496" s="755"/>
      <c r="F496" s="226"/>
      <c r="G496" s="226"/>
      <c r="H496" s="226"/>
    </row>
    <row r="497" spans="1:8" ht="15.75" customHeight="1">
      <c r="A497" s="420">
        <f>A495+1</f>
        <v>435</v>
      </c>
      <c r="B497" s="2" t="s">
        <v>3147</v>
      </c>
      <c r="C497" s="40"/>
      <c r="D497" s="226">
        <f>SUM(D490:D495)</f>
        <v>1076290.53</v>
      </c>
      <c r="E497" s="226">
        <f>SUM(E490:E495)</f>
        <v>625848.03</v>
      </c>
      <c r="F497" s="226">
        <f>SUM(F490:F495)</f>
        <v>-662232.16999999993</v>
      </c>
      <c r="G497" s="226">
        <f>SUM(G490:G495)</f>
        <v>663018.52</v>
      </c>
      <c r="H497" s="451">
        <f>SUM(H490:H495)</f>
        <v>1702924.9100000001</v>
      </c>
    </row>
    <row r="498" spans="1:8" ht="17.25" customHeight="1">
      <c r="B498" s="36"/>
      <c r="C498" s="40"/>
      <c r="D498" s="40"/>
      <c r="E498" s="40"/>
      <c r="F498" s="40"/>
      <c r="G498" s="40"/>
      <c r="H498" s="324" t="s">
        <v>1933</v>
      </c>
    </row>
    <row r="499" spans="1:8" ht="17.25" customHeight="1">
      <c r="B499" s="36"/>
      <c r="C499" s="40"/>
      <c r="D499" s="40"/>
      <c r="E499" s="40"/>
      <c r="F499" s="40"/>
      <c r="G499" s="40"/>
      <c r="H499" s="324"/>
    </row>
    <row r="500" spans="1:8" s="46" customFormat="1" ht="15.75" customHeight="1">
      <c r="A500" s="96"/>
      <c r="B500" s="99" t="s">
        <v>2458</v>
      </c>
      <c r="C500" s="324"/>
      <c r="D500" s="440" t="s">
        <v>2862</v>
      </c>
      <c r="E500" s="226"/>
      <c r="F500" s="226"/>
      <c r="G500" s="226"/>
      <c r="H500" s="324"/>
    </row>
    <row r="501" spans="1:8" s="46" customFormat="1" ht="15.75" customHeight="1">
      <c r="A501" s="96"/>
      <c r="B501" s="105" t="s">
        <v>2315</v>
      </c>
      <c r="C501" s="324"/>
      <c r="D501" s="226">
        <v>6.67</v>
      </c>
      <c r="E501" s="226"/>
      <c r="F501" s="226"/>
      <c r="G501" s="226"/>
      <c r="H501" s="324"/>
    </row>
    <row r="502" spans="1:8" s="46" customFormat="1" ht="15.75" customHeight="1">
      <c r="A502" s="96"/>
      <c r="B502" s="105" t="s">
        <v>2316</v>
      </c>
      <c r="C502" s="324"/>
      <c r="D502" s="226">
        <v>20</v>
      </c>
      <c r="E502" s="226"/>
      <c r="F502" s="226"/>
      <c r="G502" s="226"/>
      <c r="H502" s="324"/>
    </row>
    <row r="503" spans="1:8" ht="17.25" customHeight="1">
      <c r="B503" s="36"/>
      <c r="C503" s="40"/>
      <c r="D503" s="40"/>
      <c r="E503" s="40"/>
      <c r="F503" s="40"/>
      <c r="G503" s="40"/>
      <c r="H503" s="324"/>
    </row>
    <row r="504" spans="1:8" ht="17.25" customHeight="1">
      <c r="B504" s="2" t="s">
        <v>3148</v>
      </c>
      <c r="C504" s="40"/>
      <c r="D504" s="40"/>
      <c r="E504" s="40"/>
      <c r="F504" s="40"/>
      <c r="G504" s="40"/>
      <c r="H504" s="324"/>
    </row>
    <row r="505" spans="1:8" ht="17.25" customHeight="1">
      <c r="B505" s="36"/>
      <c r="C505" s="40"/>
      <c r="D505" s="40"/>
      <c r="E505" s="40"/>
      <c r="F505" s="40"/>
      <c r="G505" s="40"/>
      <c r="H505" s="324"/>
    </row>
    <row r="506" spans="1:8" s="46" customFormat="1" ht="15.75" customHeight="1">
      <c r="B506" s="21" t="s">
        <v>360</v>
      </c>
      <c r="C506" s="40"/>
      <c r="D506" s="40"/>
      <c r="E506" s="40"/>
      <c r="F506" s="40"/>
      <c r="G506" s="40"/>
      <c r="H506" s="40"/>
    </row>
    <row r="507" spans="1:8" s="46" customFormat="1" ht="15.75" customHeight="1">
      <c r="B507" s="21" t="s">
        <v>2459</v>
      </c>
      <c r="C507" s="40"/>
      <c r="D507" s="40"/>
      <c r="E507" s="40"/>
      <c r="F507" s="40"/>
      <c r="G507" s="40"/>
      <c r="H507" s="40"/>
    </row>
    <row r="508" spans="1:8" s="46" customFormat="1" ht="15.75" customHeight="1">
      <c r="B508" s="21" t="s">
        <v>2460</v>
      </c>
    </row>
    <row r="509" spans="1:8" s="46" customFormat="1" ht="15.75" customHeight="1">
      <c r="B509" s="21" t="s">
        <v>2461</v>
      </c>
    </row>
    <row r="510" spans="1:8" ht="53.25" customHeight="1">
      <c r="B510" s="1299" t="s">
        <v>2462</v>
      </c>
      <c r="C510" s="1296"/>
      <c r="D510" s="1296"/>
      <c r="E510" s="1296"/>
      <c r="F510" s="1296"/>
      <c r="G510" s="40"/>
      <c r="H510" s="324"/>
    </row>
    <row r="511" spans="1:8">
      <c r="B511" s="36"/>
      <c r="C511" s="40"/>
      <c r="D511" s="40"/>
      <c r="E511" s="40"/>
      <c r="F511" s="40"/>
      <c r="G511" s="40"/>
      <c r="H511" s="40"/>
    </row>
    <row r="512" spans="1:8">
      <c r="B512" s="36"/>
      <c r="C512" s="40"/>
      <c r="D512" s="40"/>
      <c r="E512" s="40"/>
      <c r="F512" s="40"/>
      <c r="G512" s="40"/>
      <c r="H512" s="40"/>
    </row>
    <row r="513" spans="2:8">
      <c r="B513" s="36"/>
      <c r="C513" s="40"/>
      <c r="D513" s="40"/>
      <c r="E513" s="40"/>
      <c r="F513" s="40"/>
      <c r="G513" s="40"/>
      <c r="H513" s="40"/>
    </row>
    <row r="514" spans="2:8">
      <c r="B514" s="36"/>
      <c r="C514" s="40"/>
      <c r="D514" s="40"/>
      <c r="E514" s="40"/>
      <c r="F514" s="40"/>
      <c r="G514" s="40"/>
      <c r="H514" s="40"/>
    </row>
    <row r="515" spans="2:8">
      <c r="B515" s="36"/>
      <c r="C515" s="40"/>
      <c r="D515" s="40"/>
      <c r="E515" s="40"/>
      <c r="F515" s="40"/>
      <c r="G515" s="40"/>
      <c r="H515" s="40"/>
    </row>
    <row r="516" spans="2:8">
      <c r="B516" s="36"/>
      <c r="C516" s="40"/>
      <c r="D516" s="40"/>
      <c r="E516" s="40"/>
      <c r="F516" s="40"/>
      <c r="G516" s="40"/>
      <c r="H516" s="40"/>
    </row>
    <row r="517" spans="2:8">
      <c r="B517" s="36"/>
      <c r="C517" s="40"/>
      <c r="D517" s="40"/>
      <c r="E517" s="40"/>
      <c r="F517" s="40"/>
      <c r="G517" s="40"/>
      <c r="H517" s="40"/>
    </row>
    <row r="518" spans="2:8">
      <c r="B518" s="36"/>
      <c r="C518" s="40"/>
      <c r="D518" s="40"/>
      <c r="E518" s="40"/>
      <c r="F518" s="40"/>
      <c r="G518" s="40"/>
      <c r="H518" s="40"/>
    </row>
    <row r="519" spans="2:8">
      <c r="B519" s="36"/>
      <c r="C519" s="40"/>
      <c r="D519" s="40"/>
      <c r="E519" s="40"/>
      <c r="F519" s="40"/>
      <c r="G519" s="40"/>
      <c r="H519" s="40"/>
    </row>
    <row r="520" spans="2:8">
      <c r="B520" s="36"/>
      <c r="C520" s="40"/>
      <c r="D520" s="40"/>
      <c r="E520" s="40"/>
      <c r="F520" s="40"/>
      <c r="G520" s="40"/>
      <c r="H520" s="40"/>
    </row>
    <row r="521" spans="2:8">
      <c r="B521" s="36"/>
      <c r="C521" s="40"/>
      <c r="D521" s="40"/>
      <c r="E521" s="40"/>
      <c r="F521" s="40"/>
      <c r="G521" s="40"/>
      <c r="H521" s="40"/>
    </row>
    <row r="522" spans="2:8">
      <c r="B522" s="36"/>
      <c r="C522" s="40"/>
      <c r="D522" s="40"/>
      <c r="E522" s="40"/>
      <c r="F522" s="40"/>
      <c r="G522" s="40"/>
      <c r="H522" s="40"/>
    </row>
    <row r="523" spans="2:8">
      <c r="B523" s="36"/>
      <c r="C523" s="40"/>
      <c r="D523" s="40"/>
      <c r="E523" s="40"/>
      <c r="F523" s="40"/>
      <c r="G523" s="40"/>
      <c r="H523" s="40"/>
    </row>
    <row r="524" spans="2:8">
      <c r="B524" s="36"/>
      <c r="C524" s="40"/>
      <c r="D524" s="40"/>
      <c r="E524" s="40"/>
      <c r="F524" s="40"/>
      <c r="G524" s="40"/>
      <c r="H524" s="40"/>
    </row>
    <row r="525" spans="2:8">
      <c r="B525" s="36"/>
      <c r="C525" s="40"/>
      <c r="D525" s="40"/>
      <c r="E525" s="40"/>
      <c r="F525" s="40"/>
      <c r="G525" s="40"/>
      <c r="H525" s="40"/>
    </row>
    <row r="526" spans="2:8">
      <c r="B526" s="36"/>
      <c r="C526" s="40"/>
      <c r="D526" s="40"/>
      <c r="E526" s="40"/>
      <c r="F526" s="40"/>
      <c r="G526" s="40"/>
      <c r="H526" s="40"/>
    </row>
    <row r="527" spans="2:8">
      <c r="B527" s="36"/>
      <c r="C527" s="40"/>
      <c r="D527" s="40"/>
      <c r="E527" s="40"/>
      <c r="F527" s="40"/>
      <c r="G527" s="40"/>
      <c r="H527" s="40"/>
    </row>
    <row r="528" spans="2:8">
      <c r="B528" s="36"/>
      <c r="C528" s="40"/>
      <c r="D528" s="40"/>
      <c r="E528" s="40"/>
      <c r="F528" s="40"/>
      <c r="G528" s="40"/>
      <c r="H528" s="40"/>
    </row>
    <row r="529" spans="1:8">
      <c r="B529" s="36"/>
      <c r="C529" s="40"/>
      <c r="D529" s="40"/>
      <c r="E529" s="40"/>
      <c r="F529" s="40"/>
      <c r="G529" s="40"/>
      <c r="H529" s="40"/>
    </row>
    <row r="530" spans="1:8">
      <c r="B530" s="36"/>
      <c r="C530" s="40"/>
      <c r="D530" s="40"/>
      <c r="E530" s="40"/>
      <c r="F530" s="40"/>
      <c r="G530" s="40"/>
      <c r="H530" s="40"/>
    </row>
    <row r="531" spans="1:8">
      <c r="B531" s="36"/>
      <c r="C531" s="40"/>
      <c r="D531" s="40"/>
      <c r="E531" s="40"/>
      <c r="F531" s="40"/>
      <c r="G531" s="40"/>
      <c r="H531" s="40"/>
    </row>
    <row r="532" spans="1:8">
      <c r="A532" s="36"/>
      <c r="B532" s="36"/>
      <c r="C532" s="40"/>
      <c r="D532" s="40"/>
      <c r="E532" s="40"/>
      <c r="F532" s="40"/>
      <c r="G532" s="40"/>
      <c r="H532" s="40"/>
    </row>
    <row r="533" spans="1:8">
      <c r="A533" s="36"/>
      <c r="B533" s="36"/>
      <c r="C533" s="40"/>
      <c r="D533" s="40"/>
      <c r="E533" s="40"/>
      <c r="F533" s="40"/>
      <c r="G533" s="40"/>
      <c r="H533" s="40"/>
    </row>
    <row r="534" spans="1:8">
      <c r="A534" s="36"/>
      <c r="B534" s="36"/>
      <c r="C534" s="40"/>
      <c r="D534" s="40"/>
      <c r="E534" s="40"/>
      <c r="F534" s="40"/>
      <c r="G534" s="40"/>
      <c r="H534" s="40"/>
    </row>
    <row r="535" spans="1:8">
      <c r="A535" s="36"/>
      <c r="B535" s="36"/>
      <c r="C535" s="40"/>
      <c r="D535" s="40"/>
      <c r="E535" s="40"/>
      <c r="F535" s="40"/>
      <c r="G535" s="40"/>
      <c r="H535" s="40"/>
    </row>
    <row r="536" spans="1:8">
      <c r="A536" s="36"/>
      <c r="B536" s="36"/>
      <c r="C536" s="40"/>
      <c r="D536" s="40"/>
      <c r="E536" s="40"/>
      <c r="F536" s="40"/>
      <c r="G536" s="40"/>
      <c r="H536" s="40"/>
    </row>
    <row r="537" spans="1:8">
      <c r="A537" s="36"/>
      <c r="B537" s="36"/>
      <c r="C537" s="40"/>
      <c r="D537" s="40"/>
      <c r="E537" s="40"/>
      <c r="F537" s="40"/>
      <c r="G537" s="40"/>
      <c r="H537" s="40"/>
    </row>
    <row r="538" spans="1:8">
      <c r="A538" s="36"/>
      <c r="B538" s="36"/>
      <c r="C538" s="40"/>
      <c r="D538" s="40"/>
      <c r="E538" s="40"/>
      <c r="F538" s="40"/>
      <c r="G538" s="40"/>
      <c r="H538" s="40"/>
    </row>
    <row r="539" spans="1:8">
      <c r="A539" s="36"/>
      <c r="B539" s="36"/>
      <c r="C539" s="40"/>
      <c r="D539" s="40"/>
      <c r="E539" s="40"/>
      <c r="F539" s="40"/>
      <c r="G539" s="40"/>
      <c r="H539" s="40"/>
    </row>
    <row r="540" spans="1:8">
      <c r="A540" s="36"/>
      <c r="B540" s="36"/>
      <c r="C540" s="40"/>
      <c r="D540" s="40"/>
      <c r="E540" s="40"/>
      <c r="F540" s="40"/>
      <c r="G540" s="40"/>
      <c r="H540" s="40"/>
    </row>
    <row r="541" spans="1:8">
      <c r="A541" s="36"/>
      <c r="B541" s="36"/>
      <c r="C541" s="40"/>
      <c r="D541" s="40"/>
      <c r="E541" s="40"/>
      <c r="F541" s="40"/>
      <c r="G541" s="40"/>
      <c r="H541" s="40"/>
    </row>
    <row r="542" spans="1:8">
      <c r="A542" s="36"/>
      <c r="B542" s="36"/>
      <c r="C542" s="40"/>
      <c r="D542" s="40"/>
      <c r="E542" s="40"/>
      <c r="F542" s="40"/>
      <c r="G542" s="40"/>
      <c r="H542" s="40"/>
    </row>
    <row r="543" spans="1:8">
      <c r="A543" s="36"/>
      <c r="B543" s="36"/>
      <c r="C543" s="40"/>
      <c r="D543" s="40"/>
      <c r="E543" s="40"/>
      <c r="F543" s="40"/>
      <c r="G543" s="40"/>
      <c r="H543" s="40"/>
    </row>
    <row r="544" spans="1:8">
      <c r="A544" s="36"/>
      <c r="B544" s="36"/>
      <c r="C544" s="40"/>
      <c r="D544" s="40"/>
      <c r="E544" s="40"/>
      <c r="F544" s="40"/>
      <c r="G544" s="40"/>
      <c r="H544" s="40"/>
    </row>
    <row r="545" spans="1:8">
      <c r="A545" s="36"/>
      <c r="B545" s="36"/>
      <c r="C545" s="40"/>
      <c r="D545" s="40"/>
      <c r="E545" s="40"/>
      <c r="F545" s="40"/>
      <c r="G545" s="40"/>
      <c r="H545" s="40"/>
    </row>
    <row r="546" spans="1:8">
      <c r="A546" s="36"/>
      <c r="B546" s="36"/>
      <c r="C546" s="40"/>
      <c r="D546" s="40"/>
      <c r="E546" s="40"/>
      <c r="F546" s="40"/>
      <c r="G546" s="40"/>
      <c r="H546" s="40"/>
    </row>
    <row r="547" spans="1:8">
      <c r="A547" s="36"/>
      <c r="B547" s="36"/>
      <c r="C547" s="40"/>
      <c r="D547" s="40"/>
      <c r="E547" s="40"/>
      <c r="F547" s="40"/>
      <c r="G547" s="40"/>
      <c r="H547" s="40"/>
    </row>
    <row r="548" spans="1:8">
      <c r="A548" s="36"/>
      <c r="B548" s="36"/>
      <c r="C548" s="40"/>
      <c r="D548" s="40"/>
      <c r="E548" s="40"/>
      <c r="F548" s="40"/>
      <c r="G548" s="40"/>
      <c r="H548" s="40"/>
    </row>
    <row r="549" spans="1:8">
      <c r="A549" s="36"/>
      <c r="B549" s="36"/>
      <c r="C549" s="40"/>
      <c r="D549" s="40"/>
      <c r="E549" s="40"/>
      <c r="F549" s="40"/>
      <c r="G549" s="40"/>
      <c r="H549" s="40"/>
    </row>
    <row r="550" spans="1:8">
      <c r="A550" s="36"/>
      <c r="B550" s="36"/>
      <c r="C550" s="40"/>
      <c r="D550" s="40"/>
      <c r="E550" s="40"/>
      <c r="F550" s="40"/>
      <c r="G550" s="40"/>
      <c r="H550" s="40"/>
    </row>
    <row r="551" spans="1:8">
      <c r="A551" s="36"/>
      <c r="B551" s="36"/>
      <c r="C551" s="40"/>
      <c r="D551" s="40"/>
      <c r="E551" s="40"/>
      <c r="F551" s="40"/>
      <c r="G551" s="40"/>
      <c r="H551" s="40"/>
    </row>
    <row r="552" spans="1:8">
      <c r="A552" s="36"/>
      <c r="B552" s="36"/>
      <c r="C552" s="40"/>
      <c r="D552" s="40"/>
      <c r="E552" s="40"/>
      <c r="F552" s="40"/>
      <c r="G552" s="40"/>
      <c r="H552" s="40"/>
    </row>
    <row r="553" spans="1:8">
      <c r="A553" s="36"/>
      <c r="B553" s="36"/>
      <c r="C553" s="40"/>
      <c r="D553" s="40"/>
      <c r="E553" s="40"/>
      <c r="F553" s="40"/>
      <c r="G553" s="40"/>
      <c r="H553" s="40"/>
    </row>
    <row r="554" spans="1:8">
      <c r="A554" s="36"/>
      <c r="B554" s="36"/>
      <c r="C554" s="40"/>
      <c r="D554" s="40"/>
      <c r="E554" s="40"/>
      <c r="F554" s="40"/>
      <c r="G554" s="40"/>
      <c r="H554" s="40"/>
    </row>
    <row r="555" spans="1:8">
      <c r="A555" s="36"/>
      <c r="B555" s="36"/>
      <c r="C555" s="40"/>
      <c r="D555" s="40"/>
      <c r="E555" s="40"/>
      <c r="F555" s="40"/>
      <c r="G555" s="40"/>
      <c r="H555" s="40"/>
    </row>
    <row r="556" spans="1:8">
      <c r="A556" s="36"/>
      <c r="B556" s="36"/>
      <c r="C556" s="40"/>
      <c r="D556" s="40"/>
      <c r="E556" s="40"/>
      <c r="F556" s="40"/>
      <c r="G556" s="40"/>
      <c r="H556" s="40"/>
    </row>
    <row r="557" spans="1:8">
      <c r="A557" s="36"/>
      <c r="B557" s="36"/>
      <c r="C557" s="40"/>
      <c r="D557" s="40"/>
      <c r="E557" s="40"/>
      <c r="F557" s="40"/>
      <c r="G557" s="40"/>
      <c r="H557" s="40"/>
    </row>
    <row r="558" spans="1:8">
      <c r="A558" s="36"/>
      <c r="B558" s="36"/>
      <c r="C558" s="40"/>
      <c r="D558" s="40"/>
      <c r="E558" s="40"/>
      <c r="F558" s="40"/>
      <c r="G558" s="40"/>
      <c r="H558" s="40"/>
    </row>
    <row r="559" spans="1:8">
      <c r="A559" s="36"/>
      <c r="B559" s="36"/>
      <c r="C559" s="40"/>
      <c r="D559" s="40"/>
      <c r="E559" s="40"/>
      <c r="F559" s="40"/>
      <c r="G559" s="40"/>
      <c r="H559" s="40"/>
    </row>
    <row r="560" spans="1:8">
      <c r="A560" s="36"/>
      <c r="B560" s="36"/>
      <c r="C560" s="40"/>
      <c r="D560" s="40"/>
      <c r="E560" s="40"/>
      <c r="F560" s="40"/>
      <c r="G560" s="40"/>
      <c r="H560" s="40"/>
    </row>
    <row r="561" spans="1:8">
      <c r="A561" s="36"/>
      <c r="B561" s="36"/>
      <c r="C561" s="40"/>
      <c r="D561" s="40"/>
      <c r="E561" s="40"/>
      <c r="F561" s="40"/>
      <c r="G561" s="40"/>
      <c r="H561" s="40"/>
    </row>
    <row r="562" spans="1:8">
      <c r="A562" s="36"/>
      <c r="B562" s="36"/>
      <c r="C562" s="40"/>
      <c r="D562" s="40"/>
      <c r="E562" s="40"/>
      <c r="F562" s="40"/>
      <c r="G562" s="40"/>
      <c r="H562" s="40"/>
    </row>
    <row r="563" spans="1:8">
      <c r="A563" s="36"/>
      <c r="B563" s="36"/>
      <c r="C563" s="40"/>
      <c r="D563" s="40"/>
      <c r="E563" s="40"/>
      <c r="F563" s="40"/>
      <c r="G563" s="40"/>
      <c r="H563" s="40"/>
    </row>
    <row r="564" spans="1:8">
      <c r="A564" s="36"/>
      <c r="B564" s="36"/>
      <c r="C564" s="40"/>
      <c r="D564" s="40"/>
      <c r="E564" s="40"/>
      <c r="F564" s="40"/>
      <c r="G564" s="40"/>
      <c r="H564" s="40"/>
    </row>
    <row r="565" spans="1:8">
      <c r="A565" s="36"/>
      <c r="B565" s="36"/>
      <c r="C565" s="40"/>
      <c r="D565" s="40"/>
      <c r="E565" s="40"/>
      <c r="F565" s="40"/>
      <c r="G565" s="40"/>
      <c r="H565" s="40"/>
    </row>
    <row r="566" spans="1:8">
      <c r="A566" s="36"/>
      <c r="B566" s="36"/>
      <c r="C566" s="40"/>
      <c r="D566" s="40"/>
      <c r="E566" s="40"/>
      <c r="F566" s="40"/>
      <c r="G566" s="40"/>
      <c r="H566" s="40"/>
    </row>
    <row r="567" spans="1:8">
      <c r="A567" s="36"/>
      <c r="B567" s="36"/>
      <c r="C567" s="40"/>
      <c r="D567" s="40"/>
      <c r="E567" s="40"/>
      <c r="F567" s="40"/>
      <c r="G567" s="40"/>
      <c r="H567" s="40"/>
    </row>
    <row r="568" spans="1:8">
      <c r="A568" s="36"/>
      <c r="B568" s="36"/>
      <c r="C568" s="40"/>
      <c r="D568" s="40"/>
      <c r="E568" s="40"/>
      <c r="F568" s="40"/>
      <c r="G568" s="40"/>
      <c r="H568" s="40"/>
    </row>
    <row r="569" spans="1:8">
      <c r="A569" s="36"/>
      <c r="B569" s="36"/>
      <c r="C569" s="40"/>
      <c r="D569" s="40"/>
      <c r="E569" s="40"/>
      <c r="F569" s="40"/>
      <c r="G569" s="40"/>
      <c r="H569" s="40"/>
    </row>
    <row r="570" spans="1:8">
      <c r="A570" s="36"/>
      <c r="B570" s="36"/>
      <c r="C570" s="40"/>
      <c r="D570" s="40"/>
      <c r="E570" s="40"/>
      <c r="F570" s="40"/>
      <c r="G570" s="40"/>
      <c r="H570" s="40"/>
    </row>
    <row r="571" spans="1:8">
      <c r="A571" s="36"/>
      <c r="B571" s="36"/>
      <c r="C571" s="40"/>
      <c r="D571" s="40"/>
      <c r="E571" s="40"/>
      <c r="F571" s="40"/>
      <c r="G571" s="40"/>
      <c r="H571" s="40"/>
    </row>
    <row r="572" spans="1:8">
      <c r="A572" s="36"/>
      <c r="B572" s="36"/>
      <c r="C572" s="40"/>
      <c r="D572" s="40"/>
      <c r="E572" s="40"/>
      <c r="F572" s="40"/>
      <c r="G572" s="40"/>
      <c r="H572" s="40"/>
    </row>
    <row r="573" spans="1:8">
      <c r="A573" s="36"/>
      <c r="B573" s="36"/>
      <c r="C573" s="40"/>
      <c r="D573" s="40"/>
      <c r="E573" s="40"/>
      <c r="F573" s="40"/>
      <c r="G573" s="40"/>
      <c r="H573" s="40"/>
    </row>
    <row r="574" spans="1:8">
      <c r="A574" s="36"/>
      <c r="B574" s="36"/>
      <c r="C574" s="40"/>
      <c r="D574" s="40"/>
      <c r="E574" s="40"/>
      <c r="F574" s="40"/>
      <c r="G574" s="40"/>
      <c r="H574" s="40"/>
    </row>
    <row r="575" spans="1:8">
      <c r="A575" s="36"/>
      <c r="B575" s="36"/>
      <c r="C575" s="40"/>
      <c r="D575" s="40"/>
      <c r="E575" s="40"/>
      <c r="F575" s="40"/>
      <c r="G575" s="40"/>
      <c r="H575" s="40"/>
    </row>
    <row r="576" spans="1:8">
      <c r="A576" s="36"/>
      <c r="B576" s="36"/>
      <c r="C576" s="40"/>
      <c r="D576" s="40"/>
      <c r="E576" s="40"/>
      <c r="F576" s="40"/>
      <c r="G576" s="40"/>
      <c r="H576" s="40"/>
    </row>
    <row r="577" spans="1:8">
      <c r="A577" s="36"/>
      <c r="B577" s="36"/>
      <c r="C577" s="40"/>
      <c r="D577" s="40"/>
      <c r="E577" s="40"/>
      <c r="F577" s="40"/>
      <c r="G577" s="40"/>
      <c r="H577" s="40"/>
    </row>
    <row r="578" spans="1:8">
      <c r="A578" s="36"/>
      <c r="B578" s="36"/>
      <c r="C578" s="40"/>
      <c r="D578" s="40"/>
      <c r="E578" s="40"/>
      <c r="F578" s="40"/>
      <c r="G578" s="40"/>
      <c r="H578" s="40"/>
    </row>
    <row r="579" spans="1:8">
      <c r="A579" s="36"/>
      <c r="B579" s="36"/>
      <c r="C579" s="40"/>
      <c r="D579" s="40"/>
      <c r="E579" s="40"/>
      <c r="F579" s="40"/>
      <c r="G579" s="40"/>
      <c r="H579" s="40"/>
    </row>
    <row r="580" spans="1:8">
      <c r="A580" s="36"/>
      <c r="B580" s="36"/>
      <c r="C580" s="40"/>
      <c r="D580" s="40"/>
      <c r="E580" s="40"/>
      <c r="F580" s="40"/>
      <c r="G580" s="40"/>
      <c r="H580" s="40"/>
    </row>
    <row r="581" spans="1:8">
      <c r="A581" s="36"/>
      <c r="B581" s="36"/>
      <c r="C581" s="40"/>
      <c r="D581" s="40"/>
      <c r="E581" s="40"/>
      <c r="F581" s="40"/>
      <c r="G581" s="40"/>
      <c r="H581" s="40"/>
    </row>
    <row r="582" spans="1:8">
      <c r="A582" s="36"/>
      <c r="B582" s="36"/>
      <c r="C582" s="40"/>
      <c r="D582" s="40"/>
      <c r="E582" s="40"/>
      <c r="F582" s="40"/>
      <c r="G582" s="40"/>
      <c r="H582" s="40"/>
    </row>
    <row r="583" spans="1:8">
      <c r="A583" s="36"/>
      <c r="B583" s="36"/>
      <c r="C583" s="40"/>
      <c r="D583" s="40"/>
      <c r="E583" s="40"/>
      <c r="F583" s="40"/>
      <c r="G583" s="40"/>
      <c r="H583" s="40"/>
    </row>
    <row r="584" spans="1:8">
      <c r="A584" s="36"/>
      <c r="B584" s="36"/>
      <c r="C584" s="40"/>
      <c r="D584" s="40"/>
      <c r="E584" s="40"/>
      <c r="F584" s="40"/>
      <c r="G584" s="40"/>
      <c r="H584" s="40"/>
    </row>
    <row r="585" spans="1:8">
      <c r="A585" s="36"/>
      <c r="B585" s="36"/>
      <c r="C585" s="40"/>
      <c r="D585" s="40"/>
      <c r="E585" s="40"/>
      <c r="F585" s="40"/>
      <c r="G585" s="40"/>
      <c r="H585" s="40"/>
    </row>
    <row r="586" spans="1:8">
      <c r="A586" s="36"/>
      <c r="B586" s="36"/>
      <c r="C586" s="40"/>
      <c r="D586" s="40"/>
      <c r="E586" s="40"/>
      <c r="F586" s="40"/>
      <c r="G586" s="40"/>
      <c r="H586" s="40"/>
    </row>
    <row r="587" spans="1:8">
      <c r="A587" s="36"/>
      <c r="B587" s="36"/>
      <c r="C587" s="40"/>
      <c r="D587" s="40"/>
      <c r="E587" s="40"/>
      <c r="F587" s="40"/>
      <c r="G587" s="40"/>
      <c r="H587" s="40"/>
    </row>
    <row r="588" spans="1:8">
      <c r="A588" s="36"/>
      <c r="B588" s="36"/>
      <c r="C588" s="40"/>
      <c r="D588" s="40"/>
      <c r="E588" s="40"/>
      <c r="F588" s="40"/>
      <c r="G588" s="40"/>
      <c r="H588" s="40"/>
    </row>
    <row r="589" spans="1:8">
      <c r="A589" s="36"/>
      <c r="B589" s="36"/>
      <c r="C589" s="40"/>
      <c r="D589" s="40"/>
      <c r="E589" s="40"/>
      <c r="F589" s="40"/>
      <c r="G589" s="40"/>
      <c r="H589" s="40"/>
    </row>
    <row r="590" spans="1:8">
      <c r="A590" s="36"/>
      <c r="B590" s="36"/>
      <c r="C590" s="40"/>
      <c r="D590" s="40"/>
      <c r="E590" s="40"/>
      <c r="F590" s="40"/>
      <c r="G590" s="40"/>
      <c r="H590" s="40"/>
    </row>
    <row r="591" spans="1:8">
      <c r="A591" s="36"/>
      <c r="B591" s="36"/>
      <c r="C591" s="40"/>
      <c r="D591" s="40"/>
      <c r="E591" s="40"/>
      <c r="F591" s="40"/>
      <c r="G591" s="40"/>
      <c r="H591" s="40"/>
    </row>
    <row r="592" spans="1:8">
      <c r="A592" s="36"/>
      <c r="B592" s="36"/>
      <c r="C592" s="40"/>
      <c r="D592" s="40"/>
      <c r="E592" s="40"/>
      <c r="F592" s="40"/>
      <c r="G592" s="40"/>
      <c r="H592" s="40"/>
    </row>
    <row r="593" spans="1:8">
      <c r="A593" s="36"/>
      <c r="B593" s="36"/>
      <c r="C593" s="40"/>
      <c r="D593" s="40"/>
      <c r="E593" s="40"/>
      <c r="F593" s="40"/>
      <c r="G593" s="40"/>
      <c r="H593" s="40"/>
    </row>
    <row r="594" spans="1:8">
      <c r="A594" s="36"/>
      <c r="B594" s="36"/>
      <c r="C594" s="40"/>
      <c r="D594" s="40"/>
      <c r="E594" s="40"/>
      <c r="F594" s="40"/>
      <c r="G594" s="40"/>
      <c r="H594" s="40"/>
    </row>
    <row r="595" spans="1:8">
      <c r="A595" s="36"/>
      <c r="B595" s="36"/>
      <c r="C595" s="40"/>
      <c r="D595" s="40"/>
      <c r="E595" s="40"/>
      <c r="F595" s="40"/>
      <c r="G595" s="40"/>
      <c r="H595" s="40"/>
    </row>
    <row r="596" spans="1:8">
      <c r="A596" s="36"/>
      <c r="B596" s="36"/>
      <c r="C596" s="40"/>
      <c r="D596" s="40"/>
      <c r="E596" s="40"/>
      <c r="F596" s="40"/>
      <c r="G596" s="40"/>
      <c r="H596" s="40"/>
    </row>
    <row r="597" spans="1:8">
      <c r="A597" s="36"/>
      <c r="B597" s="36"/>
      <c r="C597" s="40"/>
      <c r="D597" s="40"/>
      <c r="E597" s="40"/>
      <c r="F597" s="40"/>
      <c r="G597" s="40"/>
      <c r="H597" s="40"/>
    </row>
    <row r="598" spans="1:8">
      <c r="A598" s="36"/>
      <c r="B598" s="36"/>
      <c r="C598" s="40"/>
      <c r="D598" s="40"/>
      <c r="E598" s="40"/>
      <c r="F598" s="40"/>
      <c r="G598" s="40"/>
      <c r="H598" s="40"/>
    </row>
    <row r="599" spans="1:8">
      <c r="A599" s="36"/>
      <c r="B599" s="36"/>
      <c r="C599" s="40"/>
      <c r="D599" s="40"/>
      <c r="E599" s="40"/>
      <c r="F599" s="40"/>
      <c r="G599" s="40"/>
      <c r="H599" s="40"/>
    </row>
    <row r="600" spans="1:8">
      <c r="A600" s="36"/>
      <c r="B600" s="36"/>
      <c r="C600" s="40"/>
      <c r="D600" s="40"/>
      <c r="E600" s="40"/>
      <c r="F600" s="40"/>
      <c r="G600" s="40"/>
      <c r="H600" s="40"/>
    </row>
    <row r="601" spans="1:8">
      <c r="A601" s="36"/>
      <c r="B601" s="36"/>
      <c r="C601" s="40"/>
      <c r="D601" s="40"/>
      <c r="E601" s="40"/>
      <c r="F601" s="40"/>
      <c r="G601" s="40"/>
      <c r="H601" s="40"/>
    </row>
    <row r="602" spans="1:8">
      <c r="A602" s="36"/>
      <c r="B602" s="36"/>
      <c r="C602" s="40"/>
      <c r="D602" s="40"/>
      <c r="E602" s="40"/>
      <c r="F602" s="40"/>
      <c r="G602" s="40"/>
      <c r="H602" s="40"/>
    </row>
    <row r="603" spans="1:8">
      <c r="A603" s="36"/>
      <c r="B603" s="36"/>
      <c r="C603" s="40"/>
      <c r="D603" s="40"/>
      <c r="E603" s="40"/>
      <c r="F603" s="40"/>
      <c r="G603" s="40"/>
      <c r="H603" s="40"/>
    </row>
    <row r="604" spans="1:8">
      <c r="A604" s="36"/>
      <c r="B604" s="36"/>
      <c r="C604" s="40"/>
      <c r="D604" s="40"/>
      <c r="E604" s="40"/>
      <c r="F604" s="40"/>
      <c r="G604" s="40"/>
      <c r="H604" s="40"/>
    </row>
    <row r="605" spans="1:8">
      <c r="A605" s="36"/>
      <c r="B605" s="36"/>
      <c r="C605" s="40"/>
      <c r="D605" s="40"/>
      <c r="E605" s="40"/>
      <c r="F605" s="40"/>
      <c r="G605" s="40"/>
      <c r="H605" s="40"/>
    </row>
    <row r="606" spans="1:8">
      <c r="A606" s="36"/>
      <c r="B606" s="36"/>
      <c r="C606" s="40"/>
      <c r="D606" s="40"/>
      <c r="E606" s="40"/>
      <c r="F606" s="40"/>
      <c r="G606" s="40"/>
      <c r="H606" s="40"/>
    </row>
    <row r="607" spans="1:8">
      <c r="A607" s="36"/>
      <c r="B607" s="36"/>
      <c r="C607" s="40"/>
      <c r="D607" s="40"/>
      <c r="E607" s="40"/>
      <c r="F607" s="40"/>
      <c r="G607" s="40"/>
      <c r="H607" s="40"/>
    </row>
    <row r="608" spans="1:8">
      <c r="A608" s="36"/>
      <c r="B608" s="36"/>
      <c r="C608" s="40"/>
      <c r="D608" s="40"/>
      <c r="E608" s="40"/>
      <c r="F608" s="40"/>
      <c r="G608" s="40"/>
      <c r="H608" s="40"/>
    </row>
    <row r="609" spans="1:8">
      <c r="A609" s="36"/>
      <c r="B609" s="36"/>
      <c r="C609" s="40"/>
      <c r="D609" s="40"/>
      <c r="E609" s="40"/>
      <c r="F609" s="40"/>
      <c r="G609" s="40"/>
      <c r="H609" s="40"/>
    </row>
    <row r="610" spans="1:8">
      <c r="A610" s="36"/>
      <c r="B610" s="36"/>
      <c r="C610" s="40"/>
      <c r="D610" s="40"/>
      <c r="E610" s="40"/>
      <c r="F610" s="40"/>
      <c r="G610" s="40"/>
      <c r="H610" s="40"/>
    </row>
    <row r="611" spans="1:8">
      <c r="A611" s="36"/>
      <c r="B611" s="36"/>
      <c r="C611" s="40"/>
      <c r="D611" s="40"/>
      <c r="E611" s="40"/>
      <c r="F611" s="40"/>
      <c r="G611" s="40"/>
      <c r="H611" s="40"/>
    </row>
    <row r="612" spans="1:8">
      <c r="A612" s="36"/>
      <c r="B612" s="36"/>
      <c r="C612" s="40"/>
      <c r="D612" s="40"/>
      <c r="E612" s="40"/>
      <c r="F612" s="40"/>
      <c r="G612" s="40"/>
      <c r="H612" s="40"/>
    </row>
    <row r="613" spans="1:8">
      <c r="A613" s="36"/>
      <c r="B613" s="36"/>
      <c r="C613" s="40"/>
      <c r="D613" s="40"/>
      <c r="E613" s="40"/>
      <c r="F613" s="40"/>
      <c r="G613" s="40"/>
      <c r="H613" s="40"/>
    </row>
    <row r="614" spans="1:8">
      <c r="A614" s="36"/>
      <c r="B614" s="36"/>
      <c r="C614" s="40"/>
      <c r="D614" s="40"/>
      <c r="E614" s="40"/>
      <c r="F614" s="40"/>
      <c r="G614" s="40"/>
      <c r="H614" s="40"/>
    </row>
    <row r="615" spans="1:8">
      <c r="A615" s="36"/>
      <c r="B615" s="36"/>
      <c r="C615" s="40"/>
      <c r="D615" s="40"/>
      <c r="E615" s="40"/>
      <c r="F615" s="40"/>
      <c r="G615" s="40"/>
      <c r="H615" s="40"/>
    </row>
    <row r="616" spans="1:8">
      <c r="A616" s="36"/>
      <c r="B616" s="36"/>
      <c r="C616" s="40"/>
      <c r="D616" s="40"/>
      <c r="E616" s="40"/>
      <c r="F616" s="40"/>
      <c r="G616" s="40"/>
      <c r="H616" s="40"/>
    </row>
    <row r="617" spans="1:8">
      <c r="A617" s="36"/>
      <c r="B617" s="36"/>
      <c r="C617" s="40"/>
      <c r="D617" s="40"/>
      <c r="E617" s="40"/>
      <c r="F617" s="40"/>
      <c r="G617" s="40"/>
      <c r="H617" s="40"/>
    </row>
    <row r="618" spans="1:8">
      <c r="A618" s="36"/>
      <c r="B618" s="36"/>
      <c r="C618" s="40"/>
      <c r="D618" s="40"/>
      <c r="E618" s="40"/>
      <c r="F618" s="40"/>
      <c r="G618" s="40"/>
      <c r="H618" s="40"/>
    </row>
    <row r="619" spans="1:8">
      <c r="A619" s="36"/>
      <c r="B619" s="36"/>
      <c r="C619" s="40"/>
      <c r="D619" s="40"/>
      <c r="E619" s="40"/>
      <c r="F619" s="40"/>
      <c r="G619" s="40"/>
      <c r="H619" s="40"/>
    </row>
    <row r="620" spans="1:8">
      <c r="A620" s="36"/>
      <c r="B620" s="36"/>
      <c r="C620" s="40"/>
      <c r="D620" s="40"/>
      <c r="E620" s="40"/>
      <c r="F620" s="40"/>
      <c r="G620" s="40"/>
      <c r="H620" s="40"/>
    </row>
    <row r="621" spans="1:8">
      <c r="A621" s="36"/>
      <c r="B621" s="36"/>
      <c r="C621" s="40"/>
      <c r="D621" s="40"/>
      <c r="E621" s="40"/>
      <c r="F621" s="40"/>
      <c r="G621" s="40"/>
      <c r="H621" s="40"/>
    </row>
    <row r="622" spans="1:8">
      <c r="A622" s="36"/>
      <c r="B622" s="36"/>
      <c r="C622" s="40"/>
      <c r="D622" s="40"/>
      <c r="E622" s="40"/>
      <c r="F622" s="40"/>
      <c r="G622" s="40"/>
      <c r="H622" s="40"/>
    </row>
    <row r="623" spans="1:8">
      <c r="A623" s="36"/>
      <c r="B623" s="36"/>
      <c r="C623" s="40"/>
      <c r="D623" s="40"/>
      <c r="E623" s="40"/>
      <c r="F623" s="40"/>
      <c r="G623" s="40"/>
      <c r="H623" s="40"/>
    </row>
    <row r="624" spans="1:8">
      <c r="A624" s="36"/>
      <c r="B624" s="36"/>
      <c r="C624" s="40"/>
      <c r="D624" s="40"/>
      <c r="E624" s="40"/>
      <c r="F624" s="40"/>
      <c r="G624" s="40"/>
      <c r="H624" s="40"/>
    </row>
    <row r="625" spans="1:8">
      <c r="A625" s="36"/>
      <c r="B625" s="36"/>
      <c r="C625" s="40"/>
      <c r="D625" s="40"/>
      <c r="E625" s="40"/>
      <c r="F625" s="40"/>
      <c r="G625" s="40"/>
      <c r="H625" s="40"/>
    </row>
    <row r="626" spans="1:8">
      <c r="A626" s="36"/>
      <c r="B626" s="36"/>
      <c r="C626" s="40"/>
      <c r="D626" s="40"/>
      <c r="E626" s="40"/>
      <c r="F626" s="40"/>
      <c r="G626" s="40"/>
      <c r="H626" s="40"/>
    </row>
    <row r="627" spans="1:8">
      <c r="A627" s="36"/>
      <c r="B627" s="36"/>
      <c r="C627" s="40"/>
      <c r="D627" s="40"/>
      <c r="E627" s="40"/>
      <c r="F627" s="40"/>
      <c r="G627" s="40"/>
      <c r="H627" s="40"/>
    </row>
    <row r="628" spans="1:8">
      <c r="A628" s="36"/>
      <c r="B628" s="36"/>
      <c r="C628" s="40"/>
      <c r="D628" s="40"/>
      <c r="E628" s="40"/>
      <c r="F628" s="40"/>
      <c r="G628" s="40"/>
      <c r="H628" s="40"/>
    </row>
    <row r="629" spans="1:8">
      <c r="A629" s="36"/>
      <c r="B629" s="36"/>
      <c r="C629" s="40"/>
      <c r="D629" s="40"/>
      <c r="E629" s="40"/>
      <c r="F629" s="40"/>
      <c r="G629" s="40"/>
      <c r="H629" s="40"/>
    </row>
    <row r="630" spans="1:8">
      <c r="A630" s="36"/>
      <c r="B630" s="36"/>
      <c r="C630" s="40"/>
      <c r="D630" s="40"/>
      <c r="E630" s="40"/>
      <c r="F630" s="40"/>
      <c r="G630" s="40"/>
      <c r="H630" s="40"/>
    </row>
    <row r="631" spans="1:8">
      <c r="A631" s="36"/>
      <c r="B631" s="36"/>
      <c r="C631" s="40"/>
      <c r="D631" s="40"/>
      <c r="E631" s="40"/>
      <c r="F631" s="40"/>
      <c r="G631" s="40"/>
      <c r="H631" s="40"/>
    </row>
    <row r="632" spans="1:8">
      <c r="A632" s="36"/>
      <c r="B632" s="36"/>
      <c r="C632" s="40"/>
      <c r="D632" s="40"/>
      <c r="E632" s="40"/>
      <c r="F632" s="40"/>
      <c r="G632" s="40"/>
      <c r="H632" s="40"/>
    </row>
    <row r="633" spans="1:8">
      <c r="A633" s="36"/>
      <c r="B633" s="36"/>
      <c r="C633" s="40"/>
      <c r="D633" s="40"/>
      <c r="E633" s="40"/>
      <c r="F633" s="40"/>
      <c r="G633" s="40"/>
      <c r="H633" s="40"/>
    </row>
    <row r="634" spans="1:8">
      <c r="A634" s="36"/>
      <c r="B634" s="36"/>
      <c r="C634" s="40"/>
      <c r="D634" s="40"/>
      <c r="E634" s="40"/>
      <c r="F634" s="40"/>
      <c r="G634" s="40"/>
      <c r="H634" s="40"/>
    </row>
    <row r="635" spans="1:8">
      <c r="A635" s="36"/>
      <c r="B635" s="36"/>
      <c r="C635" s="40"/>
      <c r="D635" s="40"/>
      <c r="E635" s="40"/>
      <c r="F635" s="40"/>
      <c r="G635" s="40"/>
      <c r="H635" s="40"/>
    </row>
    <row r="636" spans="1:8">
      <c r="A636" s="36"/>
      <c r="B636" s="36"/>
      <c r="C636" s="40"/>
      <c r="D636" s="40"/>
      <c r="E636" s="40"/>
      <c r="F636" s="40"/>
      <c r="G636" s="40"/>
      <c r="H636" s="40"/>
    </row>
    <row r="637" spans="1:8">
      <c r="A637" s="36"/>
      <c r="B637" s="36"/>
      <c r="C637" s="40"/>
      <c r="D637" s="40"/>
      <c r="E637" s="40"/>
      <c r="F637" s="40"/>
      <c r="G637" s="40"/>
      <c r="H637" s="40"/>
    </row>
    <row r="638" spans="1:8">
      <c r="A638" s="36"/>
      <c r="B638" s="36"/>
      <c r="C638" s="40"/>
      <c r="D638" s="40"/>
      <c r="E638" s="40"/>
      <c r="F638" s="40"/>
      <c r="G638" s="40"/>
      <c r="H638" s="40"/>
    </row>
    <row r="639" spans="1:8">
      <c r="A639" s="36"/>
      <c r="B639" s="36"/>
      <c r="C639" s="40"/>
      <c r="D639" s="40"/>
      <c r="E639" s="40"/>
      <c r="F639" s="40"/>
      <c r="G639" s="40"/>
      <c r="H639" s="40"/>
    </row>
    <row r="640" spans="1:8">
      <c r="A640" s="36"/>
      <c r="B640" s="36"/>
      <c r="C640" s="40"/>
      <c r="D640" s="40"/>
      <c r="E640" s="40"/>
      <c r="F640" s="40"/>
      <c r="G640" s="40"/>
      <c r="H640" s="40"/>
    </row>
    <row r="641" spans="1:8">
      <c r="A641" s="36"/>
      <c r="B641" s="36"/>
      <c r="C641" s="40"/>
      <c r="D641" s="40"/>
      <c r="E641" s="40"/>
      <c r="F641" s="40"/>
      <c r="G641" s="40"/>
      <c r="H641" s="40"/>
    </row>
    <row r="642" spans="1:8">
      <c r="A642" s="36"/>
      <c r="B642" s="36"/>
      <c r="C642" s="40"/>
      <c r="D642" s="40"/>
      <c r="E642" s="40"/>
      <c r="F642" s="40"/>
      <c r="G642" s="40"/>
      <c r="H642" s="40"/>
    </row>
    <row r="643" spans="1:8">
      <c r="A643" s="36"/>
      <c r="B643" s="36"/>
      <c r="C643" s="40"/>
      <c r="D643" s="40"/>
      <c r="E643" s="40"/>
      <c r="F643" s="40"/>
      <c r="G643" s="40"/>
      <c r="H643" s="40"/>
    </row>
    <row r="644" spans="1:8">
      <c r="A644" s="36"/>
      <c r="B644" s="36"/>
      <c r="C644" s="40"/>
      <c r="D644" s="40"/>
      <c r="E644" s="40"/>
      <c r="F644" s="40"/>
      <c r="G644" s="40"/>
      <c r="H644" s="40"/>
    </row>
    <row r="645" spans="1:8">
      <c r="A645" s="36"/>
      <c r="B645" s="36"/>
      <c r="C645" s="40"/>
      <c r="D645" s="40"/>
      <c r="E645" s="40"/>
      <c r="F645" s="40"/>
      <c r="G645" s="40"/>
      <c r="H645" s="40"/>
    </row>
    <row r="646" spans="1:8">
      <c r="A646" s="36"/>
      <c r="B646" s="36"/>
      <c r="C646" s="40"/>
      <c r="D646" s="40"/>
      <c r="E646" s="40"/>
      <c r="F646" s="40"/>
      <c r="G646" s="40"/>
      <c r="H646" s="40"/>
    </row>
    <row r="647" spans="1:8">
      <c r="A647" s="36"/>
      <c r="B647" s="36"/>
      <c r="C647" s="40"/>
      <c r="D647" s="40"/>
      <c r="E647" s="40"/>
      <c r="F647" s="40"/>
      <c r="G647" s="40"/>
      <c r="H647" s="40"/>
    </row>
    <row r="648" spans="1:8">
      <c r="A648" s="36"/>
      <c r="B648" s="36"/>
      <c r="C648" s="40"/>
      <c r="D648" s="40"/>
      <c r="E648" s="40"/>
      <c r="F648" s="40"/>
      <c r="G648" s="40"/>
      <c r="H648" s="40"/>
    </row>
    <row r="649" spans="1:8">
      <c r="A649" s="36"/>
      <c r="B649" s="36"/>
      <c r="C649" s="40"/>
      <c r="D649" s="40"/>
      <c r="E649" s="40"/>
      <c r="F649" s="40"/>
      <c r="G649" s="40"/>
      <c r="H649" s="40"/>
    </row>
    <row r="650" spans="1:8">
      <c r="A650" s="36"/>
      <c r="B650" s="36"/>
      <c r="C650" s="40"/>
      <c r="D650" s="40"/>
      <c r="E650" s="40"/>
      <c r="F650" s="40"/>
      <c r="G650" s="40"/>
      <c r="H650" s="40"/>
    </row>
    <row r="651" spans="1:8">
      <c r="A651" s="36"/>
      <c r="B651" s="36"/>
      <c r="C651" s="40"/>
      <c r="D651" s="40"/>
      <c r="E651" s="40"/>
      <c r="F651" s="40"/>
      <c r="G651" s="40"/>
      <c r="H651" s="40"/>
    </row>
    <row r="652" spans="1:8">
      <c r="A652" s="36"/>
      <c r="B652" s="36"/>
      <c r="C652" s="40"/>
      <c r="D652" s="40"/>
      <c r="E652" s="40"/>
      <c r="F652" s="40"/>
      <c r="G652" s="40"/>
      <c r="H652" s="40"/>
    </row>
    <row r="653" spans="1:8">
      <c r="A653" s="36"/>
      <c r="B653" s="36"/>
      <c r="C653" s="40"/>
      <c r="D653" s="40"/>
      <c r="E653" s="40"/>
      <c r="F653" s="40"/>
      <c r="G653" s="40"/>
      <c r="H653" s="40"/>
    </row>
    <row r="654" spans="1:8">
      <c r="A654" s="36"/>
      <c r="B654" s="36"/>
      <c r="C654" s="40"/>
      <c r="D654" s="40"/>
      <c r="E654" s="40"/>
      <c r="F654" s="40"/>
      <c r="G654" s="40"/>
      <c r="H654" s="40"/>
    </row>
    <row r="655" spans="1:8">
      <c r="A655" s="36"/>
      <c r="B655" s="36"/>
      <c r="C655" s="40"/>
      <c r="D655" s="40"/>
      <c r="E655" s="40"/>
      <c r="F655" s="40"/>
      <c r="G655" s="40"/>
      <c r="H655" s="40"/>
    </row>
    <row r="656" spans="1:8">
      <c r="A656" s="36"/>
      <c r="B656" s="36"/>
      <c r="C656" s="40"/>
      <c r="D656" s="40"/>
      <c r="E656" s="40"/>
      <c r="F656" s="40"/>
      <c r="G656" s="40"/>
      <c r="H656" s="40"/>
    </row>
    <row r="657" spans="1:8">
      <c r="A657" s="36"/>
      <c r="B657" s="36"/>
      <c r="C657" s="40"/>
      <c r="D657" s="40"/>
      <c r="E657" s="40"/>
      <c r="F657" s="40"/>
      <c r="G657" s="40"/>
      <c r="H657" s="40"/>
    </row>
    <row r="658" spans="1:8">
      <c r="A658" s="36"/>
      <c r="B658" s="36"/>
      <c r="C658" s="40"/>
      <c r="D658" s="40"/>
      <c r="E658" s="40"/>
      <c r="F658" s="40"/>
      <c r="G658" s="40"/>
      <c r="H658" s="40"/>
    </row>
    <row r="659" spans="1:8">
      <c r="A659" s="36"/>
      <c r="B659" s="36"/>
      <c r="C659" s="40"/>
      <c r="D659" s="40"/>
      <c r="E659" s="40"/>
      <c r="F659" s="40"/>
      <c r="G659" s="40"/>
      <c r="H659" s="40"/>
    </row>
    <row r="660" spans="1:8">
      <c r="A660" s="36"/>
      <c r="B660" s="36"/>
      <c r="C660" s="40"/>
      <c r="D660" s="40"/>
      <c r="E660" s="40"/>
      <c r="F660" s="40"/>
      <c r="G660" s="40"/>
      <c r="H660" s="40"/>
    </row>
    <row r="661" spans="1:8">
      <c r="A661" s="36"/>
      <c r="B661" s="36"/>
      <c r="C661" s="40"/>
      <c r="D661" s="40"/>
      <c r="E661" s="40"/>
      <c r="F661" s="40"/>
      <c r="G661" s="40"/>
      <c r="H661" s="40"/>
    </row>
    <row r="662" spans="1:8">
      <c r="A662" s="36"/>
      <c r="B662" s="36"/>
      <c r="C662" s="40"/>
      <c r="D662" s="40"/>
      <c r="E662" s="40"/>
      <c r="F662" s="40"/>
      <c r="G662" s="40"/>
      <c r="H662" s="40"/>
    </row>
    <row r="663" spans="1:8">
      <c r="A663" s="36"/>
      <c r="B663" s="36"/>
      <c r="C663" s="40"/>
      <c r="D663" s="40"/>
      <c r="E663" s="40"/>
      <c r="F663" s="40"/>
      <c r="G663" s="40"/>
      <c r="H663" s="40"/>
    </row>
    <row r="664" spans="1:8">
      <c r="A664" s="36"/>
      <c r="B664" s="36"/>
      <c r="C664" s="40"/>
      <c r="D664" s="40"/>
      <c r="E664" s="40"/>
      <c r="F664" s="40"/>
      <c r="G664" s="40"/>
      <c r="H664" s="40"/>
    </row>
    <row r="665" spans="1:8">
      <c r="A665" s="36"/>
      <c r="B665" s="36"/>
      <c r="C665" s="40"/>
      <c r="D665" s="40"/>
      <c r="E665" s="40"/>
      <c r="F665" s="40"/>
      <c r="G665" s="40"/>
      <c r="H665" s="40"/>
    </row>
    <row r="666" spans="1:8">
      <c r="A666" s="36"/>
      <c r="B666" s="36"/>
      <c r="C666" s="40"/>
      <c r="D666" s="40"/>
      <c r="E666" s="40"/>
      <c r="F666" s="40"/>
      <c r="G666" s="40"/>
      <c r="H666" s="40"/>
    </row>
    <row r="667" spans="1:8">
      <c r="A667" s="36"/>
      <c r="B667" s="36"/>
      <c r="C667" s="40"/>
      <c r="D667" s="40"/>
      <c r="E667" s="40"/>
      <c r="F667" s="40"/>
      <c r="G667" s="40"/>
      <c r="H667" s="40"/>
    </row>
    <row r="668" spans="1:8">
      <c r="A668" s="36"/>
      <c r="B668" s="36"/>
      <c r="C668" s="40"/>
      <c r="D668" s="40"/>
      <c r="E668" s="40"/>
      <c r="F668" s="40"/>
      <c r="G668" s="40"/>
      <c r="H668" s="40"/>
    </row>
    <row r="669" spans="1:8">
      <c r="A669" s="36"/>
      <c r="B669" s="36"/>
      <c r="C669" s="40"/>
      <c r="D669" s="40"/>
      <c r="E669" s="40"/>
      <c r="F669" s="40"/>
      <c r="G669" s="40"/>
      <c r="H669" s="40"/>
    </row>
    <row r="670" spans="1:8">
      <c r="A670" s="36"/>
      <c r="B670" s="36"/>
      <c r="C670" s="40"/>
      <c r="D670" s="40"/>
      <c r="E670" s="40"/>
      <c r="F670" s="40"/>
      <c r="G670" s="40"/>
      <c r="H670" s="40"/>
    </row>
    <row r="671" spans="1:8">
      <c r="A671" s="36"/>
      <c r="B671" s="36"/>
      <c r="C671" s="40"/>
      <c r="D671" s="40"/>
      <c r="E671" s="40"/>
      <c r="F671" s="40"/>
      <c r="G671" s="40"/>
      <c r="H671" s="40"/>
    </row>
    <row r="672" spans="1:8">
      <c r="A672" s="36"/>
      <c r="B672" s="36"/>
      <c r="C672" s="40"/>
      <c r="D672" s="40"/>
      <c r="E672" s="40"/>
      <c r="F672" s="40"/>
      <c r="G672" s="40"/>
      <c r="H672" s="40"/>
    </row>
    <row r="673" spans="1:8">
      <c r="A673" s="36"/>
      <c r="B673" s="36"/>
      <c r="C673" s="40"/>
      <c r="D673" s="40"/>
      <c r="E673" s="40"/>
      <c r="F673" s="40"/>
      <c r="G673" s="40"/>
      <c r="H673" s="40"/>
    </row>
    <row r="674" spans="1:8">
      <c r="A674" s="36"/>
      <c r="B674" s="36"/>
      <c r="C674" s="40"/>
      <c r="D674" s="40"/>
      <c r="E674" s="40"/>
      <c r="F674" s="40"/>
      <c r="G674" s="40"/>
      <c r="H674" s="40"/>
    </row>
    <row r="675" spans="1:8">
      <c r="A675" s="36"/>
      <c r="B675" s="36"/>
      <c r="C675" s="40"/>
      <c r="D675" s="40"/>
      <c r="E675" s="40"/>
      <c r="F675" s="40"/>
      <c r="G675" s="40"/>
      <c r="H675" s="40"/>
    </row>
    <row r="676" spans="1:8">
      <c r="A676" s="36"/>
      <c r="B676" s="36"/>
      <c r="C676" s="40"/>
      <c r="D676" s="40"/>
      <c r="E676" s="40"/>
      <c r="F676" s="40"/>
      <c r="G676" s="40"/>
      <c r="H676" s="40"/>
    </row>
    <row r="677" spans="1:8">
      <c r="A677" s="36"/>
      <c r="B677" s="36"/>
      <c r="C677" s="40"/>
      <c r="D677" s="40"/>
      <c r="E677" s="40"/>
      <c r="F677" s="40"/>
      <c r="G677" s="40"/>
      <c r="H677" s="40"/>
    </row>
    <row r="678" spans="1:8">
      <c r="A678" s="36"/>
      <c r="B678" s="36"/>
      <c r="C678" s="40"/>
      <c r="D678" s="40"/>
      <c r="E678" s="40"/>
      <c r="F678" s="40"/>
      <c r="G678" s="40"/>
      <c r="H678" s="40"/>
    </row>
    <row r="679" spans="1:8">
      <c r="A679" s="36"/>
      <c r="B679" s="36"/>
      <c r="C679" s="40"/>
      <c r="D679" s="40"/>
      <c r="E679" s="40"/>
      <c r="F679" s="40"/>
      <c r="G679" s="40"/>
      <c r="H679" s="40"/>
    </row>
    <row r="680" spans="1:8">
      <c r="A680" s="36"/>
      <c r="B680" s="36"/>
      <c r="C680" s="40"/>
      <c r="D680" s="40"/>
      <c r="E680" s="40"/>
      <c r="F680" s="40"/>
      <c r="G680" s="40"/>
      <c r="H680" s="40"/>
    </row>
    <row r="681" spans="1:8">
      <c r="A681" s="36"/>
      <c r="B681" s="36"/>
      <c r="C681" s="40"/>
      <c r="D681" s="40"/>
      <c r="E681" s="40"/>
      <c r="F681" s="40"/>
      <c r="G681" s="40"/>
      <c r="H681" s="40"/>
    </row>
    <row r="682" spans="1:8">
      <c r="A682" s="36"/>
      <c r="B682" s="36"/>
      <c r="C682" s="40"/>
      <c r="D682" s="40"/>
      <c r="E682" s="40"/>
      <c r="F682" s="40"/>
      <c r="G682" s="40"/>
      <c r="H682" s="40"/>
    </row>
    <row r="683" spans="1:8">
      <c r="A683" s="36"/>
      <c r="B683" s="36"/>
      <c r="C683" s="40"/>
      <c r="D683" s="40"/>
      <c r="E683" s="40"/>
      <c r="F683" s="40"/>
      <c r="G683" s="40"/>
      <c r="H683" s="40"/>
    </row>
    <row r="684" spans="1:8">
      <c r="A684" s="36"/>
      <c r="B684" s="36"/>
      <c r="C684" s="40"/>
      <c r="D684" s="40"/>
      <c r="E684" s="40"/>
      <c r="F684" s="40"/>
      <c r="G684" s="40"/>
      <c r="H684" s="40"/>
    </row>
    <row r="685" spans="1:8">
      <c r="A685" s="36"/>
      <c r="B685" s="36"/>
      <c r="C685" s="40"/>
      <c r="D685" s="40"/>
      <c r="E685" s="40"/>
      <c r="F685" s="40"/>
      <c r="G685" s="40"/>
      <c r="H685" s="40"/>
    </row>
    <row r="686" spans="1:8">
      <c r="A686" s="36"/>
      <c r="B686" s="36"/>
      <c r="C686" s="40"/>
      <c r="D686" s="40"/>
      <c r="E686" s="40"/>
      <c r="F686" s="40"/>
      <c r="G686" s="40"/>
      <c r="H686" s="40"/>
    </row>
    <row r="687" spans="1:8">
      <c r="A687" s="36"/>
      <c r="B687" s="36"/>
      <c r="C687" s="40"/>
      <c r="D687" s="40"/>
      <c r="E687" s="40"/>
      <c r="F687" s="40"/>
      <c r="G687" s="40"/>
      <c r="H687" s="40"/>
    </row>
    <row r="688" spans="1:8">
      <c r="A688" s="36"/>
      <c r="B688" s="36"/>
      <c r="C688" s="40"/>
      <c r="D688" s="40"/>
      <c r="E688" s="40"/>
      <c r="F688" s="40"/>
      <c r="G688" s="40"/>
      <c r="H688" s="40"/>
    </row>
    <row r="689" spans="1:8">
      <c r="A689" s="36"/>
      <c r="B689" s="36"/>
      <c r="C689" s="40"/>
      <c r="D689" s="40"/>
      <c r="E689" s="40"/>
      <c r="F689" s="40"/>
      <c r="G689" s="40"/>
      <c r="H689" s="40"/>
    </row>
    <row r="690" spans="1:8">
      <c r="A690" s="36"/>
      <c r="B690" s="36"/>
      <c r="C690" s="40"/>
      <c r="D690" s="40"/>
      <c r="E690" s="40"/>
      <c r="F690" s="40"/>
      <c r="G690" s="40"/>
      <c r="H690" s="40"/>
    </row>
    <row r="691" spans="1:8">
      <c r="A691" s="36"/>
      <c r="B691" s="36"/>
      <c r="C691" s="40"/>
      <c r="D691" s="40"/>
      <c r="E691" s="40"/>
      <c r="F691" s="40"/>
      <c r="G691" s="40"/>
      <c r="H691" s="40"/>
    </row>
    <row r="692" spans="1:8">
      <c r="A692" s="36"/>
      <c r="B692" s="36"/>
      <c r="C692" s="40"/>
      <c r="D692" s="40"/>
      <c r="E692" s="40"/>
      <c r="F692" s="40"/>
      <c r="G692" s="40"/>
      <c r="H692" s="40"/>
    </row>
    <row r="693" spans="1:8">
      <c r="A693" s="36"/>
      <c r="B693" s="36"/>
      <c r="C693" s="40"/>
      <c r="D693" s="40"/>
      <c r="E693" s="40"/>
      <c r="F693" s="40"/>
      <c r="G693" s="40"/>
      <c r="H693" s="40"/>
    </row>
    <row r="694" spans="1:8">
      <c r="A694" s="36"/>
      <c r="B694" s="36"/>
      <c r="C694" s="40"/>
      <c r="D694" s="40"/>
      <c r="E694" s="40"/>
      <c r="F694" s="40"/>
      <c r="G694" s="40"/>
      <c r="H694" s="40"/>
    </row>
    <row r="695" spans="1:8">
      <c r="A695" s="36"/>
      <c r="B695" s="36"/>
      <c r="C695" s="40"/>
      <c r="D695" s="40"/>
      <c r="E695" s="40"/>
      <c r="F695" s="40"/>
      <c r="G695" s="40"/>
      <c r="H695" s="40"/>
    </row>
    <row r="696" spans="1:8">
      <c r="A696" s="36"/>
      <c r="B696" s="36"/>
      <c r="C696" s="40"/>
      <c r="D696" s="40"/>
      <c r="E696" s="40"/>
      <c r="F696" s="40"/>
      <c r="G696" s="40"/>
      <c r="H696" s="40"/>
    </row>
    <row r="697" spans="1:8">
      <c r="A697" s="36"/>
      <c r="B697" s="36"/>
      <c r="C697" s="40"/>
      <c r="D697" s="40"/>
      <c r="E697" s="40"/>
      <c r="F697" s="40"/>
      <c r="G697" s="40"/>
      <c r="H697" s="40"/>
    </row>
    <row r="698" spans="1:8">
      <c r="A698" s="36"/>
      <c r="B698" s="36"/>
      <c r="C698" s="40"/>
      <c r="D698" s="40"/>
      <c r="E698" s="40"/>
      <c r="F698" s="40"/>
      <c r="G698" s="40"/>
      <c r="H698" s="40"/>
    </row>
    <row r="699" spans="1:8">
      <c r="A699" s="36"/>
      <c r="B699" s="36"/>
      <c r="C699" s="40"/>
      <c r="D699" s="40"/>
      <c r="E699" s="40"/>
      <c r="F699" s="40"/>
      <c r="G699" s="40"/>
      <c r="H699" s="40"/>
    </row>
    <row r="700" spans="1:8">
      <c r="A700" s="36"/>
      <c r="B700" s="36"/>
      <c r="C700" s="40"/>
      <c r="D700" s="40"/>
      <c r="E700" s="40"/>
      <c r="F700" s="40"/>
      <c r="G700" s="40"/>
      <c r="H700" s="40"/>
    </row>
    <row r="701" spans="1:8">
      <c r="A701" s="36"/>
      <c r="B701" s="36"/>
      <c r="C701" s="40"/>
      <c r="D701" s="40"/>
      <c r="E701" s="40"/>
      <c r="F701" s="40"/>
      <c r="G701" s="40"/>
      <c r="H701" s="40"/>
    </row>
    <row r="702" spans="1:8">
      <c r="A702" s="36"/>
      <c r="B702" s="36"/>
      <c r="C702" s="40"/>
      <c r="D702" s="40"/>
      <c r="E702" s="40"/>
      <c r="F702" s="40"/>
      <c r="G702" s="40"/>
      <c r="H702" s="40"/>
    </row>
    <row r="703" spans="1:8">
      <c r="A703" s="36"/>
      <c r="B703" s="36"/>
      <c r="C703" s="40"/>
      <c r="D703" s="40"/>
      <c r="E703" s="40"/>
      <c r="F703" s="40"/>
      <c r="G703" s="40"/>
      <c r="H703" s="40"/>
    </row>
    <row r="704" spans="1:8">
      <c r="A704" s="36"/>
      <c r="B704" s="36"/>
      <c r="C704" s="40"/>
      <c r="D704" s="40"/>
      <c r="E704" s="40"/>
      <c r="F704" s="40"/>
      <c r="G704" s="40"/>
      <c r="H704" s="40"/>
    </row>
    <row r="705" spans="1:8">
      <c r="A705" s="36"/>
      <c r="B705" s="36"/>
      <c r="C705" s="40"/>
      <c r="D705" s="40"/>
      <c r="E705" s="40"/>
      <c r="F705" s="40"/>
      <c r="G705" s="40"/>
      <c r="H705" s="40"/>
    </row>
    <row r="706" spans="1:8">
      <c r="A706" s="36"/>
      <c r="B706" s="36"/>
      <c r="C706" s="40"/>
      <c r="D706" s="40"/>
      <c r="E706" s="40"/>
      <c r="F706" s="40"/>
      <c r="G706" s="40"/>
      <c r="H706" s="40"/>
    </row>
    <row r="707" spans="1:8">
      <c r="A707" s="36"/>
      <c r="B707" s="36"/>
      <c r="C707" s="40"/>
      <c r="D707" s="40"/>
      <c r="E707" s="40"/>
      <c r="F707" s="40"/>
      <c r="G707" s="40"/>
      <c r="H707" s="40"/>
    </row>
    <row r="708" spans="1:8">
      <c r="A708" s="36"/>
      <c r="B708" s="36"/>
      <c r="C708" s="40"/>
      <c r="D708" s="40"/>
      <c r="E708" s="40"/>
      <c r="F708" s="40"/>
      <c r="G708" s="40"/>
      <c r="H708" s="40"/>
    </row>
    <row r="709" spans="1:8">
      <c r="A709" s="36"/>
      <c r="B709" s="36"/>
      <c r="C709" s="40"/>
      <c r="D709" s="40"/>
      <c r="E709" s="40"/>
      <c r="F709" s="40"/>
      <c r="G709" s="40"/>
      <c r="H709" s="40"/>
    </row>
    <row r="710" spans="1:8">
      <c r="A710" s="36"/>
      <c r="B710" s="36"/>
      <c r="C710" s="40"/>
      <c r="D710" s="40"/>
      <c r="E710" s="40"/>
      <c r="F710" s="40"/>
      <c r="G710" s="40"/>
      <c r="H710" s="40"/>
    </row>
    <row r="711" spans="1:8">
      <c r="A711" s="36"/>
      <c r="B711" s="36"/>
      <c r="C711" s="40"/>
      <c r="D711" s="40"/>
      <c r="E711" s="40"/>
      <c r="F711" s="40"/>
      <c r="G711" s="40"/>
      <c r="H711" s="40"/>
    </row>
    <row r="712" spans="1:8">
      <c r="A712" s="36"/>
      <c r="B712" s="36"/>
      <c r="C712" s="40"/>
      <c r="D712" s="40"/>
      <c r="E712" s="40"/>
      <c r="F712" s="40"/>
      <c r="G712" s="40"/>
      <c r="H712" s="40"/>
    </row>
    <row r="713" spans="1:8">
      <c r="A713" s="36"/>
      <c r="B713" s="36"/>
      <c r="C713" s="40"/>
      <c r="D713" s="40"/>
      <c r="E713" s="40"/>
      <c r="F713" s="40"/>
      <c r="G713" s="40"/>
      <c r="H713" s="40"/>
    </row>
    <row r="714" spans="1:8">
      <c r="A714" s="36"/>
      <c r="B714" s="36"/>
      <c r="C714" s="40"/>
      <c r="D714" s="40"/>
      <c r="E714" s="40"/>
      <c r="F714" s="40"/>
      <c r="G714" s="40"/>
      <c r="H714" s="40"/>
    </row>
    <row r="715" spans="1:8">
      <c r="A715" s="36"/>
      <c r="B715" s="36"/>
      <c r="C715" s="40"/>
      <c r="D715" s="40"/>
      <c r="E715" s="40"/>
      <c r="F715" s="40"/>
      <c r="G715" s="40"/>
      <c r="H715" s="40"/>
    </row>
    <row r="716" spans="1:8">
      <c r="A716" s="36"/>
      <c r="B716" s="36"/>
      <c r="C716" s="40"/>
      <c r="D716" s="40"/>
      <c r="E716" s="40"/>
      <c r="F716" s="40"/>
      <c r="G716" s="40"/>
      <c r="H716" s="40"/>
    </row>
    <row r="717" spans="1:8">
      <c r="A717" s="36"/>
      <c r="B717" s="36"/>
      <c r="C717" s="40"/>
      <c r="D717" s="40"/>
      <c r="E717" s="40"/>
      <c r="F717" s="40"/>
      <c r="G717" s="40"/>
      <c r="H717" s="40"/>
    </row>
    <row r="718" spans="1:8">
      <c r="A718" s="36"/>
      <c r="B718" s="36"/>
      <c r="C718" s="40"/>
      <c r="D718" s="40"/>
      <c r="E718" s="40"/>
      <c r="F718" s="40"/>
      <c r="G718" s="40"/>
      <c r="H718" s="40"/>
    </row>
    <row r="719" spans="1:8">
      <c r="A719" s="36"/>
      <c r="B719" s="36"/>
      <c r="C719" s="40"/>
      <c r="D719" s="40"/>
      <c r="E719" s="40"/>
      <c r="F719" s="40"/>
      <c r="G719" s="40"/>
      <c r="H719" s="40"/>
    </row>
    <row r="720" spans="1:8">
      <c r="A720" s="36"/>
      <c r="B720" s="36"/>
      <c r="C720" s="40"/>
      <c r="D720" s="40"/>
      <c r="E720" s="40"/>
      <c r="F720" s="40"/>
      <c r="G720" s="40"/>
      <c r="H720" s="40"/>
    </row>
    <row r="721" spans="1:8">
      <c r="A721" s="36"/>
      <c r="B721" s="36"/>
      <c r="C721" s="40"/>
      <c r="D721" s="40"/>
      <c r="E721" s="40"/>
      <c r="F721" s="40"/>
      <c r="G721" s="40"/>
      <c r="H721" s="40"/>
    </row>
    <row r="722" spans="1:8">
      <c r="A722" s="36"/>
      <c r="B722" s="36"/>
      <c r="C722" s="40"/>
      <c r="D722" s="40"/>
      <c r="E722" s="40"/>
      <c r="F722" s="40"/>
      <c r="G722" s="40"/>
      <c r="H722" s="40"/>
    </row>
    <row r="723" spans="1:8">
      <c r="A723" s="36"/>
      <c r="B723" s="36"/>
      <c r="C723" s="40"/>
      <c r="D723" s="40"/>
      <c r="E723" s="40"/>
      <c r="F723" s="40"/>
      <c r="G723" s="40"/>
      <c r="H723" s="40"/>
    </row>
    <row r="724" spans="1:8">
      <c r="A724" s="36"/>
      <c r="B724" s="36"/>
      <c r="C724" s="40"/>
      <c r="D724" s="40"/>
      <c r="E724" s="40"/>
      <c r="F724" s="40"/>
      <c r="G724" s="40"/>
      <c r="H724" s="40"/>
    </row>
    <row r="725" spans="1:8">
      <c r="A725" s="36"/>
      <c r="B725" s="36"/>
      <c r="C725" s="40"/>
      <c r="D725" s="40"/>
      <c r="E725" s="40"/>
      <c r="F725" s="40"/>
      <c r="G725" s="40"/>
      <c r="H725" s="40"/>
    </row>
    <row r="726" spans="1:8">
      <c r="A726" s="36"/>
      <c r="B726" s="36"/>
      <c r="C726" s="40"/>
      <c r="D726" s="40"/>
      <c r="E726" s="40"/>
      <c r="F726" s="40"/>
      <c r="G726" s="40"/>
      <c r="H726" s="40"/>
    </row>
    <row r="727" spans="1:8">
      <c r="A727" s="36"/>
      <c r="B727" s="36"/>
      <c r="C727" s="40"/>
      <c r="D727" s="40"/>
      <c r="E727" s="40"/>
      <c r="F727" s="40"/>
      <c r="G727" s="40"/>
      <c r="H727" s="40"/>
    </row>
    <row r="728" spans="1:8">
      <c r="A728" s="36"/>
      <c r="B728" s="36"/>
      <c r="C728" s="40"/>
      <c r="D728" s="40"/>
      <c r="E728" s="40"/>
      <c r="F728" s="40"/>
      <c r="G728" s="40"/>
      <c r="H728" s="40"/>
    </row>
    <row r="729" spans="1:8">
      <c r="A729" s="36"/>
      <c r="B729" s="36"/>
      <c r="C729" s="40"/>
      <c r="D729" s="40"/>
      <c r="E729" s="40"/>
      <c r="F729" s="40"/>
      <c r="G729" s="40"/>
      <c r="H729" s="40"/>
    </row>
    <row r="730" spans="1:8">
      <c r="A730" s="36"/>
      <c r="B730" s="36"/>
      <c r="C730" s="40"/>
      <c r="D730" s="40"/>
      <c r="E730" s="40"/>
      <c r="F730" s="40"/>
      <c r="G730" s="40"/>
      <c r="H730" s="40"/>
    </row>
    <row r="731" spans="1:8">
      <c r="A731" s="36"/>
      <c r="B731" s="36"/>
      <c r="C731" s="40"/>
      <c r="D731" s="40"/>
      <c r="E731" s="40"/>
      <c r="F731" s="40"/>
      <c r="G731" s="40"/>
      <c r="H731" s="40"/>
    </row>
    <row r="732" spans="1:8">
      <c r="A732" s="36"/>
      <c r="B732" s="36"/>
      <c r="C732" s="40"/>
      <c r="D732" s="40"/>
      <c r="E732" s="40"/>
      <c r="F732" s="40"/>
      <c r="G732" s="40"/>
      <c r="H732" s="40"/>
    </row>
    <row r="733" spans="1:8">
      <c r="A733" s="36"/>
      <c r="B733" s="36"/>
      <c r="C733" s="40"/>
      <c r="D733" s="40"/>
      <c r="E733" s="40"/>
      <c r="F733" s="40"/>
      <c r="G733" s="40"/>
      <c r="H733" s="40"/>
    </row>
    <row r="734" spans="1:8">
      <c r="A734" s="36"/>
      <c r="B734" s="36"/>
      <c r="C734" s="40"/>
      <c r="D734" s="40"/>
      <c r="E734" s="40"/>
      <c r="F734" s="40"/>
      <c r="G734" s="40"/>
      <c r="H734" s="40"/>
    </row>
    <row r="735" spans="1:8">
      <c r="A735" s="36"/>
      <c r="B735" s="36"/>
      <c r="C735" s="40"/>
      <c r="D735" s="40"/>
      <c r="E735" s="40"/>
      <c r="F735" s="40"/>
      <c r="G735" s="40"/>
      <c r="H735" s="40"/>
    </row>
    <row r="736" spans="1:8">
      <c r="A736" s="36"/>
      <c r="B736" s="36"/>
      <c r="C736" s="40"/>
      <c r="D736" s="40"/>
      <c r="E736" s="40"/>
      <c r="F736" s="40"/>
      <c r="G736" s="40"/>
      <c r="H736" s="40"/>
    </row>
    <row r="737" spans="1:8">
      <c r="A737" s="36"/>
      <c r="B737" s="36"/>
      <c r="C737" s="40"/>
      <c r="D737" s="40"/>
      <c r="E737" s="40"/>
      <c r="F737" s="40"/>
      <c r="G737" s="40"/>
      <c r="H737" s="40"/>
    </row>
    <row r="738" spans="1:8">
      <c r="A738" s="36"/>
      <c r="B738" s="36"/>
      <c r="C738" s="40"/>
      <c r="D738" s="40"/>
      <c r="E738" s="40"/>
      <c r="F738" s="40"/>
      <c r="G738" s="40"/>
      <c r="H738" s="40"/>
    </row>
    <row r="739" spans="1:8">
      <c r="A739" s="36"/>
      <c r="B739" s="36"/>
      <c r="C739" s="40"/>
      <c r="D739" s="40"/>
      <c r="E739" s="40"/>
      <c r="F739" s="40"/>
      <c r="G739" s="40"/>
      <c r="H739" s="40"/>
    </row>
    <row r="740" spans="1:8">
      <c r="A740" s="36"/>
      <c r="B740" s="36"/>
      <c r="C740" s="40"/>
      <c r="D740" s="40"/>
      <c r="E740" s="40"/>
      <c r="F740" s="40"/>
      <c r="G740" s="40"/>
      <c r="H740" s="40"/>
    </row>
    <row r="741" spans="1:8">
      <c r="A741" s="36"/>
      <c r="B741" s="36"/>
      <c r="C741" s="40"/>
      <c r="D741" s="40"/>
      <c r="E741" s="40"/>
      <c r="F741" s="40"/>
      <c r="G741" s="40"/>
      <c r="H741" s="40"/>
    </row>
    <row r="742" spans="1:8">
      <c r="A742" s="36"/>
      <c r="B742" s="36"/>
      <c r="C742" s="40"/>
      <c r="D742" s="40"/>
      <c r="E742" s="40"/>
      <c r="F742" s="40"/>
      <c r="G742" s="40"/>
      <c r="H742" s="40"/>
    </row>
    <row r="743" spans="1:8">
      <c r="A743" s="36"/>
      <c r="B743" s="36"/>
      <c r="C743" s="40"/>
      <c r="D743" s="40"/>
      <c r="E743" s="40"/>
      <c r="F743" s="40"/>
      <c r="G743" s="40"/>
      <c r="H743" s="40"/>
    </row>
    <row r="744" spans="1:8">
      <c r="A744" s="36"/>
      <c r="B744" s="36"/>
      <c r="C744" s="40"/>
      <c r="D744" s="40"/>
      <c r="E744" s="40"/>
      <c r="F744" s="40"/>
      <c r="G744" s="40"/>
      <c r="H744" s="40"/>
    </row>
    <row r="745" spans="1:8">
      <c r="A745" s="36"/>
      <c r="B745" s="36"/>
      <c r="C745" s="40"/>
      <c r="D745" s="40"/>
      <c r="E745" s="40"/>
      <c r="F745" s="40"/>
      <c r="G745" s="40"/>
      <c r="H745" s="40"/>
    </row>
    <row r="746" spans="1:8">
      <c r="A746" s="36"/>
      <c r="B746" s="36"/>
      <c r="C746" s="40"/>
      <c r="D746" s="40"/>
      <c r="E746" s="40"/>
      <c r="F746" s="40"/>
      <c r="G746" s="40"/>
      <c r="H746" s="40"/>
    </row>
    <row r="747" spans="1:8">
      <c r="A747" s="36"/>
      <c r="B747" s="36"/>
      <c r="C747" s="40"/>
      <c r="D747" s="40"/>
      <c r="E747" s="40"/>
      <c r="F747" s="40"/>
      <c r="G747" s="40"/>
      <c r="H747" s="40"/>
    </row>
    <row r="748" spans="1:8">
      <c r="A748" s="36"/>
      <c r="B748" s="36"/>
      <c r="C748" s="40"/>
      <c r="D748" s="40"/>
      <c r="E748" s="40"/>
      <c r="F748" s="40"/>
      <c r="G748" s="40"/>
      <c r="H748" s="40"/>
    </row>
    <row r="749" spans="1:8">
      <c r="A749" s="36"/>
      <c r="B749" s="36"/>
      <c r="C749" s="40"/>
      <c r="D749" s="40"/>
      <c r="E749" s="40"/>
      <c r="F749" s="40"/>
      <c r="G749" s="40"/>
      <c r="H749" s="40"/>
    </row>
    <row r="750" spans="1:8">
      <c r="A750" s="36"/>
      <c r="B750" s="36"/>
      <c r="C750" s="40"/>
      <c r="D750" s="40"/>
      <c r="E750" s="40"/>
      <c r="F750" s="40"/>
      <c r="G750" s="40"/>
      <c r="H750" s="40"/>
    </row>
    <row r="751" spans="1:8">
      <c r="A751" s="36"/>
      <c r="B751" s="36"/>
      <c r="C751" s="40"/>
      <c r="D751" s="40"/>
      <c r="E751" s="40"/>
      <c r="F751" s="40"/>
      <c r="G751" s="40"/>
      <c r="H751" s="40"/>
    </row>
    <row r="752" spans="1:8">
      <c r="A752" s="36"/>
      <c r="B752" s="36"/>
      <c r="C752" s="40"/>
      <c r="D752" s="40"/>
      <c r="E752" s="40"/>
      <c r="F752" s="40"/>
      <c r="G752" s="40"/>
      <c r="H752" s="40"/>
    </row>
    <row r="753" spans="1:8">
      <c r="A753" s="36"/>
      <c r="B753" s="36"/>
      <c r="C753" s="40"/>
      <c r="D753" s="40"/>
      <c r="E753" s="40"/>
      <c r="F753" s="40"/>
      <c r="G753" s="40"/>
      <c r="H753" s="40"/>
    </row>
    <row r="754" spans="1:8">
      <c r="A754" s="36"/>
      <c r="B754" s="36"/>
      <c r="C754" s="40"/>
      <c r="D754" s="40"/>
      <c r="E754" s="40"/>
      <c r="F754" s="40"/>
      <c r="G754" s="40"/>
      <c r="H754" s="40"/>
    </row>
    <row r="755" spans="1:8">
      <c r="A755" s="36"/>
      <c r="B755" s="36"/>
      <c r="C755" s="40"/>
      <c r="D755" s="40"/>
      <c r="E755" s="40"/>
      <c r="F755" s="40"/>
      <c r="G755" s="40"/>
      <c r="H755" s="40"/>
    </row>
    <row r="756" spans="1:8">
      <c r="A756" s="36"/>
      <c r="B756" s="36"/>
      <c r="C756" s="40"/>
      <c r="D756" s="40"/>
      <c r="E756" s="40"/>
      <c r="F756" s="40"/>
      <c r="G756" s="40"/>
      <c r="H756" s="40"/>
    </row>
    <row r="757" spans="1:8">
      <c r="A757" s="36"/>
      <c r="B757" s="36"/>
      <c r="C757" s="40"/>
      <c r="D757" s="40"/>
      <c r="E757" s="40"/>
      <c r="F757" s="40"/>
      <c r="G757" s="40"/>
      <c r="H757" s="40"/>
    </row>
    <row r="758" spans="1:8">
      <c r="A758" s="36"/>
      <c r="B758" s="36"/>
      <c r="C758" s="40"/>
      <c r="D758" s="40"/>
      <c r="E758" s="40"/>
      <c r="F758" s="40"/>
      <c r="G758" s="40"/>
      <c r="H758" s="40"/>
    </row>
    <row r="759" spans="1:8">
      <c r="A759" s="36"/>
      <c r="B759" s="36"/>
      <c r="C759" s="40"/>
      <c r="D759" s="40"/>
      <c r="E759" s="40"/>
      <c r="F759" s="40"/>
      <c r="G759" s="40"/>
      <c r="H759" s="40"/>
    </row>
    <row r="760" spans="1:8">
      <c r="A760" s="36"/>
      <c r="B760" s="36"/>
      <c r="C760" s="40"/>
      <c r="D760" s="40"/>
      <c r="E760" s="40"/>
      <c r="F760" s="40"/>
      <c r="G760" s="40"/>
      <c r="H760" s="40"/>
    </row>
    <row r="761" spans="1:8">
      <c r="A761" s="36"/>
      <c r="B761" s="36"/>
      <c r="C761" s="40"/>
      <c r="D761" s="40"/>
      <c r="E761" s="40"/>
      <c r="F761" s="40"/>
      <c r="G761" s="40"/>
      <c r="H761" s="40"/>
    </row>
    <row r="762" spans="1:8">
      <c r="A762" s="36"/>
      <c r="B762" s="36"/>
      <c r="C762" s="40"/>
      <c r="D762" s="40"/>
      <c r="E762" s="40"/>
      <c r="F762" s="40"/>
      <c r="G762" s="40"/>
      <c r="H762" s="40"/>
    </row>
    <row r="763" spans="1:8">
      <c r="A763" s="36"/>
      <c r="B763" s="36"/>
      <c r="C763" s="40"/>
      <c r="D763" s="40"/>
      <c r="E763" s="40"/>
      <c r="F763" s="40"/>
      <c r="G763" s="40"/>
      <c r="H763" s="40"/>
    </row>
    <row r="764" spans="1:8">
      <c r="A764" s="36"/>
      <c r="B764" s="36"/>
      <c r="C764" s="40"/>
      <c r="D764" s="40"/>
      <c r="E764" s="40"/>
      <c r="F764" s="40"/>
      <c r="G764" s="40"/>
      <c r="H764" s="40"/>
    </row>
    <row r="765" spans="1:8">
      <c r="A765" s="36"/>
      <c r="B765" s="36"/>
      <c r="C765" s="40"/>
      <c r="D765" s="40"/>
      <c r="E765" s="40"/>
      <c r="F765" s="40"/>
      <c r="G765" s="40"/>
      <c r="H765" s="40"/>
    </row>
    <row r="766" spans="1:8">
      <c r="A766" s="36"/>
      <c r="B766" s="36"/>
      <c r="C766" s="40"/>
      <c r="D766" s="40"/>
      <c r="E766" s="40"/>
      <c r="F766" s="40"/>
      <c r="G766" s="40"/>
      <c r="H766" s="40"/>
    </row>
    <row r="767" spans="1:8">
      <c r="A767" s="36"/>
      <c r="B767" s="36"/>
      <c r="C767" s="40"/>
      <c r="D767" s="40"/>
      <c r="E767" s="40"/>
      <c r="F767" s="40"/>
      <c r="G767" s="40"/>
      <c r="H767" s="40"/>
    </row>
    <row r="768" spans="1:8">
      <c r="A768" s="36"/>
      <c r="B768" s="36"/>
      <c r="C768" s="40"/>
      <c r="D768" s="40"/>
      <c r="E768" s="40"/>
      <c r="F768" s="40"/>
      <c r="G768" s="40"/>
      <c r="H768" s="40"/>
    </row>
    <row r="769" spans="1:8">
      <c r="A769" s="36"/>
      <c r="B769" s="36"/>
      <c r="C769" s="40"/>
      <c r="D769" s="40"/>
      <c r="E769" s="40"/>
      <c r="F769" s="40"/>
      <c r="G769" s="40"/>
      <c r="H769" s="40"/>
    </row>
    <row r="770" spans="1:8">
      <c r="A770" s="36"/>
      <c r="B770" s="36"/>
      <c r="C770" s="40"/>
      <c r="D770" s="40"/>
      <c r="E770" s="40"/>
      <c r="F770" s="40"/>
      <c r="G770" s="40"/>
      <c r="H770" s="40"/>
    </row>
    <row r="771" spans="1:8">
      <c r="A771" s="36"/>
      <c r="B771" s="36"/>
      <c r="C771" s="40"/>
      <c r="D771" s="40"/>
      <c r="E771" s="40"/>
      <c r="F771" s="40"/>
      <c r="G771" s="40"/>
      <c r="H771" s="40"/>
    </row>
    <row r="772" spans="1:8">
      <c r="A772" s="36"/>
      <c r="B772" s="36"/>
      <c r="C772" s="40"/>
      <c r="D772" s="40"/>
      <c r="E772" s="40"/>
      <c r="F772" s="40"/>
      <c r="G772" s="40"/>
      <c r="H772" s="40"/>
    </row>
    <row r="773" spans="1:8">
      <c r="A773" s="36"/>
      <c r="B773" s="36"/>
      <c r="C773" s="40"/>
      <c r="D773" s="40"/>
      <c r="E773" s="40"/>
      <c r="F773" s="40"/>
      <c r="G773" s="40"/>
      <c r="H773" s="40"/>
    </row>
    <row r="774" spans="1:8">
      <c r="A774" s="36"/>
      <c r="B774" s="36"/>
      <c r="C774" s="40"/>
      <c r="D774" s="40"/>
      <c r="E774" s="40"/>
      <c r="F774" s="40"/>
      <c r="G774" s="40"/>
      <c r="H774" s="40"/>
    </row>
    <row r="775" spans="1:8">
      <c r="A775" s="36"/>
      <c r="B775" s="36"/>
      <c r="C775" s="40"/>
      <c r="D775" s="40"/>
      <c r="E775" s="40"/>
      <c r="F775" s="40"/>
      <c r="G775" s="40"/>
      <c r="H775" s="40"/>
    </row>
    <row r="776" spans="1:8">
      <c r="A776" s="36"/>
      <c r="B776" s="36"/>
      <c r="C776" s="40"/>
      <c r="D776" s="40"/>
      <c r="E776" s="40"/>
      <c r="F776" s="40"/>
      <c r="G776" s="40"/>
      <c r="H776" s="40"/>
    </row>
    <row r="777" spans="1:8">
      <c r="A777" s="36"/>
      <c r="B777" s="36"/>
      <c r="C777" s="40"/>
      <c r="D777" s="40"/>
      <c r="E777" s="40"/>
      <c r="F777" s="40"/>
      <c r="G777" s="40"/>
      <c r="H777" s="40"/>
    </row>
    <row r="778" spans="1:8">
      <c r="A778" s="36"/>
      <c r="B778" s="36"/>
      <c r="C778" s="40"/>
      <c r="D778" s="40"/>
      <c r="E778" s="40"/>
      <c r="F778" s="40"/>
      <c r="G778" s="40"/>
      <c r="H778" s="40"/>
    </row>
    <row r="779" spans="1:8">
      <c r="A779" s="36"/>
      <c r="B779" s="36"/>
      <c r="C779" s="40"/>
      <c r="D779" s="40"/>
      <c r="E779" s="40"/>
      <c r="F779" s="40"/>
      <c r="G779" s="40"/>
      <c r="H779" s="40"/>
    </row>
    <row r="780" spans="1:8">
      <c r="A780" s="36"/>
      <c r="B780" s="36"/>
      <c r="C780" s="40"/>
      <c r="D780" s="40"/>
      <c r="E780" s="40"/>
      <c r="F780" s="40"/>
      <c r="G780" s="40"/>
      <c r="H780" s="40"/>
    </row>
    <row r="781" spans="1:8">
      <c r="A781" s="36"/>
      <c r="B781" s="36"/>
      <c r="C781" s="40"/>
      <c r="D781" s="40"/>
      <c r="E781" s="40"/>
      <c r="F781" s="40"/>
      <c r="G781" s="40"/>
      <c r="H781" s="40"/>
    </row>
    <row r="782" spans="1:8">
      <c r="A782" s="36"/>
      <c r="B782" s="36"/>
      <c r="C782" s="40"/>
      <c r="D782" s="40"/>
      <c r="E782" s="40"/>
      <c r="F782" s="40"/>
      <c r="G782" s="40"/>
      <c r="H782" s="40"/>
    </row>
    <row r="783" spans="1:8">
      <c r="A783" s="36"/>
      <c r="B783" s="36"/>
      <c r="C783" s="40"/>
      <c r="D783" s="40"/>
      <c r="E783" s="40"/>
      <c r="F783" s="40"/>
      <c r="G783" s="40"/>
      <c r="H783" s="40"/>
    </row>
    <row r="784" spans="1:8">
      <c r="A784" s="36"/>
      <c r="B784" s="36"/>
      <c r="C784" s="40"/>
      <c r="D784" s="40"/>
      <c r="E784" s="40"/>
      <c r="F784" s="40"/>
      <c r="G784" s="40"/>
      <c r="H784" s="40"/>
    </row>
    <row r="785" spans="1:8">
      <c r="A785" s="36"/>
      <c r="B785" s="36"/>
      <c r="C785" s="40"/>
      <c r="D785" s="40"/>
      <c r="E785" s="40"/>
      <c r="F785" s="40"/>
      <c r="G785" s="40"/>
      <c r="H785" s="40"/>
    </row>
    <row r="786" spans="1:8">
      <c r="A786" s="36"/>
      <c r="B786" s="36"/>
      <c r="C786" s="40"/>
      <c r="D786" s="40"/>
      <c r="E786" s="40"/>
      <c r="F786" s="40"/>
      <c r="G786" s="40"/>
      <c r="H786" s="40"/>
    </row>
    <row r="787" spans="1:8">
      <c r="A787" s="36"/>
      <c r="B787" s="36"/>
      <c r="C787" s="40"/>
      <c r="D787" s="40"/>
      <c r="E787" s="40"/>
      <c r="F787" s="40"/>
      <c r="G787" s="40"/>
      <c r="H787" s="40"/>
    </row>
    <row r="788" spans="1:8">
      <c r="A788" s="36"/>
      <c r="B788" s="36"/>
      <c r="C788" s="40"/>
      <c r="D788" s="40"/>
      <c r="E788" s="40"/>
      <c r="F788" s="40"/>
      <c r="G788" s="40"/>
      <c r="H788" s="40"/>
    </row>
    <row r="789" spans="1:8">
      <c r="A789" s="36"/>
      <c r="B789" s="36"/>
      <c r="C789" s="40"/>
      <c r="D789" s="40"/>
      <c r="E789" s="40"/>
      <c r="F789" s="40"/>
      <c r="G789" s="40"/>
      <c r="H789" s="40"/>
    </row>
    <row r="790" spans="1:8">
      <c r="A790" s="36"/>
      <c r="B790" s="36"/>
      <c r="C790" s="40"/>
      <c r="D790" s="40"/>
      <c r="E790" s="40"/>
      <c r="F790" s="40"/>
      <c r="G790" s="40"/>
      <c r="H790" s="40"/>
    </row>
    <row r="791" spans="1:8">
      <c r="A791" s="36"/>
      <c r="B791" s="36"/>
      <c r="C791" s="40"/>
      <c r="D791" s="40"/>
      <c r="E791" s="40"/>
      <c r="F791" s="40"/>
      <c r="G791" s="40"/>
      <c r="H791" s="40"/>
    </row>
    <row r="792" spans="1:8">
      <c r="A792" s="36"/>
      <c r="B792" s="36"/>
      <c r="C792" s="40"/>
      <c r="D792" s="40"/>
      <c r="E792" s="40"/>
      <c r="F792" s="40"/>
      <c r="G792" s="40"/>
      <c r="H792" s="40"/>
    </row>
    <row r="793" spans="1:8">
      <c r="A793" s="36"/>
      <c r="B793" s="36"/>
      <c r="C793" s="40"/>
      <c r="D793" s="40"/>
      <c r="E793" s="40"/>
      <c r="F793" s="40"/>
      <c r="G793" s="40"/>
      <c r="H793" s="40"/>
    </row>
    <row r="794" spans="1:8">
      <c r="A794" s="36"/>
      <c r="B794" s="36"/>
      <c r="C794" s="40"/>
      <c r="D794" s="40"/>
      <c r="E794" s="40"/>
      <c r="F794" s="40"/>
      <c r="G794" s="40"/>
      <c r="H794" s="40"/>
    </row>
    <row r="795" spans="1:8">
      <c r="A795" s="36"/>
      <c r="B795" s="36"/>
      <c r="C795" s="40"/>
      <c r="D795" s="40"/>
      <c r="E795" s="40"/>
      <c r="F795" s="40"/>
      <c r="G795" s="40"/>
      <c r="H795" s="40"/>
    </row>
    <row r="796" spans="1:8">
      <c r="A796" s="36"/>
      <c r="B796" s="36"/>
      <c r="C796" s="40"/>
      <c r="D796" s="40"/>
      <c r="E796" s="40"/>
      <c r="F796" s="40"/>
      <c r="G796" s="40"/>
      <c r="H796" s="40"/>
    </row>
    <row r="797" spans="1:8">
      <c r="A797" s="36"/>
      <c r="B797" s="36"/>
      <c r="C797" s="40"/>
      <c r="D797" s="40"/>
      <c r="E797" s="40"/>
      <c r="F797" s="40"/>
      <c r="G797" s="40"/>
      <c r="H797" s="40"/>
    </row>
    <row r="798" spans="1:8">
      <c r="A798" s="36"/>
      <c r="B798" s="36"/>
      <c r="C798" s="40"/>
      <c r="D798" s="40"/>
      <c r="E798" s="40"/>
      <c r="F798" s="40"/>
      <c r="G798" s="40"/>
      <c r="H798" s="40"/>
    </row>
    <row r="799" spans="1:8">
      <c r="A799" s="36"/>
      <c r="B799" s="36"/>
      <c r="C799" s="40"/>
      <c r="D799" s="40"/>
      <c r="E799" s="40"/>
      <c r="F799" s="40"/>
      <c r="G799" s="40"/>
      <c r="H799" s="40"/>
    </row>
    <row r="800" spans="1:8">
      <c r="A800" s="36"/>
      <c r="B800" s="36"/>
      <c r="C800" s="40"/>
      <c r="D800" s="40"/>
      <c r="E800" s="40"/>
      <c r="F800" s="40"/>
      <c r="G800" s="40"/>
      <c r="H800" s="40"/>
    </row>
    <row r="801" spans="1:8">
      <c r="A801" s="36"/>
      <c r="B801" s="36"/>
      <c r="C801" s="40"/>
      <c r="D801" s="40"/>
      <c r="E801" s="40"/>
      <c r="F801" s="40"/>
      <c r="G801" s="40"/>
      <c r="H801" s="40"/>
    </row>
    <row r="802" spans="1:8">
      <c r="A802" s="36"/>
      <c r="B802" s="36"/>
      <c r="C802" s="40"/>
      <c r="D802" s="40"/>
      <c r="E802" s="40"/>
      <c r="F802" s="40"/>
      <c r="G802" s="40"/>
      <c r="H802" s="40"/>
    </row>
    <row r="803" spans="1:8">
      <c r="A803" s="36"/>
      <c r="B803" s="36"/>
      <c r="C803" s="40"/>
      <c r="D803" s="40"/>
      <c r="E803" s="40"/>
      <c r="F803" s="40"/>
      <c r="G803" s="40"/>
      <c r="H803" s="40"/>
    </row>
    <row r="804" spans="1:8">
      <c r="A804" s="36"/>
      <c r="B804" s="36"/>
      <c r="C804" s="40"/>
      <c r="D804" s="40"/>
      <c r="E804" s="40"/>
      <c r="F804" s="40"/>
      <c r="G804" s="40"/>
      <c r="H804" s="40"/>
    </row>
    <row r="805" spans="1:8">
      <c r="A805" s="36"/>
      <c r="B805" s="36"/>
      <c r="C805" s="40"/>
      <c r="D805" s="40"/>
      <c r="E805" s="40"/>
      <c r="F805" s="40"/>
      <c r="G805" s="40"/>
      <c r="H805" s="40"/>
    </row>
    <row r="806" spans="1:8">
      <c r="A806" s="36"/>
      <c r="B806" s="36"/>
      <c r="C806" s="40"/>
      <c r="D806" s="40"/>
      <c r="E806" s="40"/>
      <c r="F806" s="40"/>
      <c r="G806" s="40"/>
      <c r="H806" s="40"/>
    </row>
    <row r="807" spans="1:8">
      <c r="A807" s="36"/>
      <c r="B807" s="36"/>
      <c r="C807" s="40"/>
      <c r="D807" s="40"/>
      <c r="E807" s="40"/>
      <c r="F807" s="40"/>
      <c r="G807" s="40"/>
      <c r="H807" s="40"/>
    </row>
    <row r="808" spans="1:8">
      <c r="A808" s="36"/>
      <c r="B808" s="36"/>
      <c r="C808" s="40"/>
      <c r="D808" s="40"/>
      <c r="E808" s="40"/>
      <c r="F808" s="40"/>
      <c r="G808" s="40"/>
      <c r="H808" s="40"/>
    </row>
    <row r="809" spans="1:8">
      <c r="A809" s="36"/>
      <c r="B809" s="36"/>
      <c r="C809" s="40"/>
      <c r="D809" s="40"/>
      <c r="E809" s="40"/>
      <c r="F809" s="40"/>
      <c r="G809" s="40"/>
      <c r="H809" s="40"/>
    </row>
    <row r="810" spans="1:8">
      <c r="A810" s="36"/>
      <c r="B810" s="36"/>
      <c r="C810" s="40"/>
      <c r="D810" s="40"/>
      <c r="E810" s="40"/>
      <c r="F810" s="40"/>
      <c r="G810" s="40"/>
      <c r="H810" s="40"/>
    </row>
    <row r="811" spans="1:8">
      <c r="A811" s="36"/>
      <c r="B811" s="36"/>
      <c r="C811" s="40"/>
      <c r="D811" s="40"/>
      <c r="E811" s="40"/>
      <c r="F811" s="40"/>
      <c r="G811" s="40"/>
      <c r="H811" s="40"/>
    </row>
    <row r="812" spans="1:8">
      <c r="A812" s="36"/>
      <c r="B812" s="36"/>
      <c r="C812" s="40"/>
      <c r="D812" s="40"/>
      <c r="E812" s="40"/>
      <c r="F812" s="40"/>
      <c r="G812" s="40"/>
      <c r="H812" s="40"/>
    </row>
    <row r="813" spans="1:8">
      <c r="A813" s="36"/>
      <c r="B813" s="36"/>
      <c r="C813" s="40"/>
      <c r="D813" s="40"/>
      <c r="E813" s="40"/>
      <c r="F813" s="40"/>
      <c r="G813" s="40"/>
      <c r="H813" s="40"/>
    </row>
    <row r="814" spans="1:8">
      <c r="A814" s="36"/>
      <c r="B814" s="36"/>
      <c r="C814" s="40"/>
      <c r="D814" s="40"/>
      <c r="E814" s="40"/>
      <c r="F814" s="40"/>
      <c r="G814" s="40"/>
      <c r="H814" s="40"/>
    </row>
    <row r="815" spans="1:8">
      <c r="A815" s="36"/>
      <c r="B815" s="36"/>
      <c r="C815" s="40"/>
      <c r="D815" s="40"/>
      <c r="E815" s="40"/>
      <c r="F815" s="40"/>
      <c r="G815" s="40"/>
      <c r="H815" s="40"/>
    </row>
    <row r="816" spans="1:8">
      <c r="A816" s="36"/>
      <c r="B816" s="36"/>
      <c r="C816" s="40"/>
      <c r="D816" s="40"/>
      <c r="E816" s="40"/>
      <c r="F816" s="40"/>
      <c r="G816" s="40"/>
      <c r="H816" s="40"/>
    </row>
    <row r="817" spans="1:8">
      <c r="A817" s="36"/>
      <c r="B817" s="36"/>
      <c r="C817" s="40"/>
      <c r="D817" s="40"/>
      <c r="E817" s="40"/>
      <c r="F817" s="40"/>
      <c r="G817" s="40"/>
      <c r="H817" s="40"/>
    </row>
    <row r="818" spans="1:8">
      <c r="A818" s="36"/>
      <c r="B818" s="36"/>
      <c r="C818" s="40"/>
      <c r="D818" s="40"/>
      <c r="E818" s="40"/>
      <c r="F818" s="40"/>
      <c r="G818" s="40"/>
      <c r="H818" s="40"/>
    </row>
    <row r="819" spans="1:8">
      <c r="A819" s="36"/>
      <c r="B819" s="36"/>
      <c r="C819" s="40"/>
      <c r="D819" s="40"/>
      <c r="E819" s="40"/>
      <c r="F819" s="40"/>
      <c r="G819" s="40"/>
      <c r="H819" s="40"/>
    </row>
    <row r="820" spans="1:8">
      <c r="A820" s="36"/>
      <c r="B820" s="36"/>
      <c r="C820" s="40"/>
      <c r="D820" s="40"/>
      <c r="E820" s="40"/>
      <c r="F820" s="40"/>
      <c r="G820" s="40"/>
      <c r="H820" s="40"/>
    </row>
    <row r="821" spans="1:8">
      <c r="A821" s="36"/>
      <c r="B821" s="36"/>
      <c r="C821" s="40"/>
      <c r="D821" s="40"/>
      <c r="E821" s="40"/>
      <c r="F821" s="40"/>
      <c r="G821" s="40"/>
      <c r="H821" s="40"/>
    </row>
    <row r="822" spans="1:8">
      <c r="A822" s="36"/>
      <c r="B822" s="36"/>
      <c r="C822" s="40"/>
      <c r="D822" s="40"/>
      <c r="E822" s="40"/>
      <c r="F822" s="40"/>
      <c r="G822" s="40"/>
      <c r="H822" s="40"/>
    </row>
    <row r="823" spans="1:8">
      <c r="A823" s="36"/>
      <c r="B823" s="36"/>
      <c r="C823" s="40"/>
      <c r="D823" s="40"/>
      <c r="E823" s="40"/>
      <c r="F823" s="40"/>
      <c r="G823" s="40"/>
      <c r="H823" s="40"/>
    </row>
    <row r="824" spans="1:8">
      <c r="A824" s="36"/>
      <c r="B824" s="36"/>
      <c r="C824" s="40"/>
      <c r="D824" s="40"/>
      <c r="E824" s="40"/>
      <c r="F824" s="40"/>
      <c r="G824" s="40"/>
      <c r="H824" s="40"/>
    </row>
    <row r="825" spans="1:8">
      <c r="A825" s="36"/>
      <c r="B825" s="36"/>
      <c r="C825" s="40"/>
      <c r="D825" s="40"/>
      <c r="E825" s="40"/>
      <c r="F825" s="40"/>
      <c r="G825" s="40"/>
      <c r="H825" s="40"/>
    </row>
    <row r="826" spans="1:8">
      <c r="A826" s="36"/>
      <c r="B826" s="36"/>
      <c r="C826" s="40"/>
      <c r="D826" s="40"/>
      <c r="E826" s="40"/>
      <c r="F826" s="40"/>
      <c r="G826" s="40"/>
      <c r="H826" s="40"/>
    </row>
    <row r="827" spans="1:8">
      <c r="A827" s="36"/>
      <c r="B827" s="36"/>
      <c r="C827" s="40"/>
      <c r="D827" s="40"/>
      <c r="E827" s="40"/>
      <c r="F827" s="40"/>
      <c r="G827" s="40"/>
      <c r="H827" s="40"/>
    </row>
    <row r="828" spans="1:8">
      <c r="A828" s="36"/>
      <c r="B828" s="36"/>
      <c r="C828" s="40"/>
      <c r="D828" s="40"/>
      <c r="E828" s="40"/>
      <c r="F828" s="40"/>
      <c r="G828" s="40"/>
      <c r="H828" s="40"/>
    </row>
    <row r="829" spans="1:8">
      <c r="A829" s="36"/>
      <c r="B829" s="36"/>
      <c r="C829" s="40"/>
      <c r="D829" s="40"/>
      <c r="E829" s="40"/>
      <c r="F829" s="40"/>
      <c r="G829" s="40"/>
      <c r="H829" s="40"/>
    </row>
    <row r="830" spans="1:8">
      <c r="A830" s="36"/>
      <c r="B830" s="36"/>
      <c r="C830" s="40"/>
      <c r="D830" s="40"/>
      <c r="E830" s="40"/>
      <c r="F830" s="40"/>
      <c r="G830" s="40"/>
      <c r="H830" s="40"/>
    </row>
    <row r="831" spans="1:8">
      <c r="A831" s="36"/>
      <c r="B831" s="36"/>
      <c r="C831" s="40"/>
      <c r="D831" s="40"/>
      <c r="E831" s="40"/>
      <c r="F831" s="40"/>
      <c r="G831" s="40"/>
      <c r="H831" s="40"/>
    </row>
    <row r="832" spans="1:8">
      <c r="A832" s="36"/>
      <c r="B832" s="36"/>
      <c r="C832" s="40"/>
      <c r="D832" s="40"/>
      <c r="E832" s="40"/>
      <c r="F832" s="40"/>
      <c r="G832" s="40"/>
      <c r="H832" s="40"/>
    </row>
    <row r="833" spans="1:8">
      <c r="A833" s="36"/>
      <c r="B833" s="36"/>
      <c r="C833" s="40"/>
      <c r="D833" s="40"/>
      <c r="E833" s="40"/>
      <c r="F833" s="40"/>
      <c r="G833" s="40"/>
      <c r="H833" s="40"/>
    </row>
    <row r="834" spans="1:8">
      <c r="A834" s="36"/>
      <c r="B834" s="36"/>
      <c r="C834" s="40"/>
      <c r="D834" s="40"/>
      <c r="E834" s="40"/>
      <c r="F834" s="40"/>
      <c r="G834" s="40"/>
      <c r="H834" s="40"/>
    </row>
    <row r="835" spans="1:8">
      <c r="A835" s="36"/>
      <c r="B835" s="36"/>
      <c r="C835" s="40"/>
      <c r="D835" s="40"/>
      <c r="E835" s="40"/>
      <c r="F835" s="40"/>
      <c r="G835" s="40"/>
      <c r="H835" s="40"/>
    </row>
    <row r="836" spans="1:8">
      <c r="A836" s="36"/>
      <c r="B836" s="36"/>
      <c r="C836" s="40"/>
      <c r="D836" s="40"/>
      <c r="E836" s="40"/>
      <c r="F836" s="40"/>
      <c r="G836" s="40"/>
      <c r="H836" s="40"/>
    </row>
    <row r="837" spans="1:8">
      <c r="A837" s="36"/>
      <c r="B837" s="36"/>
      <c r="C837" s="40"/>
      <c r="D837" s="40"/>
      <c r="E837" s="40"/>
      <c r="F837" s="40"/>
      <c r="G837" s="40"/>
      <c r="H837" s="40"/>
    </row>
    <row r="838" spans="1:8">
      <c r="A838" s="36"/>
      <c r="B838" s="36"/>
      <c r="C838" s="40"/>
      <c r="D838" s="40"/>
      <c r="E838" s="40"/>
      <c r="F838" s="40"/>
      <c r="G838" s="40"/>
      <c r="H838" s="40"/>
    </row>
    <row r="839" spans="1:8">
      <c r="A839" s="36"/>
      <c r="B839" s="36"/>
      <c r="C839" s="40"/>
      <c r="D839" s="40"/>
      <c r="E839" s="40"/>
      <c r="F839" s="40"/>
      <c r="G839" s="40"/>
      <c r="H839" s="40"/>
    </row>
    <row r="840" spans="1:8">
      <c r="A840" s="36"/>
      <c r="B840" s="36"/>
      <c r="C840" s="40"/>
      <c r="D840" s="40"/>
      <c r="E840" s="40"/>
      <c r="F840" s="40"/>
      <c r="G840" s="40"/>
      <c r="H840" s="40"/>
    </row>
    <row r="841" spans="1:8">
      <c r="A841" s="36"/>
      <c r="B841" s="36"/>
      <c r="C841" s="40"/>
      <c r="D841" s="40"/>
      <c r="E841" s="40"/>
      <c r="F841" s="40"/>
      <c r="G841" s="40"/>
      <c r="H841" s="40"/>
    </row>
    <row r="842" spans="1:8">
      <c r="A842" s="36"/>
      <c r="B842" s="36"/>
      <c r="C842" s="40"/>
      <c r="D842" s="40"/>
      <c r="E842" s="40"/>
      <c r="F842" s="40"/>
      <c r="G842" s="40"/>
      <c r="H842" s="40"/>
    </row>
    <row r="843" spans="1:8">
      <c r="A843" s="36"/>
      <c r="B843" s="36"/>
      <c r="C843" s="40"/>
      <c r="D843" s="40"/>
      <c r="E843" s="40"/>
      <c r="F843" s="40"/>
      <c r="G843" s="40"/>
      <c r="H843" s="40"/>
    </row>
    <row r="844" spans="1:8">
      <c r="A844" s="36"/>
      <c r="B844" s="36"/>
      <c r="C844" s="40"/>
      <c r="D844" s="40"/>
      <c r="E844" s="40"/>
      <c r="F844" s="40"/>
      <c r="G844" s="40"/>
      <c r="H844" s="40"/>
    </row>
    <row r="845" spans="1:8">
      <c r="A845" s="36"/>
      <c r="B845" s="36"/>
      <c r="C845" s="40"/>
      <c r="D845" s="40"/>
      <c r="E845" s="40"/>
      <c r="F845" s="40"/>
      <c r="G845" s="40"/>
      <c r="H845" s="40"/>
    </row>
    <row r="846" spans="1:8">
      <c r="A846" s="36"/>
      <c r="B846" s="36"/>
      <c r="C846" s="40"/>
      <c r="D846" s="40"/>
      <c r="E846" s="40"/>
      <c r="F846" s="40"/>
      <c r="G846" s="40"/>
      <c r="H846" s="40"/>
    </row>
    <row r="847" spans="1:8">
      <c r="A847" s="36"/>
      <c r="B847" s="36"/>
      <c r="C847" s="40"/>
      <c r="D847" s="40"/>
      <c r="E847" s="40"/>
      <c r="F847" s="40"/>
      <c r="G847" s="40"/>
      <c r="H847" s="40"/>
    </row>
    <row r="848" spans="1:8">
      <c r="A848" s="36"/>
      <c r="B848" s="36"/>
      <c r="C848" s="40"/>
      <c r="D848" s="40"/>
      <c r="E848" s="40"/>
      <c r="F848" s="40"/>
      <c r="G848" s="40"/>
      <c r="H848" s="40"/>
    </row>
    <row r="849" spans="1:8">
      <c r="A849" s="36"/>
      <c r="B849" s="36"/>
      <c r="C849" s="36"/>
      <c r="D849" s="36"/>
      <c r="E849" s="36"/>
      <c r="F849" s="36"/>
      <c r="G849" s="36"/>
      <c r="H849" s="36"/>
    </row>
    <row r="850" spans="1:8">
      <c r="A850" s="36"/>
      <c r="B850" s="36"/>
      <c r="C850" s="36"/>
      <c r="D850" s="36"/>
      <c r="E850" s="36"/>
      <c r="F850" s="36"/>
      <c r="G850" s="36"/>
      <c r="H850" s="36"/>
    </row>
    <row r="851" spans="1:8">
      <c r="A851" s="36"/>
      <c r="B851" s="36"/>
      <c r="C851" s="36"/>
      <c r="D851" s="36"/>
      <c r="E851" s="36"/>
      <c r="F851" s="36"/>
      <c r="G851" s="36"/>
      <c r="H851" s="36"/>
    </row>
    <row r="852" spans="1:8">
      <c r="A852" s="36"/>
      <c r="B852" s="36"/>
      <c r="C852" s="36"/>
      <c r="D852" s="36"/>
      <c r="E852" s="36"/>
      <c r="F852" s="36"/>
      <c r="G852" s="36"/>
      <c r="H852" s="36"/>
    </row>
    <row r="853" spans="1:8">
      <c r="A853" s="36"/>
      <c r="B853" s="36"/>
      <c r="C853" s="36"/>
      <c r="D853" s="36"/>
      <c r="E853" s="36"/>
      <c r="F853" s="36"/>
      <c r="G853" s="36"/>
      <c r="H853" s="36"/>
    </row>
    <row r="854" spans="1:8">
      <c r="A854" s="36"/>
      <c r="B854" s="36"/>
      <c r="C854" s="36"/>
      <c r="D854" s="36"/>
      <c r="E854" s="36"/>
      <c r="F854" s="36"/>
      <c r="G854" s="36"/>
      <c r="H854" s="36"/>
    </row>
    <row r="855" spans="1:8">
      <c r="A855" s="36"/>
      <c r="B855" s="36"/>
      <c r="C855" s="36"/>
      <c r="D855" s="36"/>
      <c r="E855" s="36"/>
      <c r="F855" s="36"/>
      <c r="G855" s="36"/>
      <c r="H855" s="36"/>
    </row>
    <row r="856" spans="1:8">
      <c r="A856" s="36"/>
      <c r="B856" s="36"/>
      <c r="C856" s="36"/>
      <c r="D856" s="36"/>
      <c r="E856" s="36"/>
      <c r="F856" s="36"/>
      <c r="G856" s="36"/>
      <c r="H856" s="36"/>
    </row>
    <row r="857" spans="1:8">
      <c r="A857" s="36"/>
      <c r="B857" s="36"/>
      <c r="C857" s="36"/>
      <c r="D857" s="36"/>
      <c r="E857" s="36"/>
      <c r="F857" s="36"/>
      <c r="G857" s="36"/>
      <c r="H857" s="36"/>
    </row>
    <row r="858" spans="1:8">
      <c r="A858" s="36"/>
      <c r="B858" s="36"/>
      <c r="C858" s="36"/>
      <c r="D858" s="36"/>
      <c r="E858" s="36"/>
      <c r="F858" s="36"/>
      <c r="G858" s="36"/>
      <c r="H858" s="36"/>
    </row>
    <row r="859" spans="1:8">
      <c r="A859" s="36"/>
      <c r="B859" s="36"/>
      <c r="C859" s="36"/>
      <c r="D859" s="36"/>
      <c r="E859" s="36"/>
      <c r="F859" s="36"/>
      <c r="G859" s="36"/>
      <c r="H859" s="36"/>
    </row>
    <row r="860" spans="1:8">
      <c r="A860" s="36"/>
      <c r="B860" s="36"/>
      <c r="C860" s="36"/>
      <c r="D860" s="36"/>
      <c r="E860" s="36"/>
      <c r="F860" s="36"/>
      <c r="G860" s="36"/>
      <c r="H860" s="36"/>
    </row>
    <row r="861" spans="1:8">
      <c r="A861" s="36"/>
      <c r="B861" s="36"/>
      <c r="C861" s="36"/>
      <c r="D861" s="36"/>
      <c r="E861" s="36"/>
      <c r="F861" s="36"/>
      <c r="G861" s="36"/>
      <c r="H861" s="36"/>
    </row>
    <row r="862" spans="1:8">
      <c r="A862" s="36"/>
      <c r="B862" s="36"/>
      <c r="C862" s="36"/>
      <c r="D862" s="36"/>
      <c r="E862" s="36"/>
      <c r="F862" s="36"/>
      <c r="G862" s="36"/>
      <c r="H862" s="36"/>
    </row>
    <row r="863" spans="1:8">
      <c r="A863" s="36"/>
      <c r="B863" s="36"/>
      <c r="C863" s="36"/>
      <c r="D863" s="36"/>
      <c r="E863" s="36"/>
      <c r="F863" s="36"/>
      <c r="G863" s="36"/>
      <c r="H863" s="36"/>
    </row>
    <row r="864" spans="1:8">
      <c r="A864" s="36"/>
      <c r="B864" s="36"/>
      <c r="C864" s="36"/>
      <c r="D864" s="36"/>
      <c r="E864" s="36"/>
      <c r="F864" s="36"/>
      <c r="G864" s="36"/>
      <c r="H864" s="36"/>
    </row>
    <row r="865" spans="1:8">
      <c r="A865" s="36"/>
      <c r="B865" s="36"/>
      <c r="C865" s="36"/>
      <c r="D865" s="36"/>
      <c r="E865" s="36"/>
      <c r="F865" s="36"/>
      <c r="G865" s="36"/>
      <c r="H865" s="36"/>
    </row>
    <row r="866" spans="1:8">
      <c r="A866" s="36"/>
      <c r="B866" s="36"/>
      <c r="C866" s="36"/>
      <c r="D866" s="36"/>
      <c r="E866" s="36"/>
      <c r="F866" s="36"/>
      <c r="G866" s="36"/>
      <c r="H866" s="36"/>
    </row>
    <row r="867" spans="1:8">
      <c r="A867" s="36"/>
      <c r="B867" s="36"/>
      <c r="C867" s="36"/>
      <c r="D867" s="36"/>
      <c r="E867" s="36"/>
      <c r="F867" s="36"/>
      <c r="G867" s="36"/>
      <c r="H867" s="36"/>
    </row>
    <row r="868" spans="1:8">
      <c r="A868" s="36"/>
      <c r="B868" s="36"/>
      <c r="C868" s="36"/>
      <c r="D868" s="36"/>
      <c r="E868" s="36"/>
      <c r="F868" s="36"/>
      <c r="G868" s="36"/>
      <c r="H868" s="36"/>
    </row>
    <row r="869" spans="1:8">
      <c r="A869" s="36"/>
      <c r="B869" s="36"/>
      <c r="C869" s="36"/>
      <c r="D869" s="36"/>
      <c r="E869" s="36"/>
      <c r="F869" s="36"/>
      <c r="G869" s="36"/>
      <c r="H869" s="36"/>
    </row>
    <row r="870" spans="1:8">
      <c r="A870" s="36"/>
      <c r="B870" s="36"/>
      <c r="C870" s="36"/>
      <c r="D870" s="36"/>
      <c r="E870" s="36"/>
      <c r="F870" s="36"/>
      <c r="G870" s="36"/>
      <c r="H870" s="36"/>
    </row>
    <row r="871" spans="1:8">
      <c r="A871" s="36"/>
      <c r="B871" s="36"/>
      <c r="C871" s="36"/>
      <c r="D871" s="36"/>
      <c r="E871" s="36"/>
      <c r="F871" s="36"/>
      <c r="G871" s="36"/>
      <c r="H871" s="36"/>
    </row>
    <row r="872" spans="1:8">
      <c r="A872" s="36"/>
      <c r="B872" s="36"/>
      <c r="C872" s="36"/>
      <c r="D872" s="36"/>
      <c r="E872" s="36"/>
      <c r="F872" s="36"/>
      <c r="G872" s="36"/>
      <c r="H872" s="36"/>
    </row>
    <row r="873" spans="1:8">
      <c r="A873" s="36"/>
      <c r="B873" s="36"/>
      <c r="C873" s="36"/>
      <c r="D873" s="36"/>
      <c r="E873" s="36"/>
      <c r="F873" s="36"/>
      <c r="G873" s="36"/>
      <c r="H873" s="36"/>
    </row>
    <row r="874" spans="1:8">
      <c r="A874" s="36"/>
      <c r="B874" s="36"/>
      <c r="C874" s="36"/>
      <c r="D874" s="36"/>
      <c r="E874" s="36"/>
      <c r="F874" s="36"/>
      <c r="G874" s="36"/>
      <c r="H874" s="36"/>
    </row>
    <row r="875" spans="1:8">
      <c r="A875" s="36"/>
      <c r="B875" s="36"/>
      <c r="C875" s="36"/>
      <c r="D875" s="36"/>
      <c r="E875" s="36"/>
      <c r="F875" s="36"/>
      <c r="G875" s="36"/>
      <c r="H875" s="36"/>
    </row>
    <row r="876" spans="1:8">
      <c r="A876" s="36"/>
      <c r="B876" s="36"/>
      <c r="C876" s="36"/>
      <c r="D876" s="36"/>
      <c r="E876" s="36"/>
      <c r="F876" s="36"/>
      <c r="G876" s="36"/>
      <c r="H876" s="36"/>
    </row>
    <row r="877" spans="1:8">
      <c r="A877" s="36"/>
      <c r="B877" s="36"/>
      <c r="C877" s="36"/>
      <c r="D877" s="36"/>
      <c r="E877" s="36"/>
      <c r="F877" s="36"/>
      <c r="G877" s="36"/>
      <c r="H877" s="36"/>
    </row>
    <row r="878" spans="1:8">
      <c r="A878" s="36"/>
      <c r="B878" s="36"/>
      <c r="C878" s="36"/>
      <c r="D878" s="36"/>
      <c r="E878" s="36"/>
      <c r="F878" s="36"/>
      <c r="G878" s="36"/>
      <c r="H878" s="36"/>
    </row>
    <row r="879" spans="1:8">
      <c r="A879" s="36"/>
      <c r="B879" s="36"/>
      <c r="C879" s="36"/>
      <c r="D879" s="36"/>
      <c r="E879" s="36"/>
      <c r="F879" s="36"/>
      <c r="G879" s="36"/>
      <c r="H879" s="36"/>
    </row>
    <row r="880" spans="1:8">
      <c r="A880" s="36"/>
      <c r="B880" s="36"/>
      <c r="C880" s="36"/>
      <c r="D880" s="36"/>
      <c r="E880" s="36"/>
      <c r="F880" s="36"/>
      <c r="G880" s="36"/>
      <c r="H880" s="36"/>
    </row>
    <row r="881" spans="1:8">
      <c r="A881" s="36"/>
      <c r="B881" s="36"/>
      <c r="C881" s="36"/>
      <c r="D881" s="36"/>
      <c r="E881" s="36"/>
      <c r="F881" s="36"/>
      <c r="G881" s="36"/>
      <c r="H881" s="36"/>
    </row>
    <row r="882" spans="1:8">
      <c r="A882" s="36"/>
      <c r="B882" s="36"/>
      <c r="C882" s="36"/>
      <c r="D882" s="36"/>
      <c r="E882" s="36"/>
      <c r="F882" s="36"/>
      <c r="G882" s="36"/>
      <c r="H882" s="36"/>
    </row>
    <row r="883" spans="1:8">
      <c r="A883" s="36"/>
      <c r="B883" s="36"/>
      <c r="C883" s="36"/>
      <c r="D883" s="36"/>
      <c r="E883" s="36"/>
      <c r="F883" s="36"/>
      <c r="G883" s="36"/>
      <c r="H883" s="36"/>
    </row>
    <row r="884" spans="1:8">
      <c r="A884" s="36"/>
      <c r="B884" s="36"/>
      <c r="C884" s="36"/>
      <c r="D884" s="36"/>
      <c r="E884" s="36"/>
      <c r="F884" s="36"/>
      <c r="G884" s="36"/>
      <c r="H884" s="36"/>
    </row>
    <row r="885" spans="1:8">
      <c r="A885" s="36"/>
      <c r="B885" s="36"/>
      <c r="C885" s="36"/>
      <c r="D885" s="36"/>
      <c r="E885" s="36"/>
      <c r="F885" s="36"/>
      <c r="G885" s="36"/>
      <c r="H885" s="36"/>
    </row>
    <row r="886" spans="1:8">
      <c r="A886" s="36"/>
      <c r="B886" s="36"/>
      <c r="C886" s="36"/>
      <c r="D886" s="36"/>
      <c r="E886" s="36"/>
      <c r="F886" s="36"/>
      <c r="G886" s="36"/>
      <c r="H886" s="36"/>
    </row>
    <row r="887" spans="1:8">
      <c r="A887" s="36"/>
      <c r="B887" s="36"/>
      <c r="C887" s="36"/>
      <c r="D887" s="36"/>
      <c r="E887" s="36"/>
      <c r="F887" s="36"/>
      <c r="G887" s="36"/>
      <c r="H887" s="36"/>
    </row>
    <row r="888" spans="1:8">
      <c r="A888" s="36"/>
      <c r="B888" s="36"/>
      <c r="C888" s="36"/>
      <c r="D888" s="36"/>
      <c r="E888" s="36"/>
      <c r="F888" s="36"/>
      <c r="G888" s="36"/>
      <c r="H888" s="36"/>
    </row>
    <row r="889" spans="1:8">
      <c r="A889" s="36"/>
      <c r="B889" s="36"/>
      <c r="C889" s="36"/>
      <c r="D889" s="36"/>
      <c r="E889" s="36"/>
      <c r="F889" s="36"/>
      <c r="G889" s="36"/>
      <c r="H889" s="36"/>
    </row>
    <row r="890" spans="1:8">
      <c r="A890" s="36"/>
      <c r="B890" s="36"/>
      <c r="C890" s="36"/>
      <c r="D890" s="36"/>
      <c r="E890" s="36"/>
      <c r="F890" s="36"/>
      <c r="G890" s="36"/>
      <c r="H890" s="36"/>
    </row>
    <row r="891" spans="1:8">
      <c r="A891" s="36"/>
      <c r="B891" s="36"/>
      <c r="C891" s="36"/>
      <c r="D891" s="36"/>
      <c r="E891" s="36"/>
      <c r="F891" s="36"/>
      <c r="G891" s="36"/>
      <c r="H891" s="36"/>
    </row>
    <row r="892" spans="1:8">
      <c r="A892" s="36"/>
      <c r="B892" s="36"/>
      <c r="C892" s="36"/>
      <c r="D892" s="36"/>
      <c r="E892" s="36"/>
      <c r="F892" s="36"/>
      <c r="G892" s="36"/>
      <c r="H892" s="36"/>
    </row>
    <row r="893" spans="1:8">
      <c r="A893" s="36"/>
      <c r="B893" s="36"/>
      <c r="C893" s="36"/>
      <c r="D893" s="36"/>
      <c r="E893" s="36"/>
      <c r="F893" s="36"/>
      <c r="G893" s="36"/>
      <c r="H893" s="36"/>
    </row>
    <row r="894" spans="1:8">
      <c r="A894" s="36"/>
      <c r="B894" s="36"/>
      <c r="C894" s="36"/>
      <c r="D894" s="36"/>
      <c r="E894" s="36"/>
      <c r="F894" s="36"/>
      <c r="G894" s="36"/>
      <c r="H894" s="36"/>
    </row>
    <row r="895" spans="1:8">
      <c r="A895" s="36"/>
      <c r="B895" s="36"/>
      <c r="C895" s="36"/>
      <c r="D895" s="36"/>
      <c r="E895" s="36"/>
      <c r="F895" s="36"/>
      <c r="G895" s="36"/>
      <c r="H895" s="36"/>
    </row>
    <row r="896" spans="1:8">
      <c r="A896" s="36"/>
      <c r="B896" s="36"/>
      <c r="C896" s="36"/>
      <c r="D896" s="36"/>
      <c r="E896" s="36"/>
      <c r="F896" s="36"/>
      <c r="G896" s="36"/>
      <c r="H896" s="36"/>
    </row>
    <row r="897" spans="1:8">
      <c r="A897" s="36"/>
      <c r="B897" s="36"/>
      <c r="C897" s="36"/>
      <c r="D897" s="36"/>
      <c r="E897" s="36"/>
      <c r="F897" s="36"/>
      <c r="G897" s="36"/>
      <c r="H897" s="36"/>
    </row>
    <row r="898" spans="1:8">
      <c r="A898" s="36"/>
      <c r="B898" s="36"/>
      <c r="C898" s="36"/>
      <c r="D898" s="36"/>
      <c r="E898" s="36"/>
      <c r="F898" s="36"/>
      <c r="G898" s="36"/>
      <c r="H898" s="36"/>
    </row>
    <row r="899" spans="1:8">
      <c r="A899" s="36"/>
      <c r="B899" s="36"/>
      <c r="C899" s="36"/>
      <c r="D899" s="36"/>
      <c r="E899" s="36"/>
      <c r="F899" s="36"/>
      <c r="G899" s="36"/>
      <c r="H899" s="36"/>
    </row>
    <row r="900" spans="1:8">
      <c r="A900" s="36"/>
      <c r="B900" s="36"/>
      <c r="C900" s="36"/>
      <c r="D900" s="36"/>
      <c r="E900" s="36"/>
      <c r="F900" s="36"/>
      <c r="G900" s="36"/>
      <c r="H900" s="36"/>
    </row>
    <row r="901" spans="1:8">
      <c r="A901" s="36"/>
      <c r="B901" s="36"/>
      <c r="C901" s="36"/>
      <c r="D901" s="36"/>
      <c r="E901" s="36"/>
      <c r="F901" s="36"/>
      <c r="G901" s="36"/>
      <c r="H901" s="36"/>
    </row>
    <row r="902" spans="1:8">
      <c r="A902" s="36"/>
      <c r="B902" s="36"/>
      <c r="C902" s="36"/>
      <c r="D902" s="36"/>
      <c r="E902" s="36"/>
      <c r="F902" s="36"/>
      <c r="G902" s="36"/>
      <c r="H902" s="36"/>
    </row>
    <row r="903" spans="1:8">
      <c r="A903" s="36"/>
      <c r="B903" s="36"/>
      <c r="C903" s="36"/>
      <c r="D903" s="36"/>
      <c r="E903" s="36"/>
      <c r="F903" s="36"/>
      <c r="G903" s="36"/>
      <c r="H903" s="36"/>
    </row>
    <row r="904" spans="1:8">
      <c r="A904" s="36"/>
      <c r="B904" s="36"/>
      <c r="C904" s="36"/>
      <c r="D904" s="36"/>
      <c r="E904" s="36"/>
      <c r="F904" s="36"/>
      <c r="G904" s="36"/>
      <c r="H904" s="36"/>
    </row>
    <row r="905" spans="1:8">
      <c r="A905" s="36"/>
      <c r="B905" s="36"/>
      <c r="C905" s="36"/>
      <c r="D905" s="36"/>
      <c r="E905" s="36"/>
      <c r="F905" s="36"/>
      <c r="G905" s="36"/>
      <c r="H905" s="36"/>
    </row>
    <row r="906" spans="1:8">
      <c r="A906" s="36"/>
      <c r="B906" s="36"/>
      <c r="C906" s="36"/>
      <c r="D906" s="36"/>
      <c r="E906" s="36"/>
      <c r="F906" s="36"/>
      <c r="G906" s="36"/>
      <c r="H906" s="36"/>
    </row>
    <row r="907" spans="1:8">
      <c r="A907" s="36"/>
      <c r="B907" s="36"/>
      <c r="C907" s="36"/>
      <c r="D907" s="36"/>
      <c r="E907" s="36"/>
      <c r="F907" s="36"/>
      <c r="G907" s="36"/>
      <c r="H907" s="36"/>
    </row>
    <row r="908" spans="1:8">
      <c r="A908" s="36"/>
      <c r="B908" s="36"/>
      <c r="C908" s="36"/>
      <c r="D908" s="36"/>
      <c r="E908" s="36"/>
      <c r="F908" s="36"/>
      <c r="G908" s="36"/>
      <c r="H908" s="36"/>
    </row>
    <row r="909" spans="1:8">
      <c r="A909" s="36"/>
      <c r="B909" s="36"/>
      <c r="C909" s="36"/>
      <c r="D909" s="36"/>
      <c r="E909" s="36"/>
      <c r="F909" s="36"/>
      <c r="G909" s="36"/>
      <c r="H909" s="36"/>
    </row>
    <row r="910" spans="1:8">
      <c r="A910" s="36"/>
      <c r="B910" s="36"/>
      <c r="C910" s="36"/>
      <c r="D910" s="36"/>
      <c r="E910" s="36"/>
      <c r="F910" s="36"/>
      <c r="G910" s="36"/>
      <c r="H910" s="36"/>
    </row>
    <row r="911" spans="1:8">
      <c r="A911" s="36"/>
      <c r="B911" s="36"/>
      <c r="C911" s="36"/>
      <c r="D911" s="36"/>
      <c r="E911" s="36"/>
      <c r="F911" s="36"/>
      <c r="G911" s="36"/>
      <c r="H911" s="36"/>
    </row>
    <row r="912" spans="1:8">
      <c r="A912" s="36"/>
      <c r="B912" s="36"/>
      <c r="C912" s="36"/>
      <c r="D912" s="36"/>
      <c r="E912" s="36"/>
      <c r="F912" s="36"/>
      <c r="G912" s="36"/>
      <c r="H912" s="36"/>
    </row>
    <row r="913" spans="1:8">
      <c r="A913" s="36"/>
      <c r="B913" s="36"/>
      <c r="C913" s="36"/>
      <c r="D913" s="36"/>
      <c r="E913" s="36"/>
      <c r="F913" s="36"/>
      <c r="G913" s="36"/>
      <c r="H913" s="36"/>
    </row>
    <row r="914" spans="1:8">
      <c r="A914" s="36"/>
      <c r="B914" s="36"/>
      <c r="C914" s="36"/>
      <c r="D914" s="36"/>
      <c r="E914" s="36"/>
      <c r="F914" s="36"/>
      <c r="G914" s="36"/>
      <c r="H914" s="36"/>
    </row>
    <row r="915" spans="1:8">
      <c r="A915" s="36"/>
      <c r="B915" s="36"/>
      <c r="C915" s="36"/>
      <c r="D915" s="36"/>
      <c r="E915" s="36"/>
      <c r="F915" s="36"/>
      <c r="G915" s="36"/>
      <c r="H915" s="36"/>
    </row>
    <row r="916" spans="1:8">
      <c r="A916" s="36"/>
      <c r="B916" s="36"/>
      <c r="C916" s="36"/>
      <c r="D916" s="36"/>
      <c r="E916" s="36"/>
      <c r="F916" s="36"/>
      <c r="G916" s="36"/>
      <c r="H916" s="36"/>
    </row>
    <row r="917" spans="1:8">
      <c r="A917" s="36"/>
      <c r="B917" s="36"/>
      <c r="C917" s="36"/>
      <c r="D917" s="36"/>
      <c r="E917" s="36"/>
      <c r="F917" s="36"/>
      <c r="G917" s="36"/>
      <c r="H917" s="36"/>
    </row>
    <row r="918" spans="1:8">
      <c r="A918" s="36"/>
      <c r="B918" s="36"/>
      <c r="C918" s="36"/>
      <c r="D918" s="36"/>
      <c r="E918" s="36"/>
      <c r="F918" s="36"/>
      <c r="G918" s="36"/>
      <c r="H918" s="36"/>
    </row>
    <row r="919" spans="1:8">
      <c r="A919" s="36"/>
      <c r="B919" s="36"/>
      <c r="C919" s="36"/>
      <c r="D919" s="36"/>
      <c r="E919" s="36"/>
      <c r="F919" s="36"/>
      <c r="G919" s="36"/>
      <c r="H919" s="36"/>
    </row>
    <row r="920" spans="1:8">
      <c r="A920" s="36"/>
      <c r="B920" s="36"/>
      <c r="C920" s="36"/>
      <c r="D920" s="36"/>
      <c r="E920" s="36"/>
      <c r="F920" s="36"/>
      <c r="G920" s="36"/>
      <c r="H920" s="36"/>
    </row>
    <row r="921" spans="1:8">
      <c r="A921" s="36"/>
      <c r="B921" s="36"/>
      <c r="C921" s="36"/>
      <c r="D921" s="36"/>
      <c r="E921" s="36"/>
      <c r="F921" s="36"/>
      <c r="G921" s="36"/>
      <c r="H921" s="36"/>
    </row>
    <row r="922" spans="1:8">
      <c r="A922" s="36"/>
      <c r="B922" s="36"/>
      <c r="C922" s="36"/>
      <c r="D922" s="36"/>
      <c r="E922" s="36"/>
      <c r="F922" s="36"/>
      <c r="G922" s="36"/>
      <c r="H922" s="36"/>
    </row>
    <row r="923" spans="1:8">
      <c r="A923" s="36"/>
      <c r="B923" s="36"/>
      <c r="C923" s="36"/>
      <c r="D923" s="36"/>
      <c r="E923" s="36"/>
      <c r="F923" s="36"/>
      <c r="G923" s="36"/>
      <c r="H923" s="36"/>
    </row>
    <row r="924" spans="1:8">
      <c r="A924" s="36"/>
      <c r="B924" s="36"/>
      <c r="C924" s="36"/>
      <c r="D924" s="36"/>
      <c r="E924" s="36"/>
      <c r="F924" s="36"/>
      <c r="G924" s="36"/>
      <c r="H924" s="36"/>
    </row>
    <row r="925" spans="1:8">
      <c r="A925" s="36"/>
      <c r="B925" s="36"/>
      <c r="C925" s="36"/>
      <c r="D925" s="36"/>
      <c r="E925" s="36"/>
      <c r="F925" s="36"/>
      <c r="G925" s="36"/>
      <c r="H925" s="36"/>
    </row>
    <row r="926" spans="1:8">
      <c r="A926" s="36"/>
      <c r="B926" s="36"/>
      <c r="C926" s="36"/>
      <c r="D926" s="36"/>
      <c r="E926" s="36"/>
      <c r="F926" s="36"/>
      <c r="G926" s="36"/>
      <c r="H926" s="36"/>
    </row>
    <row r="927" spans="1:8">
      <c r="A927" s="36"/>
      <c r="B927" s="36"/>
      <c r="C927" s="36"/>
      <c r="D927" s="36"/>
      <c r="E927" s="36"/>
      <c r="F927" s="36"/>
      <c r="G927" s="36"/>
      <c r="H927" s="36"/>
    </row>
    <row r="928" spans="1:8">
      <c r="A928" s="36"/>
      <c r="B928" s="36"/>
      <c r="C928" s="36"/>
      <c r="D928" s="36"/>
      <c r="E928" s="36"/>
      <c r="F928" s="36"/>
      <c r="G928" s="36"/>
      <c r="H928" s="36"/>
    </row>
    <row r="929" spans="1:8">
      <c r="A929" s="36"/>
      <c r="B929" s="36"/>
      <c r="C929" s="36"/>
      <c r="D929" s="36"/>
      <c r="E929" s="36"/>
      <c r="F929" s="36"/>
      <c r="G929" s="36"/>
      <c r="H929" s="36"/>
    </row>
    <row r="930" spans="1:8">
      <c r="A930" s="36"/>
      <c r="B930" s="36"/>
      <c r="C930" s="36"/>
      <c r="D930" s="36"/>
      <c r="E930" s="36"/>
      <c r="F930" s="36"/>
      <c r="G930" s="36"/>
      <c r="H930" s="36"/>
    </row>
    <row r="931" spans="1:8">
      <c r="A931" s="36"/>
      <c r="B931" s="36"/>
      <c r="C931" s="36"/>
      <c r="D931" s="36"/>
      <c r="E931" s="36"/>
      <c r="F931" s="36"/>
      <c r="G931" s="36"/>
      <c r="H931" s="36"/>
    </row>
    <row r="932" spans="1:8">
      <c r="A932" s="36"/>
      <c r="B932" s="36"/>
      <c r="C932" s="36"/>
      <c r="D932" s="36"/>
      <c r="E932" s="36"/>
      <c r="F932" s="36"/>
      <c r="G932" s="36"/>
      <c r="H932" s="36"/>
    </row>
    <row r="933" spans="1:8">
      <c r="A933" s="36"/>
      <c r="B933" s="36"/>
      <c r="C933" s="36"/>
      <c r="D933" s="36"/>
      <c r="E933" s="36"/>
      <c r="F933" s="36"/>
      <c r="G933" s="36"/>
      <c r="H933" s="36"/>
    </row>
    <row r="934" spans="1:8">
      <c r="A934" s="36"/>
      <c r="B934" s="36"/>
      <c r="C934" s="36"/>
      <c r="D934" s="36"/>
      <c r="E934" s="36"/>
      <c r="F934" s="36"/>
      <c r="G934" s="36"/>
      <c r="H934" s="36"/>
    </row>
    <row r="935" spans="1:8">
      <c r="A935" s="36"/>
      <c r="B935" s="36"/>
      <c r="C935" s="36"/>
      <c r="D935" s="36"/>
      <c r="E935" s="36"/>
      <c r="F935" s="36"/>
      <c r="G935" s="36"/>
      <c r="H935" s="36"/>
    </row>
    <row r="936" spans="1:8">
      <c r="A936" s="36"/>
      <c r="B936" s="36"/>
      <c r="C936" s="36"/>
      <c r="D936" s="36"/>
      <c r="E936" s="36"/>
      <c r="F936" s="36"/>
      <c r="G936" s="36"/>
      <c r="H936" s="36"/>
    </row>
    <row r="937" spans="1:8">
      <c r="A937" s="36"/>
      <c r="B937" s="36"/>
      <c r="C937" s="36"/>
      <c r="D937" s="36"/>
      <c r="E937" s="36"/>
      <c r="F937" s="36"/>
      <c r="G937" s="36"/>
      <c r="H937" s="36"/>
    </row>
    <row r="938" spans="1:8">
      <c r="A938" s="36"/>
      <c r="B938" s="36"/>
      <c r="C938" s="36"/>
      <c r="D938" s="36"/>
      <c r="E938" s="36"/>
      <c r="F938" s="36"/>
      <c r="G938" s="36"/>
      <c r="H938" s="36"/>
    </row>
    <row r="939" spans="1:8">
      <c r="A939" s="36"/>
      <c r="B939" s="36"/>
      <c r="C939" s="36"/>
      <c r="D939" s="36"/>
      <c r="E939" s="36"/>
      <c r="F939" s="36"/>
      <c r="G939" s="36"/>
      <c r="H939" s="36"/>
    </row>
    <row r="940" spans="1:8">
      <c r="A940" s="36"/>
      <c r="B940" s="36"/>
      <c r="C940" s="36"/>
      <c r="D940" s="36"/>
      <c r="E940" s="36"/>
      <c r="F940" s="36"/>
      <c r="G940" s="36"/>
      <c r="H940" s="36"/>
    </row>
    <row r="941" spans="1:8">
      <c r="A941" s="36"/>
      <c r="B941" s="36"/>
      <c r="C941" s="36"/>
      <c r="D941" s="36"/>
      <c r="E941" s="36"/>
      <c r="F941" s="36"/>
      <c r="G941" s="36"/>
      <c r="H941" s="36"/>
    </row>
    <row r="942" spans="1:8">
      <c r="A942" s="36"/>
      <c r="B942" s="36"/>
      <c r="C942" s="36"/>
      <c r="D942" s="36"/>
      <c r="E942" s="36"/>
      <c r="F942" s="36"/>
      <c r="G942" s="36"/>
      <c r="H942" s="36"/>
    </row>
    <row r="943" spans="1:8">
      <c r="A943" s="36"/>
      <c r="B943" s="36"/>
      <c r="C943" s="36"/>
      <c r="D943" s="36"/>
      <c r="E943" s="36"/>
      <c r="F943" s="36"/>
      <c r="G943" s="36"/>
      <c r="H943" s="36"/>
    </row>
    <row r="944" spans="1:8">
      <c r="A944" s="36"/>
      <c r="B944" s="36"/>
      <c r="C944" s="36"/>
      <c r="D944" s="36"/>
      <c r="E944" s="36"/>
      <c r="F944" s="36"/>
      <c r="G944" s="36"/>
      <c r="H944" s="36"/>
    </row>
    <row r="945" spans="1:8">
      <c r="A945" s="36"/>
      <c r="B945" s="36"/>
      <c r="C945" s="36"/>
      <c r="D945" s="36"/>
      <c r="E945" s="36"/>
      <c r="F945" s="36"/>
      <c r="G945" s="36"/>
      <c r="H945" s="36"/>
    </row>
    <row r="946" spans="1:8">
      <c r="A946" s="36"/>
      <c r="B946" s="36"/>
      <c r="C946" s="36"/>
      <c r="D946" s="36"/>
      <c r="E946" s="36"/>
      <c r="F946" s="36"/>
      <c r="G946" s="36"/>
      <c r="H946" s="36"/>
    </row>
    <row r="947" spans="1:8">
      <c r="A947" s="36"/>
      <c r="B947" s="36"/>
      <c r="C947" s="36"/>
      <c r="D947" s="36"/>
      <c r="E947" s="36"/>
      <c r="F947" s="36"/>
      <c r="G947" s="36"/>
      <c r="H947" s="36"/>
    </row>
    <row r="948" spans="1:8">
      <c r="A948" s="36"/>
      <c r="B948" s="36"/>
      <c r="C948" s="36"/>
      <c r="D948" s="36"/>
      <c r="E948" s="36"/>
      <c r="F948" s="36"/>
      <c r="G948" s="36"/>
      <c r="H948" s="36"/>
    </row>
    <row r="949" spans="1:8">
      <c r="A949" s="36"/>
      <c r="B949" s="36"/>
      <c r="C949" s="36"/>
      <c r="D949" s="36"/>
      <c r="E949" s="36"/>
      <c r="F949" s="36"/>
      <c r="G949" s="36"/>
      <c r="H949" s="36"/>
    </row>
    <row r="950" spans="1:8">
      <c r="A950" s="36"/>
      <c r="B950" s="36"/>
      <c r="C950" s="36"/>
      <c r="D950" s="36"/>
      <c r="E950" s="36"/>
      <c r="F950" s="36"/>
      <c r="G950" s="36"/>
      <c r="H950" s="36"/>
    </row>
    <row r="951" spans="1:8">
      <c r="A951" s="36"/>
      <c r="B951" s="36"/>
      <c r="C951" s="36"/>
      <c r="D951" s="36"/>
      <c r="E951" s="36"/>
      <c r="F951" s="36"/>
      <c r="G951" s="36"/>
      <c r="H951" s="36"/>
    </row>
    <row r="952" spans="1:8">
      <c r="A952" s="36"/>
      <c r="B952" s="36"/>
      <c r="C952" s="36"/>
      <c r="D952" s="36"/>
      <c r="E952" s="36"/>
      <c r="F952" s="36"/>
      <c r="G952" s="36"/>
      <c r="H952" s="36"/>
    </row>
    <row r="953" spans="1:8">
      <c r="A953" s="36"/>
      <c r="B953" s="36"/>
      <c r="C953" s="36"/>
      <c r="D953" s="36"/>
      <c r="E953" s="36"/>
      <c r="F953" s="36"/>
      <c r="G953" s="36"/>
      <c r="H953" s="36"/>
    </row>
    <row r="954" spans="1:8">
      <c r="A954" s="36"/>
      <c r="B954" s="36"/>
      <c r="C954" s="36"/>
      <c r="D954" s="36"/>
      <c r="E954" s="36"/>
      <c r="F954" s="36"/>
      <c r="G954" s="36"/>
      <c r="H954" s="36"/>
    </row>
    <row r="955" spans="1:8">
      <c r="A955" s="36"/>
      <c r="B955" s="36"/>
      <c r="C955" s="36"/>
      <c r="D955" s="36"/>
      <c r="E955" s="36"/>
      <c r="F955" s="36"/>
      <c r="G955" s="36"/>
      <c r="H955" s="36"/>
    </row>
    <row r="956" spans="1:8">
      <c r="A956" s="36"/>
      <c r="B956" s="36"/>
      <c r="C956" s="36"/>
      <c r="D956" s="36"/>
      <c r="E956" s="36"/>
      <c r="F956" s="36"/>
      <c r="G956" s="36"/>
      <c r="H956" s="36"/>
    </row>
    <row r="957" spans="1:8">
      <c r="A957" s="36"/>
      <c r="B957" s="36"/>
      <c r="C957" s="36"/>
      <c r="D957" s="36"/>
      <c r="E957" s="36"/>
      <c r="F957" s="36"/>
      <c r="G957" s="36"/>
      <c r="H957" s="36"/>
    </row>
    <row r="958" spans="1:8">
      <c r="A958" s="36"/>
      <c r="B958" s="36"/>
      <c r="C958" s="36"/>
      <c r="D958" s="36"/>
      <c r="E958" s="36"/>
      <c r="F958" s="36"/>
      <c r="G958" s="36"/>
      <c r="H958" s="36"/>
    </row>
    <row r="959" spans="1:8">
      <c r="A959" s="36"/>
      <c r="B959" s="36"/>
      <c r="C959" s="36"/>
      <c r="D959" s="36"/>
      <c r="E959" s="36"/>
      <c r="F959" s="36"/>
      <c r="G959" s="36"/>
      <c r="H959" s="36"/>
    </row>
    <row r="960" spans="1:8">
      <c r="A960" s="36"/>
      <c r="B960" s="36"/>
      <c r="C960" s="36"/>
      <c r="D960" s="36"/>
      <c r="E960" s="36"/>
      <c r="F960" s="36"/>
      <c r="G960" s="36"/>
      <c r="H960" s="36"/>
    </row>
    <row r="961" spans="1:8">
      <c r="A961" s="36"/>
      <c r="B961" s="36"/>
      <c r="C961" s="36"/>
      <c r="D961" s="36"/>
      <c r="E961" s="36"/>
      <c r="F961" s="36"/>
      <c r="G961" s="36"/>
      <c r="H961" s="36"/>
    </row>
    <row r="962" spans="1:8">
      <c r="A962" s="36"/>
      <c r="B962" s="36"/>
      <c r="C962" s="36"/>
      <c r="D962" s="36"/>
      <c r="E962" s="36"/>
      <c r="F962" s="36"/>
      <c r="G962" s="36"/>
      <c r="H962" s="36"/>
    </row>
    <row r="963" spans="1:8">
      <c r="A963" s="36"/>
      <c r="B963" s="36"/>
      <c r="C963" s="36"/>
      <c r="D963" s="36"/>
      <c r="E963" s="36"/>
      <c r="F963" s="36"/>
      <c r="G963" s="36"/>
      <c r="H963" s="36"/>
    </row>
    <row r="964" spans="1:8">
      <c r="A964" s="36"/>
      <c r="B964" s="36"/>
      <c r="C964" s="36"/>
      <c r="D964" s="36"/>
      <c r="E964" s="36"/>
      <c r="F964" s="36"/>
      <c r="G964" s="36"/>
      <c r="H964" s="36"/>
    </row>
    <row r="965" spans="1:8">
      <c r="A965" s="36"/>
      <c r="B965" s="36"/>
      <c r="C965" s="36"/>
      <c r="D965" s="36"/>
      <c r="E965" s="36"/>
      <c r="F965" s="36"/>
      <c r="G965" s="36"/>
      <c r="H965" s="36"/>
    </row>
    <row r="966" spans="1:8">
      <c r="A966" s="36"/>
      <c r="B966" s="36"/>
      <c r="C966" s="36"/>
      <c r="D966" s="36"/>
      <c r="E966" s="36"/>
      <c r="F966" s="36"/>
      <c r="G966" s="36"/>
      <c r="H966" s="36"/>
    </row>
    <row r="967" spans="1:8">
      <c r="A967" s="36"/>
      <c r="B967" s="36"/>
      <c r="C967" s="36"/>
      <c r="D967" s="36"/>
      <c r="E967" s="36"/>
      <c r="F967" s="36"/>
      <c r="G967" s="36"/>
      <c r="H967" s="36"/>
    </row>
    <row r="968" spans="1:8">
      <c r="A968" s="36"/>
      <c r="B968" s="36"/>
      <c r="C968" s="36"/>
      <c r="D968" s="36"/>
      <c r="E968" s="36"/>
      <c r="F968" s="36"/>
      <c r="G968" s="36"/>
      <c r="H968" s="36"/>
    </row>
    <row r="969" spans="1:8">
      <c r="A969" s="36"/>
      <c r="B969" s="36"/>
      <c r="C969" s="36"/>
      <c r="D969" s="36"/>
      <c r="E969" s="36"/>
      <c r="F969" s="36"/>
      <c r="G969" s="36"/>
      <c r="H969" s="36"/>
    </row>
    <row r="970" spans="1:8">
      <c r="A970" s="36"/>
      <c r="B970" s="36"/>
      <c r="C970" s="36"/>
      <c r="D970" s="36"/>
      <c r="E970" s="36"/>
      <c r="F970" s="36"/>
      <c r="G970" s="36"/>
      <c r="H970" s="36"/>
    </row>
    <row r="971" spans="1:8">
      <c r="A971" s="36"/>
      <c r="B971" s="36"/>
      <c r="C971" s="36"/>
      <c r="D971" s="36"/>
      <c r="E971" s="36"/>
      <c r="F971" s="36"/>
      <c r="G971" s="36"/>
      <c r="H971" s="36"/>
    </row>
    <row r="972" spans="1:8">
      <c r="A972" s="36"/>
      <c r="B972" s="36"/>
      <c r="C972" s="36"/>
      <c r="D972" s="36"/>
      <c r="E972" s="36"/>
      <c r="F972" s="36"/>
      <c r="G972" s="36"/>
      <c r="H972" s="36"/>
    </row>
    <row r="973" spans="1:8">
      <c r="A973" s="36"/>
      <c r="B973" s="36"/>
      <c r="C973" s="36"/>
      <c r="D973" s="36"/>
      <c r="E973" s="36"/>
      <c r="F973" s="36"/>
      <c r="G973" s="36"/>
      <c r="H973" s="36"/>
    </row>
    <row r="974" spans="1:8">
      <c r="A974" s="36"/>
      <c r="B974" s="36"/>
      <c r="C974" s="36"/>
      <c r="D974" s="36"/>
      <c r="E974" s="36"/>
      <c r="F974" s="36"/>
      <c r="G974" s="36"/>
      <c r="H974" s="36"/>
    </row>
    <row r="975" spans="1:8">
      <c r="A975" s="36"/>
      <c r="B975" s="36"/>
      <c r="C975" s="36"/>
      <c r="D975" s="36"/>
      <c r="E975" s="36"/>
      <c r="F975" s="36"/>
      <c r="G975" s="36"/>
      <c r="H975" s="36"/>
    </row>
    <row r="976" spans="1:8">
      <c r="A976" s="36"/>
      <c r="B976" s="36"/>
      <c r="C976" s="36"/>
      <c r="D976" s="36"/>
      <c r="E976" s="36"/>
      <c r="F976" s="36"/>
      <c r="G976" s="36"/>
      <c r="H976" s="36"/>
    </row>
    <row r="977" spans="1:8">
      <c r="A977" s="36"/>
      <c r="B977" s="36"/>
      <c r="C977" s="36"/>
      <c r="D977" s="36"/>
      <c r="E977" s="36"/>
      <c r="F977" s="36"/>
      <c r="G977" s="36"/>
      <c r="H977" s="36"/>
    </row>
    <row r="978" spans="1:8">
      <c r="A978" s="36"/>
      <c r="B978" s="36"/>
      <c r="C978" s="36"/>
      <c r="D978" s="36"/>
      <c r="E978" s="36"/>
      <c r="F978" s="36"/>
      <c r="G978" s="36"/>
      <c r="H978" s="36"/>
    </row>
    <row r="979" spans="1:8">
      <c r="A979" s="36"/>
      <c r="B979" s="36"/>
      <c r="C979" s="36"/>
      <c r="D979" s="36"/>
      <c r="E979" s="36"/>
      <c r="F979" s="36"/>
      <c r="G979" s="36"/>
      <c r="H979" s="36"/>
    </row>
    <row r="980" spans="1:8">
      <c r="A980" s="36"/>
      <c r="B980" s="36"/>
      <c r="C980" s="36"/>
      <c r="D980" s="36"/>
      <c r="E980" s="36"/>
      <c r="F980" s="36"/>
      <c r="G980" s="36"/>
      <c r="H980" s="36"/>
    </row>
    <row r="981" spans="1:8">
      <c r="A981" s="36"/>
      <c r="B981" s="36"/>
      <c r="C981" s="36"/>
      <c r="D981" s="36"/>
      <c r="E981" s="36"/>
      <c r="F981" s="36"/>
      <c r="G981" s="36"/>
      <c r="H981" s="36"/>
    </row>
    <row r="982" spans="1:8">
      <c r="A982" s="36"/>
      <c r="B982" s="36"/>
      <c r="C982" s="36"/>
      <c r="D982" s="36"/>
      <c r="E982" s="36"/>
      <c r="F982" s="36"/>
      <c r="G982" s="36"/>
      <c r="H982" s="36"/>
    </row>
    <row r="983" spans="1:8">
      <c r="A983" s="36"/>
      <c r="B983" s="36"/>
      <c r="C983" s="36"/>
      <c r="D983" s="36"/>
      <c r="E983" s="36"/>
      <c r="F983" s="36"/>
      <c r="G983" s="36"/>
      <c r="H983" s="36"/>
    </row>
    <row r="984" spans="1:8">
      <c r="A984" s="36"/>
      <c r="B984" s="36"/>
      <c r="C984" s="36"/>
      <c r="D984" s="36"/>
      <c r="E984" s="36"/>
      <c r="F984" s="36"/>
      <c r="G984" s="36"/>
      <c r="H984" s="36"/>
    </row>
    <row r="985" spans="1:8">
      <c r="A985" s="36"/>
      <c r="B985" s="36"/>
      <c r="C985" s="36"/>
      <c r="D985" s="36"/>
      <c r="E985" s="36"/>
      <c r="F985" s="36"/>
      <c r="G985" s="36"/>
      <c r="H985" s="36"/>
    </row>
    <row r="986" spans="1:8">
      <c r="A986" s="36"/>
      <c r="B986" s="36"/>
      <c r="C986" s="36"/>
      <c r="D986" s="36"/>
      <c r="E986" s="36"/>
      <c r="F986" s="36"/>
      <c r="G986" s="36"/>
      <c r="H986" s="36"/>
    </row>
    <row r="987" spans="1:8">
      <c r="A987" s="36"/>
      <c r="B987" s="36"/>
      <c r="C987" s="36"/>
      <c r="D987" s="36"/>
      <c r="E987" s="36"/>
      <c r="F987" s="36"/>
      <c r="G987" s="36"/>
      <c r="H987" s="36"/>
    </row>
    <row r="988" spans="1:8">
      <c r="A988" s="36"/>
      <c r="B988" s="36"/>
      <c r="C988" s="36"/>
      <c r="D988" s="36"/>
      <c r="E988" s="36"/>
      <c r="F988" s="36"/>
      <c r="G988" s="36"/>
      <c r="H988" s="36"/>
    </row>
    <row r="989" spans="1:8">
      <c r="A989" s="36"/>
      <c r="B989" s="36"/>
      <c r="C989" s="36"/>
      <c r="D989" s="36"/>
      <c r="E989" s="36"/>
      <c r="F989" s="36"/>
      <c r="G989" s="36"/>
      <c r="H989" s="36"/>
    </row>
    <row r="990" spans="1:8">
      <c r="A990" s="36"/>
      <c r="B990" s="36"/>
      <c r="C990" s="36"/>
      <c r="D990" s="36"/>
      <c r="E990" s="36"/>
      <c r="F990" s="36"/>
      <c r="G990" s="36"/>
      <c r="H990" s="36"/>
    </row>
    <row r="991" spans="1:8">
      <c r="A991" s="36"/>
      <c r="B991" s="36"/>
      <c r="C991" s="36"/>
      <c r="D991" s="36"/>
      <c r="E991" s="36"/>
      <c r="F991" s="36"/>
      <c r="G991" s="36"/>
      <c r="H991" s="36"/>
    </row>
    <row r="992" spans="1:8">
      <c r="A992" s="36"/>
      <c r="B992" s="36"/>
      <c r="C992" s="36"/>
      <c r="D992" s="36"/>
      <c r="E992" s="36"/>
      <c r="F992" s="36"/>
      <c r="G992" s="36"/>
      <c r="H992" s="36"/>
    </row>
    <row r="993" spans="1:8">
      <c r="A993" s="36"/>
      <c r="B993" s="36"/>
      <c r="C993" s="36"/>
      <c r="D993" s="36"/>
      <c r="E993" s="36"/>
      <c r="F993" s="36"/>
      <c r="G993" s="36"/>
      <c r="H993" s="36"/>
    </row>
    <row r="994" spans="1:8">
      <c r="A994" s="36"/>
      <c r="B994" s="36"/>
      <c r="C994" s="36"/>
      <c r="D994" s="36"/>
      <c r="E994" s="36"/>
      <c r="F994" s="36"/>
      <c r="G994" s="36"/>
      <c r="H994" s="36"/>
    </row>
    <row r="995" spans="1:8">
      <c r="A995" s="36"/>
      <c r="B995" s="36"/>
      <c r="C995" s="36"/>
      <c r="D995" s="36"/>
      <c r="E995" s="36"/>
      <c r="F995" s="36"/>
      <c r="G995" s="36"/>
      <c r="H995" s="36"/>
    </row>
    <row r="996" spans="1:8">
      <c r="A996" s="36"/>
      <c r="B996" s="36"/>
      <c r="C996" s="36"/>
      <c r="D996" s="36"/>
      <c r="E996" s="36"/>
      <c r="F996" s="36"/>
      <c r="G996" s="36"/>
      <c r="H996" s="36"/>
    </row>
    <row r="997" spans="1:8">
      <c r="A997" s="36"/>
      <c r="B997" s="36"/>
      <c r="C997" s="36"/>
      <c r="D997" s="36"/>
      <c r="E997" s="36"/>
      <c r="F997" s="36"/>
      <c r="G997" s="36"/>
      <c r="H997" s="36"/>
    </row>
    <row r="998" spans="1:8">
      <c r="A998" s="36"/>
      <c r="B998" s="36"/>
      <c r="C998" s="36"/>
      <c r="D998" s="36"/>
      <c r="E998" s="36"/>
      <c r="F998" s="36"/>
      <c r="G998" s="36"/>
      <c r="H998" s="36"/>
    </row>
    <row r="999" spans="1:8">
      <c r="A999" s="36"/>
      <c r="B999" s="36"/>
      <c r="C999" s="36"/>
      <c r="D999" s="36"/>
      <c r="E999" s="36"/>
      <c r="F999" s="36"/>
      <c r="G999" s="36"/>
      <c r="H999" s="36"/>
    </row>
    <row r="1000" spans="1:8">
      <c r="A1000" s="36"/>
      <c r="B1000" s="36"/>
      <c r="C1000" s="36"/>
      <c r="D1000" s="36"/>
      <c r="E1000" s="36"/>
      <c r="F1000" s="36"/>
      <c r="G1000" s="36"/>
      <c r="H1000" s="36"/>
    </row>
    <row r="1001" spans="1:8">
      <c r="A1001" s="36"/>
      <c r="B1001" s="36"/>
      <c r="C1001" s="36"/>
      <c r="D1001" s="36"/>
      <c r="E1001" s="36"/>
      <c r="F1001" s="36"/>
      <c r="G1001" s="36"/>
      <c r="H1001" s="36"/>
    </row>
    <row r="1002" spans="1:8">
      <c r="A1002" s="36"/>
      <c r="B1002" s="36"/>
      <c r="C1002" s="36"/>
      <c r="D1002" s="36"/>
      <c r="E1002" s="36"/>
      <c r="F1002" s="36"/>
      <c r="G1002" s="36"/>
      <c r="H1002" s="36"/>
    </row>
    <row r="1003" spans="1:8">
      <c r="A1003" s="36"/>
      <c r="B1003" s="36"/>
      <c r="C1003" s="36"/>
      <c r="D1003" s="36"/>
      <c r="E1003" s="36"/>
      <c r="F1003" s="36"/>
      <c r="G1003" s="36"/>
      <c r="H1003" s="36"/>
    </row>
    <row r="1004" spans="1:8">
      <c r="A1004" s="36"/>
      <c r="B1004" s="36"/>
      <c r="C1004" s="36"/>
      <c r="D1004" s="36"/>
      <c r="E1004" s="36"/>
      <c r="F1004" s="36"/>
      <c r="G1004" s="36"/>
      <c r="H1004" s="36"/>
    </row>
    <row r="1005" spans="1:8">
      <c r="A1005" s="36"/>
      <c r="B1005" s="36"/>
      <c r="C1005" s="36"/>
      <c r="D1005" s="36"/>
      <c r="E1005" s="36"/>
      <c r="F1005" s="36"/>
      <c r="G1005" s="36"/>
      <c r="H1005" s="36"/>
    </row>
    <row r="1006" spans="1:8">
      <c r="A1006" s="36"/>
      <c r="B1006" s="36"/>
      <c r="C1006" s="36"/>
      <c r="D1006" s="36"/>
      <c r="E1006" s="36"/>
      <c r="F1006" s="36"/>
      <c r="G1006" s="36"/>
      <c r="H1006" s="36"/>
    </row>
    <row r="1007" spans="1:8">
      <c r="A1007" s="36"/>
      <c r="B1007" s="36"/>
      <c r="C1007" s="36"/>
      <c r="D1007" s="36"/>
      <c r="E1007" s="36"/>
      <c r="F1007" s="36"/>
      <c r="G1007" s="36"/>
      <c r="H1007" s="36"/>
    </row>
    <row r="1008" spans="1:8">
      <c r="A1008" s="36"/>
      <c r="B1008" s="36"/>
      <c r="C1008" s="36"/>
      <c r="D1008" s="36"/>
      <c r="E1008" s="36"/>
      <c r="F1008" s="36"/>
      <c r="G1008" s="36"/>
      <c r="H1008" s="36"/>
    </row>
    <row r="1009" spans="1:8">
      <c r="A1009" s="36"/>
      <c r="B1009" s="36"/>
      <c r="C1009" s="36"/>
      <c r="D1009" s="36"/>
      <c r="E1009" s="36"/>
      <c r="F1009" s="36"/>
      <c r="G1009" s="36"/>
      <c r="H1009" s="36"/>
    </row>
    <row r="1010" spans="1:8">
      <c r="A1010" s="36"/>
      <c r="B1010" s="36"/>
      <c r="C1010" s="36"/>
      <c r="D1010" s="36"/>
      <c r="E1010" s="36"/>
      <c r="F1010" s="36"/>
      <c r="G1010" s="36"/>
      <c r="H1010" s="36"/>
    </row>
    <row r="1011" spans="1:8">
      <c r="A1011" s="36"/>
      <c r="B1011" s="36"/>
      <c r="C1011" s="36"/>
      <c r="D1011" s="36"/>
      <c r="E1011" s="36"/>
      <c r="F1011" s="36"/>
      <c r="G1011" s="36"/>
      <c r="H1011" s="36"/>
    </row>
    <row r="1012" spans="1:8">
      <c r="A1012" s="36"/>
      <c r="B1012" s="36"/>
      <c r="C1012" s="36"/>
      <c r="D1012" s="36"/>
      <c r="E1012" s="36"/>
      <c r="F1012" s="36"/>
      <c r="G1012" s="36"/>
      <c r="H1012" s="36"/>
    </row>
    <row r="1013" spans="1:8">
      <c r="A1013" s="36"/>
      <c r="B1013" s="36"/>
      <c r="C1013" s="36"/>
      <c r="D1013" s="36"/>
      <c r="E1013" s="36"/>
      <c r="F1013" s="36"/>
      <c r="G1013" s="36"/>
      <c r="H1013" s="36"/>
    </row>
    <row r="1014" spans="1:8">
      <c r="A1014" s="36"/>
      <c r="B1014" s="36"/>
      <c r="C1014" s="36"/>
      <c r="D1014" s="36"/>
      <c r="E1014" s="36"/>
      <c r="F1014" s="36"/>
      <c r="G1014" s="36"/>
      <c r="H1014" s="36"/>
    </row>
    <row r="1015" spans="1:8">
      <c r="A1015" s="36"/>
      <c r="B1015" s="36"/>
      <c r="C1015" s="36"/>
      <c r="D1015" s="36"/>
      <c r="E1015" s="36"/>
      <c r="F1015" s="36"/>
      <c r="G1015" s="36"/>
      <c r="H1015" s="36"/>
    </row>
    <row r="1016" spans="1:8">
      <c r="A1016" s="36"/>
      <c r="B1016" s="36"/>
      <c r="C1016" s="36"/>
      <c r="D1016" s="36"/>
      <c r="E1016" s="36"/>
      <c r="F1016" s="36"/>
      <c r="G1016" s="36"/>
      <c r="H1016" s="36"/>
    </row>
    <row r="1017" spans="1:8">
      <c r="A1017" s="36"/>
      <c r="B1017" s="36"/>
      <c r="C1017" s="36"/>
      <c r="D1017" s="36"/>
      <c r="E1017" s="36"/>
      <c r="F1017" s="36"/>
      <c r="G1017" s="36"/>
      <c r="H1017" s="36"/>
    </row>
    <row r="1018" spans="1:8">
      <c r="A1018" s="36"/>
      <c r="B1018" s="36"/>
      <c r="C1018" s="36"/>
      <c r="D1018" s="36"/>
      <c r="E1018" s="36"/>
      <c r="F1018" s="36"/>
      <c r="G1018" s="36"/>
      <c r="H1018" s="36"/>
    </row>
    <row r="1019" spans="1:8">
      <c r="A1019" s="36"/>
      <c r="B1019" s="36"/>
      <c r="C1019" s="36"/>
      <c r="D1019" s="36"/>
      <c r="E1019" s="36"/>
      <c r="F1019" s="36"/>
      <c r="G1019" s="36"/>
      <c r="H1019" s="36"/>
    </row>
    <row r="1020" spans="1:8">
      <c r="A1020" s="36"/>
      <c r="B1020" s="36"/>
      <c r="C1020" s="36"/>
      <c r="D1020" s="36"/>
      <c r="E1020" s="36"/>
      <c r="F1020" s="36"/>
      <c r="G1020" s="36"/>
      <c r="H1020" s="36"/>
    </row>
    <row r="1021" spans="1:8">
      <c r="A1021" s="36"/>
      <c r="B1021" s="36"/>
      <c r="C1021" s="36"/>
      <c r="D1021" s="36"/>
      <c r="E1021" s="36"/>
      <c r="F1021" s="36"/>
      <c r="G1021" s="36"/>
      <c r="H1021" s="36"/>
    </row>
    <row r="1022" spans="1:8">
      <c r="A1022" s="36"/>
      <c r="B1022" s="36"/>
      <c r="C1022" s="36"/>
      <c r="D1022" s="36"/>
      <c r="E1022" s="36"/>
      <c r="F1022" s="36"/>
      <c r="G1022" s="36"/>
      <c r="H1022" s="36"/>
    </row>
    <row r="1023" spans="1:8">
      <c r="A1023" s="36"/>
      <c r="B1023" s="36"/>
      <c r="C1023" s="36"/>
      <c r="D1023" s="36"/>
      <c r="E1023" s="36"/>
      <c r="F1023" s="36"/>
      <c r="G1023" s="36"/>
      <c r="H1023" s="36"/>
    </row>
    <row r="1024" spans="1:8">
      <c r="A1024" s="36"/>
      <c r="B1024" s="36"/>
      <c r="C1024" s="36"/>
      <c r="D1024" s="36"/>
      <c r="E1024" s="36"/>
      <c r="F1024" s="36"/>
      <c r="G1024" s="36"/>
      <c r="H1024" s="36"/>
    </row>
    <row r="1025" spans="1:8">
      <c r="A1025" s="36"/>
      <c r="B1025" s="36"/>
      <c r="C1025" s="36"/>
      <c r="D1025" s="36"/>
      <c r="E1025" s="36"/>
      <c r="F1025" s="36"/>
      <c r="G1025" s="36"/>
      <c r="H1025" s="36"/>
    </row>
    <row r="1026" spans="1:8">
      <c r="A1026" s="36"/>
      <c r="B1026" s="36"/>
      <c r="C1026" s="36"/>
      <c r="D1026" s="36"/>
      <c r="E1026" s="36"/>
      <c r="F1026" s="36"/>
      <c r="G1026" s="36"/>
      <c r="H1026" s="36"/>
    </row>
    <row r="1027" spans="1:8">
      <c r="A1027" s="36"/>
      <c r="B1027" s="36"/>
      <c r="C1027" s="36"/>
      <c r="D1027" s="36"/>
      <c r="E1027" s="36"/>
      <c r="F1027" s="36"/>
      <c r="G1027" s="36"/>
      <c r="H1027" s="36"/>
    </row>
    <row r="1028" spans="1:8">
      <c r="A1028" s="36"/>
      <c r="B1028" s="36"/>
      <c r="C1028" s="36"/>
      <c r="D1028" s="36"/>
      <c r="E1028" s="36"/>
      <c r="F1028" s="36"/>
      <c r="G1028" s="36"/>
      <c r="H1028" s="36"/>
    </row>
    <row r="1029" spans="1:8">
      <c r="A1029" s="36"/>
      <c r="B1029" s="36"/>
      <c r="C1029" s="36"/>
      <c r="D1029" s="36"/>
      <c r="E1029" s="36"/>
      <c r="F1029" s="36"/>
      <c r="G1029" s="36"/>
      <c r="H1029" s="36"/>
    </row>
    <row r="1030" spans="1:8">
      <c r="A1030" s="36"/>
      <c r="B1030" s="36"/>
      <c r="C1030" s="36"/>
      <c r="D1030" s="36"/>
      <c r="E1030" s="36"/>
      <c r="F1030" s="36"/>
      <c r="G1030" s="36"/>
      <c r="H1030" s="36"/>
    </row>
    <row r="1031" spans="1:8">
      <c r="A1031" s="36"/>
      <c r="B1031" s="36"/>
      <c r="C1031" s="36"/>
      <c r="D1031" s="36"/>
      <c r="E1031" s="36"/>
      <c r="F1031" s="36"/>
      <c r="G1031" s="36"/>
      <c r="H1031" s="36"/>
    </row>
    <row r="1032" spans="1:8">
      <c r="A1032" s="36"/>
      <c r="B1032" s="36"/>
      <c r="C1032" s="36"/>
      <c r="D1032" s="36"/>
      <c r="E1032" s="36"/>
      <c r="F1032" s="36"/>
      <c r="G1032" s="36"/>
      <c r="H1032" s="36"/>
    </row>
    <row r="1033" spans="1:8">
      <c r="A1033" s="36"/>
      <c r="B1033" s="36"/>
      <c r="C1033" s="36"/>
      <c r="D1033" s="36"/>
      <c r="E1033" s="36"/>
      <c r="F1033" s="36"/>
      <c r="G1033" s="36"/>
      <c r="H1033" s="36"/>
    </row>
    <row r="1034" spans="1:8">
      <c r="A1034" s="36"/>
      <c r="B1034" s="36"/>
      <c r="C1034" s="36"/>
      <c r="D1034" s="36"/>
      <c r="E1034" s="36"/>
      <c r="F1034" s="36"/>
      <c r="G1034" s="36"/>
      <c r="H1034" s="36"/>
    </row>
    <row r="1035" spans="1:8">
      <c r="A1035" s="36"/>
      <c r="B1035" s="36"/>
      <c r="C1035" s="36"/>
      <c r="D1035" s="36"/>
      <c r="E1035" s="36"/>
      <c r="F1035" s="36"/>
      <c r="G1035" s="36"/>
      <c r="H1035" s="36"/>
    </row>
    <row r="1036" spans="1:8">
      <c r="A1036" s="36"/>
      <c r="B1036" s="36"/>
      <c r="C1036" s="36"/>
      <c r="D1036" s="36"/>
      <c r="E1036" s="36"/>
      <c r="F1036" s="36"/>
      <c r="G1036" s="36"/>
      <c r="H1036" s="36"/>
    </row>
    <row r="1037" spans="1:8">
      <c r="A1037" s="36"/>
      <c r="B1037" s="36"/>
      <c r="C1037" s="36"/>
      <c r="D1037" s="36"/>
      <c r="E1037" s="36"/>
      <c r="F1037" s="36"/>
      <c r="G1037" s="36"/>
      <c r="H1037" s="36"/>
    </row>
    <row r="1038" spans="1:8">
      <c r="A1038" s="36"/>
      <c r="B1038" s="36"/>
      <c r="C1038" s="36"/>
      <c r="D1038" s="36"/>
      <c r="E1038" s="36"/>
      <c r="F1038" s="36"/>
      <c r="G1038" s="36"/>
      <c r="H1038" s="36"/>
    </row>
    <row r="1039" spans="1:8">
      <c r="A1039" s="36"/>
      <c r="B1039" s="36"/>
      <c r="C1039" s="36"/>
      <c r="D1039" s="36"/>
      <c r="E1039" s="36"/>
      <c r="F1039" s="36"/>
      <c r="G1039" s="36"/>
      <c r="H1039" s="36"/>
    </row>
    <row r="1040" spans="1:8">
      <c r="A1040" s="36"/>
      <c r="B1040" s="36"/>
      <c r="C1040" s="36"/>
      <c r="D1040" s="36"/>
      <c r="E1040" s="36"/>
      <c r="F1040" s="36"/>
      <c r="G1040" s="36"/>
      <c r="H1040" s="36"/>
    </row>
    <row r="1041" spans="1:8">
      <c r="A1041" s="36"/>
      <c r="B1041" s="36"/>
      <c r="C1041" s="36"/>
      <c r="D1041" s="36"/>
      <c r="E1041" s="36"/>
      <c r="F1041" s="36"/>
      <c r="G1041" s="36"/>
      <c r="H1041" s="36"/>
    </row>
    <row r="1042" spans="1:8">
      <c r="A1042" s="36"/>
      <c r="B1042" s="36"/>
      <c r="C1042" s="36"/>
      <c r="D1042" s="36"/>
      <c r="E1042" s="36"/>
      <c r="F1042" s="36"/>
      <c r="G1042" s="36"/>
      <c r="H1042" s="36"/>
    </row>
    <row r="1043" spans="1:8">
      <c r="A1043" s="36"/>
      <c r="B1043" s="36"/>
      <c r="C1043" s="36"/>
      <c r="D1043" s="36"/>
      <c r="E1043" s="36"/>
      <c r="F1043" s="36"/>
      <c r="G1043" s="36"/>
      <c r="H1043" s="36"/>
    </row>
    <row r="1044" spans="1:8">
      <c r="A1044" s="36"/>
      <c r="B1044" s="36"/>
      <c r="C1044" s="36"/>
      <c r="D1044" s="36"/>
      <c r="E1044" s="36"/>
      <c r="F1044" s="36"/>
      <c r="G1044" s="36"/>
      <c r="H1044" s="36"/>
    </row>
    <row r="1045" spans="1:8">
      <c r="A1045" s="36"/>
      <c r="B1045" s="36"/>
      <c r="C1045" s="36"/>
      <c r="D1045" s="36"/>
      <c r="E1045" s="36"/>
      <c r="F1045" s="36"/>
      <c r="G1045" s="36"/>
      <c r="H1045" s="36"/>
    </row>
    <row r="1046" spans="1:8">
      <c r="A1046" s="36"/>
      <c r="B1046" s="36"/>
      <c r="C1046" s="36"/>
      <c r="D1046" s="36"/>
      <c r="E1046" s="36"/>
      <c r="F1046" s="36"/>
      <c r="G1046" s="36"/>
      <c r="H1046" s="36"/>
    </row>
  </sheetData>
  <sheetProtection sheet="1" objects="1" scenarios="1"/>
  <mergeCells count="17">
    <mergeCell ref="A1:H1"/>
    <mergeCell ref="A2:H2"/>
    <mergeCell ref="A75:H75"/>
    <mergeCell ref="A76:H76"/>
    <mergeCell ref="A133:H133"/>
    <mergeCell ref="A132:H132"/>
    <mergeCell ref="A200:H200"/>
    <mergeCell ref="A201:H201"/>
    <mergeCell ref="B510:F510"/>
    <mergeCell ref="A482:H482"/>
    <mergeCell ref="A483:H483"/>
    <mergeCell ref="A277:H277"/>
    <mergeCell ref="A278:H278"/>
    <mergeCell ref="A354:H354"/>
    <mergeCell ref="A355:H355"/>
    <mergeCell ref="A433:H433"/>
    <mergeCell ref="A434:H434"/>
  </mergeCells>
  <phoneticPr fontId="0" type="noConversion"/>
  <printOptions horizontalCentered="1"/>
  <pageMargins left="0.25" right="0.25" top="0.88" bottom="0.5" header="0.5" footer="0.5"/>
  <pageSetup scale="54" orientation="portrait" r:id="rId1"/>
  <headerFooter alignWithMargins="0">
    <oddHeader>&amp;C&amp;"Times New Roman,Bold"&amp;16ATTACHMENT D, Page &amp;P of &amp;N
EVERGY</oddHeader>
    <oddFooter>&amp;R&amp;1#&amp;"Calibri"&amp;10&amp;KA80000Internal Use Only</oddFooter>
  </headerFooter>
  <rowBreaks count="7" manualBreakCount="7">
    <brk id="74" max="16383" man="1"/>
    <brk id="131" max="16383" man="1"/>
    <brk id="199" max="7" man="1"/>
    <brk id="276" max="7" man="1"/>
    <brk id="353" max="7" man="1"/>
    <brk id="432" max="7" man="1"/>
    <brk id="481"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226"/>
  <sheetViews>
    <sheetView view="pageBreakPreview" zoomScale="80" zoomScaleNormal="100" zoomScaleSheetLayoutView="80" workbookViewId="0">
      <selection activeCell="M20" sqref="M20"/>
    </sheetView>
  </sheetViews>
  <sheetFormatPr defaultColWidth="9.1796875" defaultRowHeight="12.5"/>
  <cols>
    <col min="1" max="1" width="7.81640625" style="36" customWidth="1"/>
    <col min="2" max="2" width="69.1796875" style="36" customWidth="1"/>
    <col min="3" max="3" width="11.81640625" style="36" customWidth="1"/>
    <col min="4" max="4" width="16" style="36" customWidth="1"/>
    <col min="5" max="5" width="15.81640625" style="36" customWidth="1"/>
    <col min="6" max="6" width="15.1796875" style="36" bestFit="1" customWidth="1"/>
    <col min="7" max="7" width="15.1796875" style="36" customWidth="1"/>
    <col min="8" max="8" width="18.54296875" style="36" customWidth="1"/>
    <col min="9" max="9" width="11.81640625" style="46" customWidth="1"/>
    <col min="10" max="10" width="5.1796875" style="46" customWidth="1"/>
    <col min="11" max="11" width="7.81640625" style="46" bestFit="1" customWidth="1"/>
    <col min="12" max="12" width="11.81640625" style="46" bestFit="1" customWidth="1"/>
    <col min="13" max="13" width="12.81640625" style="46" bestFit="1" customWidth="1"/>
    <col min="14" max="15" width="13.1796875" style="46" bestFit="1" customWidth="1"/>
    <col min="16" max="16" width="13.453125" style="46" bestFit="1" customWidth="1"/>
    <col min="17" max="17" width="15.1796875" style="46" bestFit="1" customWidth="1"/>
    <col min="18" max="18" width="11.81640625" style="46" bestFit="1" customWidth="1"/>
    <col min="19" max="19" width="14.453125" style="46" bestFit="1" customWidth="1"/>
    <col min="20" max="20" width="4.81640625" style="46" customWidth="1"/>
    <col min="21" max="21" width="12.81640625" style="46" bestFit="1" customWidth="1"/>
    <col min="22" max="22" width="12.453125" style="46" bestFit="1" customWidth="1"/>
    <col min="23" max="24" width="13.1796875" style="46" bestFit="1" customWidth="1"/>
    <col min="25" max="25" width="13.453125" style="46" bestFit="1" customWidth="1"/>
    <col min="26" max="27" width="12.81640625" style="46" bestFit="1" customWidth="1"/>
    <col min="28" max="28" width="14.1796875" style="46" bestFit="1" customWidth="1"/>
    <col min="29" max="29" width="9.1796875" style="46" customWidth="1"/>
    <col min="30" max="30" width="15.1796875" style="46" bestFit="1" customWidth="1"/>
    <col min="31" max="31" width="12.81640625" style="46" bestFit="1" customWidth="1"/>
    <col min="32" max="16384" width="9.1796875" style="46"/>
  </cols>
  <sheetData>
    <row r="1" spans="1:33" ht="20">
      <c r="A1" s="1247" t="s">
        <v>2958</v>
      </c>
      <c r="B1" s="1247"/>
      <c r="C1" s="1247"/>
      <c r="D1" s="1247"/>
      <c r="E1" s="1247"/>
      <c r="F1" s="1247"/>
      <c r="G1" s="1247"/>
      <c r="H1" s="1247"/>
    </row>
    <row r="2" spans="1:33" ht="19">
      <c r="A2" s="1221" t="str">
        <f>' Net Monthly Bill'!A2:B2</f>
        <v>For Contract Year Beginning June 1, 2026, Based on 2025 Data</v>
      </c>
      <c r="B2" s="1258"/>
      <c r="C2" s="1258"/>
      <c r="D2" s="1258"/>
      <c r="E2" s="1258"/>
      <c r="F2" s="1258"/>
      <c r="G2" s="1258"/>
      <c r="H2" s="1258"/>
      <c r="I2" s="36"/>
    </row>
    <row r="3" spans="1:33" ht="12" customHeight="1">
      <c r="A3" s="16"/>
      <c r="B3" s="16"/>
      <c r="C3" s="23"/>
      <c r="D3" s="23"/>
      <c r="E3" s="23"/>
      <c r="F3" s="23"/>
      <c r="G3" s="23"/>
      <c r="H3" s="23"/>
      <c r="I3" s="36"/>
    </row>
    <row r="4" spans="1:33" ht="13.5" customHeight="1">
      <c r="A4" s="8"/>
      <c r="B4" s="8"/>
      <c r="C4" s="8" t="s">
        <v>476</v>
      </c>
      <c r="D4" s="8" t="s">
        <v>477</v>
      </c>
      <c r="E4" s="8" t="s">
        <v>478</v>
      </c>
      <c r="F4" s="8" t="s">
        <v>479</v>
      </c>
      <c r="G4" s="8" t="s">
        <v>480</v>
      </c>
      <c r="H4" s="8" t="s">
        <v>874</v>
      </c>
      <c r="I4" s="187"/>
      <c r="J4" s="186"/>
    </row>
    <row r="5" spans="1:33" ht="13.5" customHeight="1">
      <c r="A5" s="96"/>
      <c r="B5" s="96"/>
      <c r="C5" s="96"/>
      <c r="D5" s="256" t="s">
        <v>465</v>
      </c>
      <c r="E5" s="256"/>
      <c r="F5" s="256"/>
      <c r="G5" s="256"/>
      <c r="H5" s="256" t="s">
        <v>2225</v>
      </c>
      <c r="I5" s="187"/>
      <c r="J5" s="186"/>
    </row>
    <row r="6" spans="1:33" ht="13.5" customHeight="1">
      <c r="A6" s="96"/>
      <c r="B6" s="96"/>
      <c r="C6" s="96" t="s">
        <v>2317</v>
      </c>
      <c r="D6" s="256" t="s">
        <v>649</v>
      </c>
      <c r="E6" s="256" t="s">
        <v>650</v>
      </c>
      <c r="F6" s="256" t="s">
        <v>650</v>
      </c>
      <c r="G6" s="256" t="s">
        <v>650</v>
      </c>
      <c r="H6" s="257" t="s">
        <v>2226</v>
      </c>
      <c r="I6" s="187"/>
      <c r="J6" s="186"/>
    </row>
    <row r="7" spans="1:33" ht="18.5">
      <c r="A7" s="99" t="s">
        <v>490</v>
      </c>
      <c r="B7" s="294" t="s">
        <v>870</v>
      </c>
      <c r="C7" s="294" t="s">
        <v>2455</v>
      </c>
      <c r="D7" s="295" t="s">
        <v>2226</v>
      </c>
      <c r="E7" s="294" t="s">
        <v>2456</v>
      </c>
      <c r="F7" s="294" t="s">
        <v>511</v>
      </c>
      <c r="G7" s="294" t="s">
        <v>512</v>
      </c>
      <c r="H7" s="295" t="s">
        <v>2321</v>
      </c>
      <c r="I7" s="187"/>
      <c r="J7" s="186"/>
    </row>
    <row r="8" spans="1:33" ht="15.5">
      <c r="A8" s="396">
        <v>1</v>
      </c>
      <c r="B8" s="4" t="s">
        <v>3146</v>
      </c>
      <c r="C8" s="325"/>
      <c r="D8" s="257"/>
      <c r="E8" s="325"/>
      <c r="F8" s="325"/>
      <c r="G8" s="325"/>
      <c r="H8" s="257"/>
      <c r="I8" s="187"/>
      <c r="J8" s="186"/>
    </row>
    <row r="9" spans="1:33" ht="15.5">
      <c r="A9" s="396">
        <f>A8+1</f>
        <v>2</v>
      </c>
      <c r="B9" s="819" t="s">
        <v>72</v>
      </c>
      <c r="C9" s="810">
        <v>6.6666666666666666E-2</v>
      </c>
      <c r="D9" s="811">
        <v>0</v>
      </c>
      <c r="E9" s="811">
        <v>0</v>
      </c>
      <c r="F9" s="811">
        <v>0</v>
      </c>
      <c r="G9" s="811">
        <v>0</v>
      </c>
      <c r="H9" s="226">
        <f>SUM(D9:G9)</f>
        <v>0</v>
      </c>
      <c r="I9" s="187"/>
      <c r="J9" s="186"/>
    </row>
    <row r="10" spans="1:33" ht="15.5">
      <c r="A10" s="396">
        <f t="shared" ref="A10:A67" si="0">A9+1</f>
        <v>3</v>
      </c>
      <c r="B10" s="439" t="s">
        <v>1704</v>
      </c>
      <c r="C10" s="810">
        <v>0.2</v>
      </c>
      <c r="D10" s="811">
        <v>0</v>
      </c>
      <c r="E10" s="811">
        <v>0</v>
      </c>
      <c r="F10" s="811">
        <v>0</v>
      </c>
      <c r="G10" s="811">
        <v>0</v>
      </c>
      <c r="H10" s="226">
        <f t="shared" ref="H10:H80" si="1">SUM(D10:G10)</f>
        <v>0</v>
      </c>
      <c r="I10" s="186"/>
      <c r="J10" s="186"/>
      <c r="AF10" s="421"/>
      <c r="AG10" s="421"/>
    </row>
    <row r="11" spans="1:33" ht="15.5">
      <c r="A11" s="396">
        <f t="shared" si="0"/>
        <v>4</v>
      </c>
      <c r="B11" s="439" t="s">
        <v>1705</v>
      </c>
      <c r="C11" s="810">
        <v>0.2</v>
      </c>
      <c r="D11" s="811">
        <v>0</v>
      </c>
      <c r="E11" s="811">
        <v>0</v>
      </c>
      <c r="F11" s="811">
        <v>0</v>
      </c>
      <c r="G11" s="811">
        <v>0</v>
      </c>
      <c r="H11" s="226">
        <f t="shared" si="1"/>
        <v>0</v>
      </c>
      <c r="I11" s="186"/>
      <c r="J11" s="186"/>
      <c r="AF11" s="421"/>
      <c r="AG11" s="421"/>
    </row>
    <row r="12" spans="1:33" ht="15.5">
      <c r="A12" s="396">
        <f t="shared" si="0"/>
        <v>5</v>
      </c>
      <c r="B12" s="439" t="s">
        <v>1706</v>
      </c>
      <c r="C12" s="810">
        <v>0.2</v>
      </c>
      <c r="D12" s="811">
        <v>0</v>
      </c>
      <c r="E12" s="811">
        <v>0</v>
      </c>
      <c r="F12" s="439">
        <v>0</v>
      </c>
      <c r="G12" s="811">
        <v>0</v>
      </c>
      <c r="H12" s="226">
        <f t="shared" si="1"/>
        <v>0</v>
      </c>
      <c r="I12" s="186"/>
      <c r="J12" s="186"/>
      <c r="AF12" s="421"/>
      <c r="AG12" s="421"/>
    </row>
    <row r="13" spans="1:33" ht="15.5">
      <c r="A13" s="396">
        <f t="shared" si="0"/>
        <v>6</v>
      </c>
      <c r="B13" s="439" t="s">
        <v>1707</v>
      </c>
      <c r="C13" s="810">
        <v>0.2</v>
      </c>
      <c r="D13" s="811">
        <v>0</v>
      </c>
      <c r="E13" s="811">
        <v>0</v>
      </c>
      <c r="F13" s="811">
        <v>0</v>
      </c>
      <c r="G13" s="811">
        <v>0</v>
      </c>
      <c r="H13" s="226">
        <f t="shared" si="1"/>
        <v>0</v>
      </c>
      <c r="I13" s="186"/>
      <c r="J13" s="186"/>
      <c r="AF13" s="421"/>
      <c r="AG13" s="421"/>
    </row>
    <row r="14" spans="1:33" ht="15.5">
      <c r="A14" s="396">
        <f t="shared" si="0"/>
        <v>7</v>
      </c>
      <c r="B14" s="439" t="s">
        <v>1708</v>
      </c>
      <c r="C14" s="810">
        <v>0.2</v>
      </c>
      <c r="D14" s="811">
        <v>0</v>
      </c>
      <c r="E14" s="811">
        <v>0</v>
      </c>
      <c r="F14" s="439">
        <v>0</v>
      </c>
      <c r="G14" s="811">
        <v>0</v>
      </c>
      <c r="H14" s="226">
        <f t="shared" si="1"/>
        <v>0</v>
      </c>
      <c r="I14" s="186"/>
      <c r="J14" s="186"/>
      <c r="AF14" s="421"/>
      <c r="AG14" s="421"/>
    </row>
    <row r="15" spans="1:33" ht="15.5">
      <c r="A15" s="396">
        <f t="shared" si="0"/>
        <v>8</v>
      </c>
      <c r="B15" s="439" t="s">
        <v>1709</v>
      </c>
      <c r="C15" s="810">
        <v>0.2</v>
      </c>
      <c r="D15" s="811">
        <v>0</v>
      </c>
      <c r="E15" s="811">
        <v>0</v>
      </c>
      <c r="F15" s="811">
        <v>0</v>
      </c>
      <c r="G15" s="811">
        <v>0</v>
      </c>
      <c r="H15" s="226">
        <f t="shared" si="1"/>
        <v>0</v>
      </c>
      <c r="I15" s="186"/>
      <c r="J15" s="186"/>
      <c r="AF15" s="421"/>
      <c r="AG15" s="421"/>
    </row>
    <row r="16" spans="1:33" ht="15.5">
      <c r="A16" s="396">
        <f t="shared" si="0"/>
        <v>9</v>
      </c>
      <c r="B16" s="439" t="s">
        <v>1126</v>
      </c>
      <c r="C16" s="810">
        <v>0.2</v>
      </c>
      <c r="D16" s="811">
        <v>-3120346.2199999997</v>
      </c>
      <c r="E16" s="811">
        <v>0</v>
      </c>
      <c r="F16" s="811">
        <v>0</v>
      </c>
      <c r="G16" s="811">
        <v>3120346.22</v>
      </c>
      <c r="H16" s="226">
        <f t="shared" si="1"/>
        <v>0</v>
      </c>
      <c r="I16" s="186"/>
      <c r="J16" s="186"/>
      <c r="AF16" s="421"/>
      <c r="AG16" s="421"/>
    </row>
    <row r="17" spans="1:33" ht="15.5">
      <c r="A17" s="396">
        <f t="shared" si="0"/>
        <v>10</v>
      </c>
      <c r="B17" s="439" t="s">
        <v>1127</v>
      </c>
      <c r="C17" s="810">
        <v>0.2</v>
      </c>
      <c r="D17" s="811">
        <v>-3223786.01</v>
      </c>
      <c r="E17" s="811">
        <v>0</v>
      </c>
      <c r="F17" s="811">
        <v>0</v>
      </c>
      <c r="G17" s="811">
        <v>3223786.01</v>
      </c>
      <c r="H17" s="226">
        <f t="shared" si="1"/>
        <v>0</v>
      </c>
      <c r="I17" s="186"/>
      <c r="J17" s="186"/>
      <c r="AF17" s="421"/>
      <c r="AG17" s="421"/>
    </row>
    <row r="18" spans="1:33" ht="15.5">
      <c r="A18" s="396">
        <f t="shared" si="0"/>
        <v>11</v>
      </c>
      <c r="B18" s="439" t="s">
        <v>1128</v>
      </c>
      <c r="C18" s="810">
        <v>0.2</v>
      </c>
      <c r="D18" s="811">
        <v>0</v>
      </c>
      <c r="E18" s="811">
        <v>0</v>
      </c>
      <c r="F18" s="811">
        <v>0</v>
      </c>
      <c r="G18" s="811">
        <v>0</v>
      </c>
      <c r="H18" s="226">
        <f t="shared" si="1"/>
        <v>0</v>
      </c>
      <c r="I18" s="186"/>
      <c r="J18" s="186"/>
      <c r="AF18" s="421"/>
      <c r="AG18" s="421"/>
    </row>
    <row r="19" spans="1:33" ht="15.5">
      <c r="A19" s="396">
        <f t="shared" si="0"/>
        <v>12</v>
      </c>
      <c r="B19" s="820" t="s">
        <v>1129</v>
      </c>
      <c r="C19" s="810">
        <v>2.7586206896551724E-2</v>
      </c>
      <c r="D19" s="811">
        <v>-4260732.79</v>
      </c>
      <c r="E19" s="811">
        <v>-264916</v>
      </c>
      <c r="F19" s="811">
        <v>0</v>
      </c>
      <c r="G19" s="811">
        <v>0</v>
      </c>
      <c r="H19" s="226">
        <f t="shared" si="1"/>
        <v>-4525648.79</v>
      </c>
      <c r="I19" s="186"/>
      <c r="J19" s="186"/>
      <c r="AF19" s="421"/>
      <c r="AG19" s="421"/>
    </row>
    <row r="20" spans="1:33" ht="15.5">
      <c r="A20" s="396">
        <f t="shared" si="0"/>
        <v>13</v>
      </c>
      <c r="B20" s="439" t="s">
        <v>1130</v>
      </c>
      <c r="C20" s="810">
        <v>0.2</v>
      </c>
      <c r="D20" s="811">
        <v>-104705.22</v>
      </c>
      <c r="E20" s="811">
        <v>0</v>
      </c>
      <c r="F20" s="811">
        <v>0</v>
      </c>
      <c r="G20" s="811">
        <v>104705.22</v>
      </c>
      <c r="H20" s="226">
        <f t="shared" si="1"/>
        <v>0</v>
      </c>
      <c r="I20" s="186"/>
      <c r="J20" s="186"/>
      <c r="K20" s="36"/>
      <c r="L20" s="38"/>
      <c r="M20" s="39"/>
      <c r="N20" s="39"/>
      <c r="O20" s="39"/>
      <c r="P20" s="39"/>
      <c r="Q20" s="39"/>
      <c r="R20" s="39"/>
      <c r="S20" s="39"/>
      <c r="T20" s="39"/>
      <c r="U20" s="39"/>
      <c r="V20" s="39"/>
      <c r="W20" s="39"/>
      <c r="X20" s="39"/>
      <c r="Y20" s="39"/>
      <c r="Z20" s="39"/>
      <c r="AA20" s="39"/>
      <c r="AB20" s="39"/>
      <c r="AC20" s="421"/>
      <c r="AD20" s="421"/>
      <c r="AE20" s="421"/>
      <c r="AF20" s="421"/>
      <c r="AG20" s="421"/>
    </row>
    <row r="21" spans="1:33" ht="15.5">
      <c r="A21" s="396">
        <f t="shared" si="0"/>
        <v>14</v>
      </c>
      <c r="B21" s="439" t="s">
        <v>1131</v>
      </c>
      <c r="C21" s="810">
        <v>0.2</v>
      </c>
      <c r="D21" s="811">
        <v>-82358.66</v>
      </c>
      <c r="E21" s="811">
        <v>0</v>
      </c>
      <c r="F21" s="811">
        <v>0</v>
      </c>
      <c r="G21" s="811">
        <v>82358.66</v>
      </c>
      <c r="H21" s="226">
        <f t="shared" si="1"/>
        <v>0</v>
      </c>
      <c r="I21" s="186"/>
      <c r="J21" s="186"/>
      <c r="K21" s="36"/>
      <c r="L21" s="38"/>
      <c r="M21" s="39"/>
      <c r="N21" s="39"/>
      <c r="O21" s="39"/>
      <c r="P21" s="39"/>
      <c r="Q21" s="39"/>
      <c r="R21" s="39"/>
      <c r="S21" s="39"/>
      <c r="T21" s="39"/>
      <c r="U21" s="39"/>
      <c r="V21" s="39"/>
      <c r="W21" s="39"/>
      <c r="X21" s="39"/>
      <c r="Y21" s="39"/>
      <c r="Z21" s="39"/>
      <c r="AA21" s="39"/>
      <c r="AB21" s="39"/>
      <c r="AC21" s="421"/>
      <c r="AD21" s="421"/>
      <c r="AE21" s="421"/>
      <c r="AF21" s="421"/>
      <c r="AG21" s="421"/>
    </row>
    <row r="22" spans="1:33" ht="15.5">
      <c r="A22" s="396">
        <f t="shared" si="0"/>
        <v>15</v>
      </c>
      <c r="B22" s="439" t="s">
        <v>1132</v>
      </c>
      <c r="C22" s="810">
        <v>0.2</v>
      </c>
      <c r="D22" s="811">
        <v>-122685.64</v>
      </c>
      <c r="E22" s="811">
        <v>0</v>
      </c>
      <c r="F22" s="811">
        <v>0</v>
      </c>
      <c r="G22" s="811">
        <v>122685.64</v>
      </c>
      <c r="H22" s="226">
        <f t="shared" si="1"/>
        <v>0</v>
      </c>
      <c r="I22" s="186"/>
      <c r="J22" s="186"/>
      <c r="K22" s="36"/>
      <c r="L22" s="38"/>
      <c r="M22" s="39"/>
      <c r="N22" s="39"/>
      <c r="O22" s="39"/>
      <c r="P22" s="39"/>
      <c r="Q22" s="39"/>
      <c r="R22" s="39"/>
      <c r="S22" s="39"/>
      <c r="T22" s="39"/>
      <c r="U22" s="39"/>
      <c r="V22" s="39"/>
      <c r="W22" s="39"/>
      <c r="X22" s="39"/>
      <c r="Y22" s="39"/>
      <c r="Z22" s="39"/>
      <c r="AA22" s="39"/>
      <c r="AB22" s="39"/>
      <c r="AC22" s="421"/>
      <c r="AD22" s="421"/>
      <c r="AE22" s="421"/>
      <c r="AF22" s="421"/>
      <c r="AG22" s="421"/>
    </row>
    <row r="23" spans="1:33" ht="15.5">
      <c r="A23" s="396">
        <f t="shared" si="0"/>
        <v>16</v>
      </c>
      <c r="B23" s="439" t="s">
        <v>1133</v>
      </c>
      <c r="C23" s="810">
        <v>0.2</v>
      </c>
      <c r="D23" s="811">
        <v>0</v>
      </c>
      <c r="E23" s="811">
        <v>0</v>
      </c>
      <c r="F23" s="811">
        <v>0</v>
      </c>
      <c r="G23" s="811">
        <v>0</v>
      </c>
      <c r="H23" s="226">
        <f t="shared" si="1"/>
        <v>0</v>
      </c>
      <c r="I23" s="186"/>
      <c r="J23" s="186"/>
      <c r="K23" s="36"/>
      <c r="L23" s="38"/>
      <c r="M23" s="39"/>
      <c r="N23" s="39"/>
      <c r="O23" s="39"/>
      <c r="P23" s="39"/>
      <c r="Q23" s="39"/>
      <c r="R23" s="39"/>
      <c r="S23" s="39"/>
      <c r="T23" s="39"/>
      <c r="U23" s="39"/>
      <c r="V23" s="39"/>
      <c r="W23" s="39"/>
      <c r="X23" s="39"/>
      <c r="Y23" s="39"/>
      <c r="Z23" s="36"/>
      <c r="AA23" s="36"/>
      <c r="AB23" s="36"/>
    </row>
    <row r="24" spans="1:33" ht="15.5">
      <c r="A24" s="396">
        <f t="shared" si="0"/>
        <v>17</v>
      </c>
      <c r="B24" s="439" t="s">
        <v>374</v>
      </c>
      <c r="C24" s="810">
        <v>0.2</v>
      </c>
      <c r="D24" s="811">
        <v>0</v>
      </c>
      <c r="E24" s="811">
        <v>0</v>
      </c>
      <c r="F24" s="811">
        <v>0</v>
      </c>
      <c r="G24" s="811">
        <v>0</v>
      </c>
      <c r="H24" s="226">
        <f t="shared" si="1"/>
        <v>0</v>
      </c>
      <c r="I24" s="186"/>
      <c r="J24" s="186"/>
      <c r="K24" s="36"/>
      <c r="L24" s="38"/>
      <c r="M24" s="39"/>
      <c r="N24" s="39"/>
      <c r="O24" s="39"/>
      <c r="P24" s="39"/>
      <c r="Q24" s="39"/>
      <c r="R24" s="39"/>
      <c r="S24" s="39"/>
      <c r="T24" s="39"/>
      <c r="U24" s="39"/>
      <c r="V24" s="39"/>
      <c r="W24" s="39"/>
      <c r="X24" s="39"/>
      <c r="Y24" s="39"/>
      <c r="Z24" s="36"/>
      <c r="AA24" s="36"/>
      <c r="AB24" s="36"/>
    </row>
    <row r="25" spans="1:33" ht="15.5">
      <c r="A25" s="396">
        <f t="shared" si="0"/>
        <v>18</v>
      </c>
      <c r="B25" s="439" t="s">
        <v>1134</v>
      </c>
      <c r="C25" s="810">
        <v>0.2</v>
      </c>
      <c r="D25" s="811">
        <v>0</v>
      </c>
      <c r="E25" s="811">
        <v>0</v>
      </c>
      <c r="F25" s="811">
        <v>0</v>
      </c>
      <c r="G25" s="811">
        <v>0</v>
      </c>
      <c r="H25" s="226">
        <f t="shared" si="1"/>
        <v>0</v>
      </c>
      <c r="I25" s="186"/>
      <c r="J25" s="186"/>
      <c r="K25" s="36"/>
      <c r="L25" s="38"/>
      <c r="M25" s="39"/>
      <c r="N25" s="39"/>
      <c r="O25" s="39"/>
      <c r="P25" s="39"/>
      <c r="Q25" s="39"/>
      <c r="R25" s="39"/>
      <c r="S25" s="39"/>
      <c r="T25" s="39"/>
      <c r="U25" s="39"/>
      <c r="V25" s="39"/>
      <c r="W25" s="39"/>
      <c r="X25" s="39"/>
      <c r="Y25" s="39"/>
      <c r="Z25" s="36"/>
      <c r="AA25" s="36"/>
      <c r="AB25" s="36"/>
    </row>
    <row r="26" spans="1:33" ht="15.5">
      <c r="A26" s="396">
        <f t="shared" si="0"/>
        <v>19</v>
      </c>
      <c r="B26" s="439" t="s">
        <v>1135</v>
      </c>
      <c r="C26" s="810">
        <v>0.2</v>
      </c>
      <c r="D26" s="811">
        <v>-302839.59000000003</v>
      </c>
      <c r="E26" s="811">
        <v>0</v>
      </c>
      <c r="F26" s="811">
        <v>0</v>
      </c>
      <c r="G26" s="811">
        <v>302839.59000000003</v>
      </c>
      <c r="H26" s="226">
        <f t="shared" si="1"/>
        <v>0</v>
      </c>
      <c r="I26" s="186"/>
      <c r="J26" s="186"/>
      <c r="K26" s="36"/>
      <c r="L26" s="38"/>
      <c r="M26" s="39"/>
      <c r="N26" s="39"/>
      <c r="O26" s="39"/>
      <c r="P26" s="39"/>
      <c r="Q26" s="39"/>
      <c r="R26" s="39"/>
      <c r="S26" s="39"/>
      <c r="T26" s="39"/>
      <c r="U26" s="39"/>
      <c r="V26" s="39"/>
      <c r="W26" s="39"/>
      <c r="X26" s="39"/>
      <c r="Y26" s="39"/>
      <c r="Z26" s="36"/>
      <c r="AA26" s="36"/>
      <c r="AB26" s="36"/>
    </row>
    <row r="27" spans="1:33" ht="15.5">
      <c r="A27" s="396">
        <f t="shared" si="0"/>
        <v>20</v>
      </c>
      <c r="B27" s="439" t="s">
        <v>1136</v>
      </c>
      <c r="C27" s="810">
        <v>0.2</v>
      </c>
      <c r="D27" s="811">
        <v>0</v>
      </c>
      <c r="E27" s="811">
        <v>0</v>
      </c>
      <c r="F27" s="811">
        <v>0</v>
      </c>
      <c r="G27" s="811">
        <v>0</v>
      </c>
      <c r="H27" s="226">
        <f t="shared" si="1"/>
        <v>0</v>
      </c>
      <c r="I27" s="186"/>
      <c r="J27" s="186"/>
      <c r="K27" s="36"/>
      <c r="L27" s="38"/>
      <c r="M27" s="39"/>
      <c r="N27" s="39"/>
      <c r="O27" s="39"/>
      <c r="P27" s="39"/>
      <c r="Q27" s="39"/>
      <c r="R27" s="39"/>
      <c r="S27" s="39"/>
      <c r="T27" s="39"/>
      <c r="U27" s="39"/>
      <c r="V27" s="39"/>
      <c r="W27" s="39"/>
      <c r="X27" s="39"/>
      <c r="Y27" s="39"/>
      <c r="Z27" s="36"/>
      <c r="AA27" s="36"/>
      <c r="AB27" s="36"/>
    </row>
    <row r="28" spans="1:33" ht="15.5">
      <c r="A28" s="396">
        <f t="shared" si="0"/>
        <v>21</v>
      </c>
      <c r="B28" s="439" t="s">
        <v>1137</v>
      </c>
      <c r="C28" s="810">
        <v>0.2</v>
      </c>
      <c r="D28" s="811">
        <v>0</v>
      </c>
      <c r="E28" s="811">
        <v>0</v>
      </c>
      <c r="F28" s="811">
        <v>0</v>
      </c>
      <c r="G28" s="811">
        <v>0</v>
      </c>
      <c r="H28" s="226">
        <f t="shared" si="1"/>
        <v>0</v>
      </c>
      <c r="I28" s="186"/>
      <c r="J28" s="186"/>
      <c r="K28" s="36"/>
      <c r="L28" s="38"/>
      <c r="M28" s="39"/>
      <c r="N28" s="39"/>
      <c r="O28" s="39"/>
      <c r="P28" s="39"/>
      <c r="Q28" s="39"/>
      <c r="R28" s="39"/>
      <c r="S28" s="39"/>
      <c r="T28" s="39"/>
      <c r="U28" s="39"/>
      <c r="V28" s="39"/>
      <c r="W28" s="39"/>
      <c r="X28" s="39"/>
      <c r="Y28" s="39"/>
      <c r="Z28" s="36"/>
      <c r="AA28" s="36"/>
      <c r="AB28" s="36"/>
    </row>
    <row r="29" spans="1:33" ht="15.5">
      <c r="A29" s="396">
        <f t="shared" si="0"/>
        <v>22</v>
      </c>
      <c r="B29" s="439" t="s">
        <v>375</v>
      </c>
      <c r="C29" s="810">
        <v>0.2</v>
      </c>
      <c r="D29" s="811">
        <v>-271136.76</v>
      </c>
      <c r="E29" s="811">
        <v>0</v>
      </c>
      <c r="F29" s="811">
        <v>0</v>
      </c>
      <c r="G29" s="811">
        <v>271136.76</v>
      </c>
      <c r="H29" s="226">
        <f t="shared" si="1"/>
        <v>0</v>
      </c>
      <c r="I29" s="186"/>
      <c r="J29" s="186"/>
      <c r="K29" s="36"/>
      <c r="L29" s="38"/>
      <c r="M29" s="39"/>
      <c r="N29" s="39"/>
      <c r="O29" s="39"/>
      <c r="P29" s="39"/>
      <c r="Q29" s="39"/>
      <c r="R29" s="39"/>
      <c r="S29" s="39"/>
      <c r="T29" s="39"/>
      <c r="U29" s="39"/>
      <c r="V29" s="39"/>
      <c r="W29" s="39"/>
      <c r="X29" s="39"/>
      <c r="Y29" s="39"/>
      <c r="Z29" s="36"/>
      <c r="AA29" s="36"/>
      <c r="AB29" s="36"/>
    </row>
    <row r="30" spans="1:33" ht="15.5">
      <c r="A30" s="396">
        <f t="shared" si="0"/>
        <v>23</v>
      </c>
      <c r="B30" s="439" t="s">
        <v>376</v>
      </c>
      <c r="C30" s="810">
        <v>0.2</v>
      </c>
      <c r="D30" s="811">
        <v>-220271.79</v>
      </c>
      <c r="E30" s="811">
        <v>0</v>
      </c>
      <c r="F30" s="811">
        <v>0</v>
      </c>
      <c r="G30" s="811">
        <v>220271.79</v>
      </c>
      <c r="H30" s="226">
        <f t="shared" si="1"/>
        <v>0</v>
      </c>
      <c r="I30" s="186"/>
      <c r="J30" s="186"/>
      <c r="K30" s="36"/>
      <c r="L30" s="36"/>
      <c r="M30" s="39"/>
      <c r="N30" s="39"/>
      <c r="O30" s="39"/>
      <c r="P30" s="39"/>
      <c r="Q30" s="39"/>
      <c r="R30" s="39"/>
      <c r="S30" s="39"/>
      <c r="T30" s="39"/>
      <c r="U30" s="39"/>
      <c r="V30" s="39"/>
      <c r="W30" s="39"/>
      <c r="X30" s="39"/>
      <c r="Y30" s="39"/>
      <c r="Z30" s="36"/>
      <c r="AA30" s="36"/>
      <c r="AB30" s="36"/>
    </row>
    <row r="31" spans="1:33" ht="15.5">
      <c r="A31" s="396">
        <f t="shared" si="0"/>
        <v>24</v>
      </c>
      <c r="B31" s="439" t="s">
        <v>998</v>
      </c>
      <c r="C31" s="810">
        <v>0.2</v>
      </c>
      <c r="D31" s="811">
        <v>-92203.96</v>
      </c>
      <c r="E31" s="811">
        <v>0</v>
      </c>
      <c r="F31" s="811">
        <v>0</v>
      </c>
      <c r="G31" s="811">
        <v>92203.96</v>
      </c>
      <c r="H31" s="226">
        <f t="shared" si="1"/>
        <v>0</v>
      </c>
      <c r="I31" s="186"/>
      <c r="J31" s="186"/>
      <c r="K31" s="36"/>
      <c r="L31" s="36"/>
      <c r="M31" s="39"/>
      <c r="N31" s="39"/>
      <c r="O31" s="39"/>
      <c r="P31" s="39"/>
      <c r="Q31" s="39"/>
      <c r="R31" s="39"/>
      <c r="S31" s="39"/>
      <c r="T31" s="39"/>
      <c r="U31" s="39"/>
      <c r="V31" s="39"/>
      <c r="W31" s="39"/>
      <c r="X31" s="39"/>
      <c r="Y31" s="39"/>
      <c r="Z31" s="36"/>
      <c r="AA31" s="36"/>
      <c r="AB31" s="36"/>
    </row>
    <row r="32" spans="1:33" ht="15.5">
      <c r="A32" s="396">
        <f t="shared" si="0"/>
        <v>25</v>
      </c>
      <c r="B32" s="439" t="s">
        <v>999</v>
      </c>
      <c r="C32" s="810">
        <v>0.2</v>
      </c>
      <c r="D32" s="811">
        <v>-443749.98</v>
      </c>
      <c r="E32" s="811">
        <v>0</v>
      </c>
      <c r="F32" s="811">
        <v>0</v>
      </c>
      <c r="G32" s="811">
        <v>443749.98</v>
      </c>
      <c r="H32" s="226">
        <f t="shared" si="1"/>
        <v>0</v>
      </c>
      <c r="I32" s="186"/>
      <c r="J32" s="186"/>
      <c r="K32" s="36"/>
      <c r="L32" s="36"/>
      <c r="M32" s="39"/>
      <c r="N32" s="39"/>
      <c r="O32" s="39"/>
      <c r="P32" s="39"/>
      <c r="Q32" s="39"/>
      <c r="R32" s="39"/>
      <c r="S32" s="39"/>
      <c r="T32" s="39"/>
      <c r="U32" s="39"/>
      <c r="V32" s="39"/>
      <c r="W32" s="39"/>
      <c r="X32" s="39"/>
      <c r="Y32" s="39"/>
      <c r="Z32" s="36"/>
      <c r="AA32" s="36"/>
      <c r="AB32" s="36"/>
    </row>
    <row r="33" spans="1:28" ht="15.5">
      <c r="A33" s="396">
        <f t="shared" si="0"/>
        <v>26</v>
      </c>
      <c r="B33" s="439" t="s">
        <v>1138</v>
      </c>
      <c r="C33" s="810">
        <v>0.2</v>
      </c>
      <c r="D33" s="811">
        <v>0</v>
      </c>
      <c r="E33" s="811">
        <v>0</v>
      </c>
      <c r="F33" s="811">
        <v>0</v>
      </c>
      <c r="G33" s="811">
        <v>0</v>
      </c>
      <c r="H33" s="226">
        <f t="shared" si="1"/>
        <v>0</v>
      </c>
      <c r="I33" s="186"/>
      <c r="J33" s="186"/>
      <c r="K33" s="36"/>
      <c r="L33" s="36"/>
      <c r="M33" s="39"/>
      <c r="N33" s="39"/>
      <c r="O33" s="39"/>
      <c r="P33" s="39"/>
      <c r="Q33" s="39"/>
      <c r="R33" s="39"/>
      <c r="S33" s="39"/>
      <c r="T33" s="39"/>
      <c r="U33" s="39"/>
      <c r="V33" s="39"/>
      <c r="W33" s="39"/>
      <c r="X33" s="39"/>
      <c r="Y33" s="39"/>
      <c r="Z33" s="36"/>
      <c r="AA33" s="36"/>
      <c r="AB33" s="36"/>
    </row>
    <row r="34" spans="1:28" ht="15.5">
      <c r="A34" s="396">
        <f t="shared" si="0"/>
        <v>27</v>
      </c>
      <c r="B34" s="439" t="s">
        <v>1000</v>
      </c>
      <c r="C34" s="810">
        <v>0.2</v>
      </c>
      <c r="D34" s="811">
        <v>-329064.80000000005</v>
      </c>
      <c r="E34" s="811">
        <v>0</v>
      </c>
      <c r="F34" s="811">
        <v>0</v>
      </c>
      <c r="G34" s="811">
        <v>329064.80000000005</v>
      </c>
      <c r="H34" s="226">
        <f t="shared" si="1"/>
        <v>0</v>
      </c>
      <c r="I34" s="186"/>
      <c r="J34" s="186"/>
      <c r="K34" s="36"/>
      <c r="L34" s="36"/>
      <c r="M34" s="39"/>
      <c r="N34" s="39"/>
      <c r="O34" s="39"/>
      <c r="P34" s="39"/>
      <c r="Q34" s="39"/>
      <c r="R34" s="39"/>
      <c r="S34" s="39"/>
      <c r="T34" s="39"/>
      <c r="U34" s="39"/>
      <c r="V34" s="39"/>
      <c r="W34" s="39"/>
      <c r="X34" s="39"/>
      <c r="Y34" s="39"/>
      <c r="Z34" s="36"/>
      <c r="AA34" s="36"/>
      <c r="AB34" s="36"/>
    </row>
    <row r="35" spans="1:28" ht="15.65" customHeight="1">
      <c r="A35" s="396">
        <f t="shared" si="0"/>
        <v>28</v>
      </c>
      <c r="B35" s="439" t="s">
        <v>3386</v>
      </c>
      <c r="C35" s="810">
        <v>0.2</v>
      </c>
      <c r="D35" s="811">
        <v>0</v>
      </c>
      <c r="E35" s="811">
        <v>0</v>
      </c>
      <c r="F35" s="811">
        <v>0</v>
      </c>
      <c r="G35" s="811">
        <v>0</v>
      </c>
      <c r="H35" s="226">
        <f t="shared" si="1"/>
        <v>0</v>
      </c>
      <c r="I35" s="186"/>
      <c r="J35" s="186"/>
      <c r="K35" s="36"/>
      <c r="L35" s="36"/>
      <c r="M35" s="39"/>
      <c r="N35" s="39"/>
      <c r="O35" s="39"/>
      <c r="P35" s="39"/>
      <c r="Q35" s="39"/>
      <c r="R35" s="39"/>
      <c r="S35" s="39"/>
      <c r="T35" s="39"/>
      <c r="U35" s="39"/>
      <c r="V35" s="39"/>
      <c r="W35" s="39"/>
      <c r="X35" s="39"/>
      <c r="Y35" s="39"/>
      <c r="Z35" s="36"/>
      <c r="AA35" s="36"/>
      <c r="AB35" s="36"/>
    </row>
    <row r="36" spans="1:28" ht="15.65" customHeight="1">
      <c r="A36" s="396">
        <f t="shared" si="0"/>
        <v>29</v>
      </c>
      <c r="B36" s="820" t="s">
        <v>3387</v>
      </c>
      <c r="C36" s="810">
        <v>0.2</v>
      </c>
      <c r="D36" s="811">
        <v>0</v>
      </c>
      <c r="E36" s="811">
        <v>0</v>
      </c>
      <c r="F36" s="439">
        <v>0</v>
      </c>
      <c r="G36" s="811">
        <v>0</v>
      </c>
      <c r="H36" s="226">
        <f t="shared" si="1"/>
        <v>0</v>
      </c>
      <c r="I36" s="186"/>
      <c r="J36" s="186"/>
      <c r="K36" s="36"/>
      <c r="L36" s="36"/>
      <c r="M36" s="39"/>
      <c r="N36" s="39"/>
      <c r="O36" s="39"/>
      <c r="P36" s="39"/>
      <c r="Q36" s="39"/>
      <c r="R36" s="39"/>
      <c r="S36" s="39"/>
      <c r="T36" s="39"/>
      <c r="U36" s="39"/>
      <c r="V36" s="39"/>
      <c r="W36" s="39"/>
      <c r="X36" s="39"/>
      <c r="Y36" s="39"/>
      <c r="Z36" s="36"/>
      <c r="AA36" s="36"/>
      <c r="AB36" s="36"/>
    </row>
    <row r="37" spans="1:28" ht="15.5">
      <c r="A37" s="396">
        <f t="shared" si="0"/>
        <v>30</v>
      </c>
      <c r="B37" s="439" t="s">
        <v>1710</v>
      </c>
      <c r="C37" s="810">
        <v>0.2</v>
      </c>
      <c r="D37" s="811">
        <v>0</v>
      </c>
      <c r="E37" s="811">
        <v>0</v>
      </c>
      <c r="F37" s="439">
        <v>0</v>
      </c>
      <c r="G37" s="811">
        <v>0</v>
      </c>
      <c r="H37" s="226">
        <f t="shared" si="1"/>
        <v>0</v>
      </c>
      <c r="I37" s="186"/>
      <c r="J37" s="186"/>
      <c r="K37" s="36"/>
      <c r="L37" s="36"/>
      <c r="M37" s="39"/>
      <c r="N37" s="39"/>
      <c r="O37" s="39"/>
      <c r="P37" s="39"/>
      <c r="Q37" s="39"/>
      <c r="R37" s="39"/>
      <c r="S37" s="39"/>
      <c r="T37" s="39"/>
      <c r="U37" s="39"/>
      <c r="V37" s="39"/>
      <c r="W37" s="39"/>
      <c r="X37" s="39"/>
      <c r="Y37" s="39"/>
      <c r="Z37" s="36"/>
      <c r="AA37" s="36"/>
      <c r="AB37" s="36"/>
    </row>
    <row r="38" spans="1:28" ht="15.5">
      <c r="A38" s="396">
        <f t="shared" si="0"/>
        <v>31</v>
      </c>
      <c r="B38" s="439" t="s">
        <v>1711</v>
      </c>
      <c r="C38" s="810">
        <v>0.2</v>
      </c>
      <c r="D38" s="811">
        <v>0</v>
      </c>
      <c r="E38" s="811">
        <v>0</v>
      </c>
      <c r="F38" s="439">
        <v>0</v>
      </c>
      <c r="G38" s="811">
        <v>0</v>
      </c>
      <c r="H38" s="226">
        <f t="shared" si="1"/>
        <v>0</v>
      </c>
      <c r="I38" s="186"/>
      <c r="J38" s="186"/>
      <c r="K38" s="36"/>
      <c r="L38" s="36"/>
      <c r="M38" s="39"/>
      <c r="N38" s="39"/>
      <c r="O38" s="39"/>
      <c r="P38" s="39"/>
      <c r="Q38" s="39"/>
      <c r="R38" s="39"/>
      <c r="S38" s="39"/>
      <c r="T38" s="39"/>
      <c r="U38" s="39"/>
      <c r="V38" s="39"/>
      <c r="W38" s="39"/>
      <c r="X38" s="39"/>
      <c r="Y38" s="39"/>
      <c r="Z38" s="36"/>
      <c r="AA38" s="36"/>
      <c r="AB38" s="36"/>
    </row>
    <row r="39" spans="1:28" ht="15.65" customHeight="1">
      <c r="A39" s="396">
        <f t="shared" si="0"/>
        <v>32</v>
      </c>
      <c r="B39" s="820" t="s">
        <v>1712</v>
      </c>
      <c r="C39" s="810">
        <v>0.2</v>
      </c>
      <c r="D39" s="811">
        <v>0</v>
      </c>
      <c r="E39" s="811">
        <v>0</v>
      </c>
      <c r="F39" s="811">
        <v>0</v>
      </c>
      <c r="G39" s="811">
        <v>0</v>
      </c>
      <c r="H39" s="226">
        <f t="shared" si="1"/>
        <v>0</v>
      </c>
      <c r="I39" s="186"/>
      <c r="J39" s="186"/>
      <c r="K39" s="36"/>
      <c r="L39" s="36"/>
      <c r="M39" s="39"/>
      <c r="N39" s="39"/>
      <c r="O39" s="39"/>
      <c r="P39" s="39"/>
      <c r="Q39" s="39"/>
      <c r="R39" s="39"/>
      <c r="S39" s="39"/>
      <c r="T39" s="39"/>
      <c r="U39" s="39"/>
      <c r="V39" s="39"/>
      <c r="W39" s="39"/>
      <c r="X39" s="39"/>
      <c r="Y39" s="39"/>
      <c r="Z39" s="36"/>
      <c r="AA39" s="36"/>
      <c r="AB39" s="36"/>
    </row>
    <row r="40" spans="1:28" ht="15.5">
      <c r="A40" s="396">
        <f t="shared" si="0"/>
        <v>33</v>
      </c>
      <c r="B40" s="439" t="s">
        <v>1713</v>
      </c>
      <c r="C40" s="810">
        <v>0.2</v>
      </c>
      <c r="D40" s="811">
        <v>0</v>
      </c>
      <c r="E40" s="811">
        <v>0</v>
      </c>
      <c r="F40" s="439">
        <v>0</v>
      </c>
      <c r="G40" s="811">
        <v>0</v>
      </c>
      <c r="H40" s="226">
        <f t="shared" si="1"/>
        <v>0</v>
      </c>
      <c r="I40" s="186"/>
      <c r="J40" s="186"/>
      <c r="K40" s="36"/>
      <c r="L40" s="36"/>
      <c r="M40" s="39"/>
      <c r="N40" s="39"/>
      <c r="O40" s="39"/>
      <c r="P40" s="39"/>
      <c r="Q40" s="39"/>
      <c r="R40" s="39"/>
      <c r="S40" s="39"/>
      <c r="T40" s="39"/>
      <c r="U40" s="39"/>
      <c r="V40" s="39"/>
      <c r="W40" s="39"/>
      <c r="X40" s="39"/>
      <c r="Y40" s="39"/>
      <c r="Z40" s="36"/>
      <c r="AA40" s="36"/>
      <c r="AB40" s="36"/>
    </row>
    <row r="41" spans="1:28" ht="15.5">
      <c r="A41" s="396">
        <f t="shared" si="0"/>
        <v>34</v>
      </c>
      <c r="B41" s="439" t="s">
        <v>1714</v>
      </c>
      <c r="C41" s="810">
        <v>0.2</v>
      </c>
      <c r="D41" s="811">
        <v>0</v>
      </c>
      <c r="E41" s="811">
        <v>0</v>
      </c>
      <c r="F41" s="811">
        <v>0</v>
      </c>
      <c r="G41" s="811">
        <v>0</v>
      </c>
      <c r="H41" s="226">
        <f t="shared" si="1"/>
        <v>0</v>
      </c>
      <c r="I41" s="186"/>
      <c r="J41" s="186"/>
      <c r="K41" s="36"/>
      <c r="L41" s="36"/>
      <c r="M41" s="39"/>
      <c r="N41" s="39"/>
      <c r="O41" s="39"/>
      <c r="P41" s="39"/>
      <c r="Q41" s="39"/>
      <c r="R41" s="39"/>
      <c r="S41" s="39"/>
      <c r="T41" s="39"/>
      <c r="U41" s="39"/>
      <c r="V41" s="39"/>
      <c r="W41" s="39"/>
      <c r="X41" s="39"/>
      <c r="Y41" s="39"/>
      <c r="Z41" s="36"/>
      <c r="AA41" s="36"/>
      <c r="AB41" s="36"/>
    </row>
    <row r="42" spans="1:28" ht="15.5">
      <c r="A42" s="396">
        <f t="shared" si="0"/>
        <v>35</v>
      </c>
      <c r="B42" s="820" t="s">
        <v>1715</v>
      </c>
      <c r="C42" s="810">
        <v>0.2</v>
      </c>
      <c r="D42" s="811">
        <v>0</v>
      </c>
      <c r="E42" s="811">
        <v>0</v>
      </c>
      <c r="F42" s="439">
        <v>0</v>
      </c>
      <c r="G42" s="811">
        <v>0</v>
      </c>
      <c r="H42" s="226">
        <f t="shared" si="1"/>
        <v>0</v>
      </c>
      <c r="I42" s="186"/>
      <c r="J42" s="186"/>
      <c r="K42" s="36"/>
      <c r="L42" s="36"/>
      <c r="M42" s="39"/>
      <c r="N42" s="39"/>
      <c r="O42" s="39"/>
      <c r="P42" s="39"/>
      <c r="Q42" s="39"/>
      <c r="R42" s="39"/>
      <c r="S42" s="39"/>
      <c r="T42" s="39"/>
      <c r="U42" s="39"/>
      <c r="V42" s="39"/>
      <c r="W42" s="39"/>
      <c r="X42" s="39"/>
      <c r="Y42" s="39"/>
      <c r="Z42" s="36"/>
      <c r="AA42" s="36"/>
      <c r="AB42" s="36"/>
    </row>
    <row r="43" spans="1:28" ht="15.5">
      <c r="A43" s="396">
        <f t="shared" si="0"/>
        <v>36</v>
      </c>
      <c r="B43" s="439" t="s">
        <v>1716</v>
      </c>
      <c r="C43" s="810">
        <v>0.2</v>
      </c>
      <c r="D43" s="811">
        <v>0</v>
      </c>
      <c r="E43" s="811">
        <v>0</v>
      </c>
      <c r="F43" s="439">
        <v>0</v>
      </c>
      <c r="G43" s="811">
        <v>0</v>
      </c>
      <c r="H43" s="226">
        <f t="shared" si="1"/>
        <v>0</v>
      </c>
      <c r="I43" s="186"/>
      <c r="J43" s="186"/>
      <c r="K43" s="36"/>
      <c r="L43" s="36"/>
      <c r="M43" s="39"/>
      <c r="N43" s="39"/>
      <c r="O43" s="39"/>
      <c r="P43" s="39"/>
      <c r="Q43" s="39"/>
      <c r="R43" s="39"/>
      <c r="S43" s="39"/>
      <c r="T43" s="39"/>
      <c r="U43" s="39"/>
      <c r="V43" s="39"/>
      <c r="W43" s="39"/>
      <c r="X43" s="39"/>
      <c r="Y43" s="39"/>
      <c r="Z43" s="36"/>
      <c r="AA43" s="36"/>
      <c r="AB43" s="36"/>
    </row>
    <row r="44" spans="1:28" ht="15.5">
      <c r="A44" s="396">
        <f t="shared" si="0"/>
        <v>37</v>
      </c>
      <c r="B44" s="439" t="s">
        <v>1717</v>
      </c>
      <c r="C44" s="810">
        <v>0.2</v>
      </c>
      <c r="D44" s="811">
        <v>0</v>
      </c>
      <c r="E44" s="811">
        <v>0</v>
      </c>
      <c r="F44" s="439">
        <v>0</v>
      </c>
      <c r="G44" s="811">
        <v>0</v>
      </c>
      <c r="H44" s="226">
        <f t="shared" si="1"/>
        <v>0</v>
      </c>
      <c r="I44" s="186"/>
      <c r="J44" s="186"/>
      <c r="K44" s="36"/>
      <c r="L44" s="36"/>
      <c r="M44" s="39"/>
      <c r="N44" s="39"/>
      <c r="O44" s="39"/>
      <c r="P44" s="39"/>
      <c r="Q44" s="39"/>
      <c r="R44" s="39"/>
      <c r="S44" s="39"/>
      <c r="T44" s="39"/>
      <c r="U44" s="39"/>
      <c r="V44" s="39"/>
      <c r="W44" s="39"/>
      <c r="X44" s="39"/>
      <c r="Y44" s="39"/>
      <c r="Z44" s="36"/>
      <c r="AA44" s="36"/>
      <c r="AB44" s="36"/>
    </row>
    <row r="45" spans="1:28" ht="15.5">
      <c r="A45" s="396">
        <f t="shared" si="0"/>
        <v>38</v>
      </c>
      <c r="B45" s="439" t="s">
        <v>1718</v>
      </c>
      <c r="C45" s="810">
        <v>0.2</v>
      </c>
      <c r="D45" s="811">
        <v>0</v>
      </c>
      <c r="E45" s="811">
        <v>0</v>
      </c>
      <c r="F45" s="439">
        <v>0</v>
      </c>
      <c r="G45" s="811">
        <v>0</v>
      </c>
      <c r="H45" s="226">
        <f t="shared" si="1"/>
        <v>0</v>
      </c>
      <c r="I45" s="186"/>
      <c r="J45" s="186"/>
      <c r="K45" s="36"/>
      <c r="L45" s="36"/>
      <c r="M45" s="39"/>
      <c r="N45" s="39"/>
      <c r="O45" s="39"/>
      <c r="P45" s="39"/>
      <c r="Q45" s="39"/>
      <c r="R45" s="39"/>
      <c r="S45" s="39"/>
      <c r="T45" s="39"/>
      <c r="U45" s="39"/>
      <c r="V45" s="39"/>
      <c r="W45" s="39"/>
      <c r="X45" s="39"/>
      <c r="Y45" s="39"/>
      <c r="Z45" s="36"/>
      <c r="AA45" s="36"/>
      <c r="AB45" s="36"/>
    </row>
    <row r="46" spans="1:28" ht="15.5">
      <c r="A46" s="396">
        <f t="shared" si="0"/>
        <v>39</v>
      </c>
      <c r="B46" s="439" t="s">
        <v>1719</v>
      </c>
      <c r="C46" s="810">
        <v>0.2</v>
      </c>
      <c r="D46" s="811">
        <v>0</v>
      </c>
      <c r="E46" s="811">
        <v>0</v>
      </c>
      <c r="F46" s="811">
        <v>0</v>
      </c>
      <c r="G46" s="811">
        <v>0</v>
      </c>
      <c r="H46" s="226">
        <f t="shared" si="1"/>
        <v>0</v>
      </c>
      <c r="I46" s="186"/>
      <c r="J46" s="186"/>
      <c r="K46" s="36"/>
      <c r="L46" s="36"/>
      <c r="M46" s="39"/>
      <c r="N46" s="39"/>
      <c r="O46" s="39"/>
      <c r="P46" s="39"/>
      <c r="Q46" s="39"/>
      <c r="R46" s="39"/>
      <c r="S46" s="39"/>
      <c r="T46" s="39"/>
      <c r="U46" s="39"/>
      <c r="V46" s="39"/>
      <c r="W46" s="39"/>
      <c r="X46" s="39"/>
      <c r="Y46" s="39"/>
      <c r="Z46" s="36"/>
      <c r="AA46" s="36"/>
      <c r="AB46" s="36"/>
    </row>
    <row r="47" spans="1:28" ht="15.5">
      <c r="A47" s="396">
        <f t="shared" si="0"/>
        <v>40</v>
      </c>
      <c r="B47" s="439" t="s">
        <v>1720</v>
      </c>
      <c r="C47" s="810">
        <v>0.2</v>
      </c>
      <c r="D47" s="811">
        <v>0</v>
      </c>
      <c r="E47" s="811">
        <v>0</v>
      </c>
      <c r="F47" s="439">
        <v>0</v>
      </c>
      <c r="G47" s="811">
        <v>0</v>
      </c>
      <c r="H47" s="226">
        <f t="shared" si="1"/>
        <v>0</v>
      </c>
      <c r="I47" s="186"/>
      <c r="J47" s="186"/>
      <c r="K47" s="36"/>
      <c r="L47" s="36"/>
      <c r="M47" s="39"/>
      <c r="N47" s="39"/>
      <c r="O47" s="39"/>
      <c r="P47" s="39"/>
      <c r="Q47" s="39"/>
      <c r="R47" s="39"/>
      <c r="S47" s="39"/>
      <c r="T47" s="39"/>
      <c r="U47" s="39"/>
      <c r="V47" s="39"/>
      <c r="W47" s="39"/>
      <c r="X47" s="39"/>
      <c r="Y47" s="39"/>
      <c r="Z47" s="36"/>
      <c r="AA47" s="36"/>
      <c r="AB47" s="36"/>
    </row>
    <row r="48" spans="1:28" ht="15.5">
      <c r="A48" s="396">
        <f t="shared" si="0"/>
        <v>41</v>
      </c>
      <c r="B48" s="439" t="s">
        <v>1721</v>
      </c>
      <c r="C48" s="810">
        <v>0.2</v>
      </c>
      <c r="D48" s="811">
        <v>0</v>
      </c>
      <c r="E48" s="811">
        <v>0</v>
      </c>
      <c r="F48" s="811">
        <v>0</v>
      </c>
      <c r="G48" s="811">
        <v>0</v>
      </c>
      <c r="H48" s="226">
        <f t="shared" si="1"/>
        <v>0</v>
      </c>
      <c r="I48" s="186"/>
      <c r="J48" s="186"/>
      <c r="K48" s="36"/>
      <c r="L48" s="36"/>
      <c r="M48" s="39"/>
      <c r="N48" s="39"/>
      <c r="O48" s="39"/>
      <c r="P48" s="39"/>
      <c r="Q48" s="39"/>
      <c r="R48" s="39"/>
      <c r="S48" s="39"/>
      <c r="T48" s="39"/>
      <c r="U48" s="39"/>
      <c r="V48" s="39"/>
      <c r="W48" s="39"/>
      <c r="X48" s="39"/>
      <c r="Y48" s="39"/>
      <c r="Z48" s="36"/>
      <c r="AA48" s="36"/>
      <c r="AB48" s="36"/>
    </row>
    <row r="49" spans="1:28" ht="15.5">
      <c r="A49" s="396">
        <f t="shared" si="0"/>
        <v>42</v>
      </c>
      <c r="B49" s="439" t="s">
        <v>74</v>
      </c>
      <c r="C49" s="810">
        <v>0.2</v>
      </c>
      <c r="D49" s="811">
        <v>-391734.65</v>
      </c>
      <c r="E49" s="811">
        <v>0</v>
      </c>
      <c r="F49" s="811">
        <v>0</v>
      </c>
      <c r="G49" s="811">
        <v>391734.65</v>
      </c>
      <c r="H49" s="226">
        <f t="shared" si="1"/>
        <v>0</v>
      </c>
      <c r="I49" s="186"/>
      <c r="J49" s="186"/>
      <c r="K49" s="36"/>
      <c r="L49" s="36"/>
      <c r="M49" s="39"/>
      <c r="N49" s="39"/>
      <c r="O49" s="39"/>
      <c r="P49" s="39"/>
      <c r="Q49" s="39"/>
      <c r="R49" s="39"/>
      <c r="S49" s="39"/>
      <c r="T49" s="39"/>
      <c r="U49" s="39"/>
      <c r="V49" s="39"/>
      <c r="W49" s="39"/>
      <c r="X49" s="39"/>
      <c r="Y49" s="39"/>
      <c r="Z49" s="36"/>
      <c r="AA49" s="36"/>
      <c r="AB49" s="36"/>
    </row>
    <row r="50" spans="1:28" ht="15.5">
      <c r="A50" s="396">
        <f t="shared" si="0"/>
        <v>43</v>
      </c>
      <c r="B50" s="439" t="s">
        <v>75</v>
      </c>
      <c r="C50" s="810">
        <v>0.2</v>
      </c>
      <c r="D50" s="811">
        <v>5.0932348616417045E-13</v>
      </c>
      <c r="E50" s="811">
        <v>0</v>
      </c>
      <c r="F50" s="811">
        <v>0</v>
      </c>
      <c r="G50" s="811">
        <v>-5.0932348616417045E-13</v>
      </c>
      <c r="H50" s="226">
        <f t="shared" si="1"/>
        <v>0</v>
      </c>
      <c r="I50" s="186"/>
      <c r="J50" s="186"/>
      <c r="K50" s="36"/>
      <c r="L50" s="36"/>
      <c r="M50" s="39"/>
      <c r="N50" s="39"/>
      <c r="O50" s="39"/>
      <c r="P50" s="39"/>
      <c r="Q50" s="39"/>
      <c r="R50" s="39"/>
      <c r="S50" s="39"/>
      <c r="T50" s="39"/>
      <c r="U50" s="39"/>
      <c r="V50" s="39"/>
      <c r="W50" s="39"/>
      <c r="X50" s="39"/>
      <c r="Y50" s="39"/>
      <c r="Z50" s="36"/>
      <c r="AA50" s="36"/>
      <c r="AB50" s="36"/>
    </row>
    <row r="51" spans="1:28" ht="15.5">
      <c r="A51" s="396">
        <f t="shared" si="0"/>
        <v>44</v>
      </c>
      <c r="B51" s="439" t="s">
        <v>76</v>
      </c>
      <c r="C51" s="810">
        <v>0.2</v>
      </c>
      <c r="D51" s="811">
        <v>-667069.63</v>
      </c>
      <c r="E51" s="811">
        <v>0</v>
      </c>
      <c r="F51" s="811">
        <v>0</v>
      </c>
      <c r="G51" s="811">
        <v>667069.63</v>
      </c>
      <c r="H51" s="226">
        <f t="shared" si="1"/>
        <v>0</v>
      </c>
      <c r="I51" s="186"/>
      <c r="J51" s="186"/>
      <c r="K51" s="36"/>
      <c r="L51" s="36"/>
      <c r="M51" s="39"/>
      <c r="N51" s="39"/>
      <c r="O51" s="39"/>
      <c r="P51" s="39"/>
      <c r="Q51" s="39"/>
      <c r="R51" s="39"/>
      <c r="S51" s="39"/>
      <c r="T51" s="39"/>
      <c r="U51" s="39"/>
      <c r="V51" s="39"/>
      <c r="W51" s="39"/>
      <c r="X51" s="39"/>
      <c r="Y51" s="39"/>
      <c r="Z51" s="36"/>
      <c r="AA51" s="36"/>
      <c r="AB51" s="36"/>
    </row>
    <row r="52" spans="1:28" ht="15.5">
      <c r="A52" s="396">
        <f t="shared" si="0"/>
        <v>45</v>
      </c>
      <c r="B52" s="439" t="s">
        <v>77</v>
      </c>
      <c r="C52" s="810">
        <v>0.2</v>
      </c>
      <c r="D52" s="811">
        <v>-427697.04000000004</v>
      </c>
      <c r="E52" s="811">
        <v>0</v>
      </c>
      <c r="F52" s="811">
        <v>0</v>
      </c>
      <c r="G52" s="811">
        <v>427697.04000000004</v>
      </c>
      <c r="H52" s="226">
        <f t="shared" si="1"/>
        <v>0</v>
      </c>
      <c r="I52" s="186"/>
      <c r="J52" s="186"/>
      <c r="K52" s="36"/>
      <c r="L52" s="36"/>
      <c r="M52" s="39"/>
      <c r="N52" s="39"/>
      <c r="O52" s="39"/>
      <c r="P52" s="39"/>
      <c r="Q52" s="39"/>
      <c r="R52" s="39"/>
      <c r="S52" s="39"/>
      <c r="T52" s="39"/>
      <c r="U52" s="39"/>
      <c r="V52" s="39"/>
      <c r="W52" s="39"/>
      <c r="X52" s="39"/>
      <c r="Y52" s="39"/>
      <c r="Z52" s="36"/>
      <c r="AA52" s="36"/>
      <c r="AB52" s="36"/>
    </row>
    <row r="53" spans="1:28" ht="15.5">
      <c r="A53" s="396">
        <f t="shared" si="0"/>
        <v>46</v>
      </c>
      <c r="B53" s="439" t="s">
        <v>1653</v>
      </c>
      <c r="C53" s="810">
        <v>0.2</v>
      </c>
      <c r="D53" s="811">
        <v>-548878.03</v>
      </c>
      <c r="E53" s="811">
        <v>0</v>
      </c>
      <c r="F53" s="811">
        <v>0</v>
      </c>
      <c r="G53" s="811">
        <v>548878.03</v>
      </c>
      <c r="H53" s="226">
        <f t="shared" si="1"/>
        <v>0</v>
      </c>
      <c r="I53" s="186"/>
      <c r="J53" s="186"/>
      <c r="K53" s="36"/>
      <c r="L53" s="36"/>
      <c r="M53" s="39"/>
      <c r="N53" s="39"/>
      <c r="O53" s="39"/>
      <c r="P53" s="39"/>
      <c r="Q53" s="39"/>
      <c r="R53" s="39"/>
      <c r="S53" s="39"/>
      <c r="T53" s="39"/>
      <c r="U53" s="39"/>
      <c r="V53" s="39"/>
      <c r="W53" s="39"/>
      <c r="X53" s="39"/>
      <c r="Y53" s="39"/>
      <c r="Z53" s="36"/>
      <c r="AA53" s="36"/>
      <c r="AB53" s="36"/>
    </row>
    <row r="54" spans="1:28" ht="15.5">
      <c r="A54" s="396">
        <f t="shared" si="0"/>
        <v>47</v>
      </c>
      <c r="B54" s="835" t="s">
        <v>1651</v>
      </c>
      <c r="C54" s="810">
        <v>0.2</v>
      </c>
      <c r="D54" s="811">
        <v>0</v>
      </c>
      <c r="E54" s="811">
        <v>0</v>
      </c>
      <c r="F54" s="811">
        <v>0</v>
      </c>
      <c r="G54" s="811">
        <v>0</v>
      </c>
      <c r="H54" s="226">
        <f t="shared" si="1"/>
        <v>0</v>
      </c>
      <c r="I54" s="186"/>
      <c r="J54" s="186"/>
      <c r="K54" s="36"/>
      <c r="L54" s="36"/>
      <c r="M54" s="39"/>
      <c r="N54" s="39"/>
      <c r="O54" s="39"/>
      <c r="P54" s="39"/>
      <c r="Q54" s="39"/>
      <c r="R54" s="39"/>
      <c r="S54" s="39"/>
      <c r="T54" s="39"/>
      <c r="U54" s="39"/>
      <c r="V54" s="39"/>
      <c r="W54" s="39"/>
      <c r="X54" s="39"/>
      <c r="Y54" s="39"/>
      <c r="Z54" s="36"/>
      <c r="AA54" s="36"/>
      <c r="AB54" s="36"/>
    </row>
    <row r="55" spans="1:28" ht="15.5">
      <c r="A55" s="396">
        <f t="shared" si="0"/>
        <v>48</v>
      </c>
      <c r="B55" s="439" t="s">
        <v>1652</v>
      </c>
      <c r="C55" s="810">
        <v>0.2</v>
      </c>
      <c r="D55" s="811">
        <v>-399868.87</v>
      </c>
      <c r="E55" s="811">
        <v>0</v>
      </c>
      <c r="F55" s="811">
        <v>0</v>
      </c>
      <c r="G55" s="811">
        <v>399868.87</v>
      </c>
      <c r="H55" s="226">
        <f t="shared" si="1"/>
        <v>0</v>
      </c>
      <c r="I55" s="186"/>
      <c r="J55" s="186"/>
      <c r="K55" s="36"/>
      <c r="L55" s="36"/>
      <c r="M55" s="39"/>
      <c r="N55" s="39"/>
      <c r="O55" s="39"/>
      <c r="P55" s="39"/>
      <c r="Q55" s="39"/>
      <c r="R55" s="39"/>
      <c r="S55" s="39"/>
      <c r="T55" s="39"/>
      <c r="U55" s="39"/>
      <c r="V55" s="39"/>
      <c r="W55" s="39"/>
      <c r="X55" s="39"/>
      <c r="Y55" s="39"/>
      <c r="Z55" s="36"/>
      <c r="AA55" s="36"/>
      <c r="AB55" s="36"/>
    </row>
    <row r="56" spans="1:28" ht="15.5">
      <c r="A56" s="396">
        <f t="shared" si="0"/>
        <v>49</v>
      </c>
      <c r="B56" s="439" t="s">
        <v>1722</v>
      </c>
      <c r="C56" s="810">
        <v>0.2</v>
      </c>
      <c r="D56" s="811">
        <v>0</v>
      </c>
      <c r="E56" s="811">
        <v>0</v>
      </c>
      <c r="F56" s="811">
        <v>0</v>
      </c>
      <c r="G56" s="811">
        <v>0</v>
      </c>
      <c r="H56" s="226">
        <f t="shared" si="1"/>
        <v>0</v>
      </c>
      <c r="I56" s="186"/>
      <c r="J56" s="186"/>
      <c r="K56" s="36"/>
      <c r="L56" s="36"/>
      <c r="M56" s="39"/>
      <c r="N56" s="39"/>
      <c r="O56" s="39"/>
      <c r="P56" s="39"/>
      <c r="Q56" s="39"/>
      <c r="R56" s="39"/>
      <c r="S56" s="39"/>
      <c r="T56" s="39"/>
      <c r="U56" s="39"/>
      <c r="V56" s="39"/>
      <c r="W56" s="39"/>
      <c r="X56" s="39"/>
      <c r="Y56" s="39"/>
      <c r="Z56" s="36"/>
      <c r="AA56" s="36"/>
      <c r="AB56" s="36"/>
    </row>
    <row r="57" spans="1:28" ht="15.5">
      <c r="A57" s="396">
        <f t="shared" si="0"/>
        <v>50</v>
      </c>
      <c r="B57" s="439" t="s">
        <v>1723</v>
      </c>
      <c r="C57" s="810">
        <v>0.2</v>
      </c>
      <c r="D57" s="811">
        <v>-134168</v>
      </c>
      <c r="E57" s="811">
        <v>0</v>
      </c>
      <c r="F57" s="811">
        <v>0</v>
      </c>
      <c r="G57" s="811">
        <v>134168</v>
      </c>
      <c r="H57" s="226">
        <f t="shared" si="1"/>
        <v>0</v>
      </c>
      <c r="I57" s="186"/>
      <c r="J57" s="186"/>
      <c r="K57" s="36"/>
      <c r="L57" s="36"/>
      <c r="M57" s="39"/>
      <c r="N57" s="39"/>
      <c r="O57" s="39"/>
      <c r="P57" s="39"/>
      <c r="Q57" s="39"/>
      <c r="R57" s="39"/>
      <c r="S57" s="39"/>
      <c r="T57" s="39"/>
      <c r="U57" s="39"/>
      <c r="V57" s="39"/>
      <c r="W57" s="39"/>
      <c r="X57" s="39"/>
      <c r="Y57" s="39"/>
      <c r="Z57" s="36"/>
      <c r="AA57" s="36"/>
      <c r="AB57" s="36"/>
    </row>
    <row r="58" spans="1:28" ht="15.5">
      <c r="A58" s="396">
        <f t="shared" si="0"/>
        <v>51</v>
      </c>
      <c r="B58" s="439" t="s">
        <v>2618</v>
      </c>
      <c r="C58" s="810">
        <v>0.2</v>
      </c>
      <c r="D58" s="811">
        <v>-569881.04</v>
      </c>
      <c r="E58" s="811">
        <v>0</v>
      </c>
      <c r="F58" s="811">
        <v>0</v>
      </c>
      <c r="G58" s="811">
        <v>569881.04</v>
      </c>
      <c r="H58" s="226">
        <f t="shared" si="1"/>
        <v>0</v>
      </c>
      <c r="I58" s="186"/>
      <c r="J58" s="186"/>
      <c r="K58" s="36"/>
      <c r="L58" s="36"/>
      <c r="M58" s="39"/>
      <c r="N58" s="39"/>
      <c r="O58" s="39"/>
      <c r="P58" s="39"/>
      <c r="Q58" s="39"/>
      <c r="R58" s="39"/>
      <c r="S58" s="39"/>
      <c r="T58" s="39"/>
      <c r="U58" s="39"/>
      <c r="V58" s="39"/>
      <c r="W58" s="39"/>
      <c r="X58" s="39"/>
      <c r="Y58" s="39"/>
      <c r="Z58" s="36"/>
      <c r="AA58" s="36"/>
      <c r="AB58" s="36"/>
    </row>
    <row r="59" spans="1:28" ht="15.5">
      <c r="A59" s="396">
        <f t="shared" si="0"/>
        <v>52</v>
      </c>
      <c r="B59" s="439" t="s">
        <v>1725</v>
      </c>
      <c r="C59" s="810">
        <v>0.2</v>
      </c>
      <c r="D59" s="811">
        <v>-102894.12</v>
      </c>
      <c r="E59" s="811">
        <v>0</v>
      </c>
      <c r="F59" s="811">
        <v>0</v>
      </c>
      <c r="G59" s="811">
        <v>102894.12</v>
      </c>
      <c r="H59" s="226">
        <f t="shared" si="1"/>
        <v>0</v>
      </c>
      <c r="I59" s="186"/>
      <c r="J59" s="186"/>
      <c r="K59" s="36"/>
      <c r="L59" s="36"/>
      <c r="M59" s="39"/>
      <c r="N59" s="39"/>
      <c r="O59" s="39"/>
      <c r="P59" s="39"/>
      <c r="Q59" s="39"/>
      <c r="R59" s="39"/>
      <c r="S59" s="39"/>
      <c r="T59" s="39"/>
      <c r="U59" s="39"/>
      <c r="V59" s="39"/>
      <c r="W59" s="39"/>
      <c r="X59" s="39"/>
      <c r="Y59" s="39"/>
      <c r="Z59" s="36"/>
      <c r="AA59" s="36"/>
      <c r="AB59" s="36"/>
    </row>
    <row r="60" spans="1:28" ht="15.5">
      <c r="A60" s="396">
        <f t="shared" si="0"/>
        <v>53</v>
      </c>
      <c r="B60" s="439" t="s">
        <v>2898</v>
      </c>
      <c r="C60" s="810">
        <v>0.2</v>
      </c>
      <c r="D60" s="811">
        <v>0</v>
      </c>
      <c r="E60" s="811">
        <v>0</v>
      </c>
      <c r="F60" s="811">
        <v>0</v>
      </c>
      <c r="G60" s="811">
        <v>0</v>
      </c>
      <c r="H60" s="226">
        <f t="shared" si="1"/>
        <v>0</v>
      </c>
      <c r="I60" s="186"/>
      <c r="J60" s="186"/>
      <c r="K60" s="36"/>
      <c r="L60" s="36"/>
      <c r="M60" s="39"/>
      <c r="N60" s="39"/>
      <c r="O60" s="39"/>
      <c r="P60" s="39"/>
      <c r="Q60" s="39"/>
      <c r="R60" s="39"/>
      <c r="S60" s="39"/>
      <c r="T60" s="39"/>
      <c r="U60" s="39"/>
      <c r="V60" s="39"/>
      <c r="W60" s="39"/>
      <c r="X60" s="39"/>
      <c r="Y60" s="39"/>
      <c r="Z60" s="36"/>
      <c r="AA60" s="36"/>
      <c r="AB60" s="36"/>
    </row>
    <row r="61" spans="1:28" ht="31">
      <c r="A61" s="396">
        <f t="shared" si="0"/>
        <v>54</v>
      </c>
      <c r="B61" s="820" t="s">
        <v>1851</v>
      </c>
      <c r="C61" s="810">
        <v>0.2</v>
      </c>
      <c r="D61" s="811">
        <v>-3682670.21</v>
      </c>
      <c r="E61" s="811">
        <v>0</v>
      </c>
      <c r="F61" s="811">
        <v>0</v>
      </c>
      <c r="G61" s="811">
        <v>3682670.21</v>
      </c>
      <c r="H61" s="226">
        <f t="shared" si="1"/>
        <v>0</v>
      </c>
      <c r="I61" s="186"/>
      <c r="J61" s="186"/>
      <c r="K61" s="36"/>
      <c r="L61" s="36"/>
      <c r="M61" s="39"/>
      <c r="N61" s="39"/>
      <c r="O61" s="39"/>
      <c r="P61" s="39"/>
      <c r="Q61" s="39"/>
      <c r="R61" s="39"/>
      <c r="S61" s="39"/>
      <c r="T61" s="39"/>
      <c r="U61" s="39"/>
      <c r="V61" s="39"/>
      <c r="W61" s="39"/>
      <c r="X61" s="39"/>
      <c r="Y61" s="39"/>
      <c r="Z61" s="36"/>
      <c r="AA61" s="36"/>
      <c r="AB61" s="36"/>
    </row>
    <row r="62" spans="1:28" ht="15.5">
      <c r="A62" s="396">
        <f t="shared" si="0"/>
        <v>55</v>
      </c>
      <c r="B62" s="820" t="s">
        <v>2392</v>
      </c>
      <c r="C62" s="810">
        <v>0.2</v>
      </c>
      <c r="D62" s="811">
        <v>0</v>
      </c>
      <c r="E62" s="811">
        <v>0</v>
      </c>
      <c r="F62" s="811">
        <v>0</v>
      </c>
      <c r="G62" s="811">
        <v>0</v>
      </c>
      <c r="H62" s="226">
        <f t="shared" si="1"/>
        <v>0</v>
      </c>
      <c r="I62" s="186"/>
      <c r="J62" s="186"/>
      <c r="K62" s="36"/>
      <c r="L62" s="36"/>
      <c r="M62" s="39"/>
      <c r="N62" s="39"/>
      <c r="O62" s="39"/>
      <c r="P62" s="39"/>
      <c r="Q62" s="39"/>
      <c r="R62" s="39"/>
      <c r="S62" s="39"/>
      <c r="T62" s="39"/>
      <c r="U62" s="39"/>
      <c r="V62" s="39"/>
      <c r="W62" s="39"/>
      <c r="X62" s="39"/>
      <c r="Y62" s="39"/>
      <c r="Z62" s="36"/>
      <c r="AA62" s="36"/>
      <c r="AB62" s="36"/>
    </row>
    <row r="63" spans="1:28" ht="15.5">
      <c r="A63" s="396">
        <f t="shared" si="0"/>
        <v>56</v>
      </c>
      <c r="B63" s="820" t="s">
        <v>2393</v>
      </c>
      <c r="C63" s="810">
        <v>0.2</v>
      </c>
      <c r="D63" s="811">
        <v>9.313225537987968E-12</v>
      </c>
      <c r="E63" s="811">
        <v>0</v>
      </c>
      <c r="F63" s="811">
        <v>0</v>
      </c>
      <c r="G63" s="811">
        <v>-9.313225537987968E-12</v>
      </c>
      <c r="H63" s="226">
        <f t="shared" si="1"/>
        <v>0</v>
      </c>
      <c r="I63" s="186"/>
      <c r="J63" s="186"/>
      <c r="K63" s="36"/>
      <c r="L63" s="36"/>
      <c r="M63" s="39"/>
      <c r="N63" s="39"/>
      <c r="O63" s="39"/>
      <c r="P63" s="39"/>
      <c r="Q63" s="39"/>
      <c r="R63" s="39"/>
      <c r="S63" s="39"/>
      <c r="T63" s="39"/>
      <c r="U63" s="39"/>
      <c r="V63" s="39"/>
      <c r="W63" s="39"/>
      <c r="X63" s="39"/>
      <c r="Y63" s="39"/>
      <c r="Z63" s="36"/>
      <c r="AA63" s="36"/>
      <c r="AB63" s="36"/>
    </row>
    <row r="64" spans="1:28" ht="15.5">
      <c r="A64" s="396">
        <f t="shared" si="0"/>
        <v>57</v>
      </c>
      <c r="B64" s="820" t="s">
        <v>2394</v>
      </c>
      <c r="C64" s="810">
        <v>0.2</v>
      </c>
      <c r="D64" s="811">
        <v>-583314.82000000018</v>
      </c>
      <c r="E64" s="811">
        <v>0</v>
      </c>
      <c r="F64" s="811">
        <v>0</v>
      </c>
      <c r="G64" s="811">
        <v>583314.82000000018</v>
      </c>
      <c r="H64" s="226">
        <f t="shared" si="1"/>
        <v>0</v>
      </c>
      <c r="I64" s="186"/>
      <c r="J64" s="186"/>
      <c r="K64" s="36"/>
      <c r="L64" s="36"/>
      <c r="M64" s="39"/>
      <c r="N64" s="39"/>
      <c r="O64" s="39"/>
      <c r="P64" s="39"/>
      <c r="Q64" s="39"/>
      <c r="R64" s="39"/>
      <c r="S64" s="39"/>
      <c r="T64" s="39"/>
      <c r="U64" s="39"/>
      <c r="V64" s="39"/>
      <c r="W64" s="39"/>
      <c r="X64" s="39"/>
      <c r="Y64" s="39"/>
      <c r="Z64" s="36"/>
      <c r="AA64" s="36"/>
      <c r="AB64" s="36"/>
    </row>
    <row r="65" spans="1:28" ht="15.5">
      <c r="A65" s="396">
        <f t="shared" si="0"/>
        <v>58</v>
      </c>
      <c r="B65" s="820" t="s">
        <v>2395</v>
      </c>
      <c r="C65" s="810">
        <v>0.2</v>
      </c>
      <c r="D65" s="811">
        <v>-134314.49</v>
      </c>
      <c r="E65" s="811">
        <v>0</v>
      </c>
      <c r="F65" s="811">
        <v>0</v>
      </c>
      <c r="G65" s="811">
        <v>134314.49</v>
      </c>
      <c r="H65" s="226">
        <f t="shared" si="1"/>
        <v>0</v>
      </c>
      <c r="I65" s="186"/>
      <c r="J65" s="186"/>
      <c r="K65" s="36"/>
      <c r="L65" s="36"/>
      <c r="M65" s="39"/>
      <c r="N65" s="39"/>
      <c r="O65" s="39"/>
      <c r="P65" s="39"/>
      <c r="Q65" s="39"/>
      <c r="R65" s="39"/>
      <c r="S65" s="39"/>
      <c r="T65" s="39"/>
      <c r="U65" s="39"/>
      <c r="V65" s="39"/>
      <c r="W65" s="39"/>
      <c r="X65" s="39"/>
      <c r="Y65" s="39"/>
      <c r="Z65" s="36"/>
      <c r="AA65" s="36"/>
      <c r="AB65" s="36"/>
    </row>
    <row r="66" spans="1:28" ht="15.5">
      <c r="A66" s="396">
        <f t="shared" si="0"/>
        <v>59</v>
      </c>
      <c r="B66" s="820" t="s">
        <v>2396</v>
      </c>
      <c r="C66" s="810">
        <v>0.2</v>
      </c>
      <c r="D66" s="811">
        <v>-24482.059999999998</v>
      </c>
      <c r="E66" s="811">
        <v>0</v>
      </c>
      <c r="F66" s="811">
        <v>0</v>
      </c>
      <c r="G66" s="811">
        <v>24482.059999999998</v>
      </c>
      <c r="H66" s="226">
        <f t="shared" si="1"/>
        <v>0</v>
      </c>
      <c r="I66" s="186"/>
      <c r="J66" s="186"/>
      <c r="K66" s="36"/>
      <c r="L66" s="36"/>
      <c r="M66" s="39"/>
      <c r="N66" s="39"/>
      <c r="O66" s="39"/>
      <c r="P66" s="39"/>
      <c r="Q66" s="39"/>
      <c r="R66" s="39"/>
      <c r="S66" s="39"/>
      <c r="T66" s="39"/>
      <c r="U66" s="39"/>
      <c r="V66" s="39"/>
      <c r="W66" s="39"/>
      <c r="X66" s="39"/>
      <c r="Y66" s="39"/>
      <c r="Z66" s="36"/>
      <c r="AA66" s="36"/>
      <c r="AB66" s="36"/>
    </row>
    <row r="67" spans="1:28" ht="15.5">
      <c r="A67" s="396">
        <f t="shared" si="0"/>
        <v>60</v>
      </c>
      <c r="B67" s="820" t="s">
        <v>2397</v>
      </c>
      <c r="C67" s="810">
        <v>0.2</v>
      </c>
      <c r="D67" s="811">
        <v>0</v>
      </c>
      <c r="E67" s="811">
        <v>0</v>
      </c>
      <c r="F67" s="811">
        <v>0</v>
      </c>
      <c r="G67" s="811">
        <v>0</v>
      </c>
      <c r="H67" s="226">
        <f t="shared" si="1"/>
        <v>0</v>
      </c>
      <c r="I67" s="186"/>
      <c r="J67" s="186"/>
      <c r="K67" s="36"/>
      <c r="L67" s="36"/>
      <c r="M67" s="39"/>
      <c r="N67" s="39"/>
      <c r="O67" s="39"/>
      <c r="P67" s="39"/>
      <c r="Q67" s="39"/>
      <c r="R67" s="39"/>
      <c r="S67" s="39"/>
      <c r="T67" s="39"/>
      <c r="U67" s="39"/>
      <c r="V67" s="39"/>
      <c r="W67" s="39"/>
      <c r="X67" s="39"/>
      <c r="Y67" s="39"/>
      <c r="Z67" s="36"/>
      <c r="AA67" s="36"/>
      <c r="AB67" s="36"/>
    </row>
    <row r="68" spans="1:28" ht="20">
      <c r="A68" s="1247" t="s">
        <v>2958</v>
      </c>
      <c r="B68" s="1247"/>
      <c r="C68" s="1247"/>
      <c r="D68" s="1247"/>
      <c r="E68" s="1247"/>
      <c r="F68" s="1247"/>
      <c r="G68" s="1247"/>
      <c r="H68" s="1247"/>
      <c r="I68" s="186"/>
      <c r="J68" s="186"/>
      <c r="K68" s="36"/>
      <c r="L68" s="36"/>
      <c r="M68" s="39"/>
      <c r="N68" s="39"/>
      <c r="O68" s="39"/>
      <c r="P68" s="39"/>
      <c r="Q68" s="39"/>
      <c r="R68" s="39"/>
      <c r="S68" s="39"/>
      <c r="T68" s="39"/>
      <c r="U68" s="39"/>
      <c r="V68" s="39"/>
      <c r="W68" s="39"/>
      <c r="X68" s="39"/>
      <c r="Y68" s="39"/>
      <c r="Z68" s="36"/>
      <c r="AA68" s="36"/>
      <c r="AB68" s="36"/>
    </row>
    <row r="69" spans="1:28" ht="19">
      <c r="A69" s="1221" t="str">
        <f>A2</f>
        <v>For Contract Year Beginning June 1, 2026, Based on 2025 Data</v>
      </c>
      <c r="B69" s="1258"/>
      <c r="C69" s="1258"/>
      <c r="D69" s="1258"/>
      <c r="E69" s="1258"/>
      <c r="F69" s="1258"/>
      <c r="G69" s="1258"/>
      <c r="H69" s="1258"/>
      <c r="I69" s="186"/>
      <c r="J69" s="186"/>
      <c r="K69" s="36"/>
      <c r="L69" s="36"/>
      <c r="M69" s="39"/>
      <c r="N69" s="39"/>
      <c r="O69" s="39"/>
      <c r="P69" s="39"/>
      <c r="Q69" s="39"/>
      <c r="R69" s="39"/>
      <c r="S69" s="39"/>
      <c r="T69" s="39"/>
      <c r="U69" s="39"/>
      <c r="V69" s="39"/>
      <c r="W69" s="39"/>
      <c r="X69" s="39"/>
      <c r="Y69" s="39"/>
      <c r="Z69" s="36"/>
      <c r="AA69" s="36"/>
      <c r="AB69" s="36"/>
    </row>
    <row r="70" spans="1:28" ht="17.5">
      <c r="A70" s="16"/>
      <c r="B70" s="16"/>
      <c r="C70" s="23"/>
      <c r="D70" s="23"/>
      <c r="E70" s="23"/>
      <c r="F70" s="23"/>
      <c r="G70" s="23"/>
      <c r="H70" s="23"/>
      <c r="I70" s="186"/>
      <c r="J70" s="186"/>
      <c r="K70" s="36"/>
      <c r="L70" s="36"/>
      <c r="M70" s="39"/>
      <c r="N70" s="39"/>
      <c r="O70" s="39"/>
      <c r="P70" s="39"/>
      <c r="Q70" s="39"/>
      <c r="R70" s="39"/>
      <c r="S70" s="39"/>
      <c r="T70" s="39"/>
      <c r="U70" s="39"/>
      <c r="V70" s="39"/>
      <c r="W70" s="39"/>
      <c r="X70" s="39"/>
      <c r="Y70" s="39"/>
      <c r="Z70" s="36"/>
      <c r="AA70" s="36"/>
      <c r="AB70" s="36"/>
    </row>
    <row r="71" spans="1:28" ht="15.5">
      <c r="A71" s="8"/>
      <c r="B71" s="8"/>
      <c r="C71" s="8" t="s">
        <v>476</v>
      </c>
      <c r="D71" s="8" t="s">
        <v>477</v>
      </c>
      <c r="E71" s="8" t="s">
        <v>478</v>
      </c>
      <c r="F71" s="8" t="s">
        <v>479</v>
      </c>
      <c r="G71" s="8" t="s">
        <v>480</v>
      </c>
      <c r="H71" s="8" t="s">
        <v>874</v>
      </c>
      <c r="I71" s="186"/>
      <c r="J71" s="186"/>
      <c r="K71" s="36"/>
      <c r="L71" s="36"/>
      <c r="M71" s="39"/>
      <c r="N71" s="39"/>
      <c r="O71" s="39"/>
      <c r="P71" s="39"/>
      <c r="Q71" s="39"/>
      <c r="R71" s="39"/>
      <c r="S71" s="39"/>
      <c r="T71" s="39"/>
      <c r="U71" s="39"/>
      <c r="V71" s="39"/>
      <c r="W71" s="39"/>
      <c r="X71" s="39"/>
      <c r="Y71" s="39"/>
      <c r="Z71" s="36"/>
      <c r="AA71" s="36"/>
      <c r="AB71" s="36"/>
    </row>
    <row r="72" spans="1:28" ht="15.5">
      <c r="A72" s="96"/>
      <c r="B72" s="96"/>
      <c r="C72" s="96"/>
      <c r="D72" s="256" t="s">
        <v>465</v>
      </c>
      <c r="E72" s="256"/>
      <c r="F72" s="256"/>
      <c r="G72" s="256"/>
      <c r="H72" s="256" t="s">
        <v>2225</v>
      </c>
      <c r="I72" s="186"/>
      <c r="J72" s="186"/>
      <c r="K72" s="36"/>
      <c r="L72" s="36"/>
      <c r="M72" s="39"/>
      <c r="N72" s="39"/>
      <c r="O72" s="39"/>
      <c r="P72" s="39"/>
      <c r="Q72" s="39"/>
      <c r="R72" s="39"/>
      <c r="S72" s="39"/>
      <c r="T72" s="39"/>
      <c r="U72" s="39"/>
      <c r="V72" s="39"/>
      <c r="W72" s="39"/>
      <c r="X72" s="39"/>
      <c r="Y72" s="39"/>
      <c r="Z72" s="36"/>
      <c r="AA72" s="36"/>
      <c r="AB72" s="36"/>
    </row>
    <row r="73" spans="1:28" ht="15.5">
      <c r="A73" s="96"/>
      <c r="B73" s="96"/>
      <c r="C73" s="96" t="s">
        <v>2317</v>
      </c>
      <c r="D73" s="256" t="s">
        <v>649</v>
      </c>
      <c r="E73" s="256" t="s">
        <v>650</v>
      </c>
      <c r="F73" s="256" t="s">
        <v>650</v>
      </c>
      <c r="G73" s="256" t="s">
        <v>650</v>
      </c>
      <c r="H73" s="257" t="s">
        <v>2226</v>
      </c>
      <c r="I73" s="186"/>
      <c r="J73" s="186"/>
      <c r="K73" s="36"/>
      <c r="L73" s="36"/>
      <c r="M73" s="39"/>
      <c r="N73" s="39"/>
      <c r="O73" s="39"/>
      <c r="P73" s="39"/>
      <c r="Q73" s="39"/>
      <c r="R73" s="39"/>
      <c r="S73" s="39"/>
      <c r="T73" s="39"/>
      <c r="U73" s="39"/>
      <c r="V73" s="39"/>
      <c r="W73" s="39"/>
      <c r="X73" s="39"/>
      <c r="Y73" s="39"/>
      <c r="Z73" s="36"/>
      <c r="AA73" s="36"/>
      <c r="AB73" s="36"/>
    </row>
    <row r="74" spans="1:28" ht="18.5">
      <c r="A74" s="99" t="s">
        <v>490</v>
      </c>
      <c r="B74" s="294" t="s">
        <v>870</v>
      </c>
      <c r="C74" s="294" t="s">
        <v>2455</v>
      </c>
      <c r="D74" s="295" t="s">
        <v>2226</v>
      </c>
      <c r="E74" s="294" t="s">
        <v>2456</v>
      </c>
      <c r="F74" s="294" t="s">
        <v>511</v>
      </c>
      <c r="G74" s="294" t="s">
        <v>512</v>
      </c>
      <c r="H74" s="295" t="s">
        <v>2321</v>
      </c>
      <c r="I74" s="186"/>
      <c r="J74" s="186"/>
      <c r="K74" s="36"/>
      <c r="L74" s="36"/>
      <c r="M74" s="39"/>
      <c r="N74" s="39"/>
      <c r="O74" s="39"/>
      <c r="P74" s="39"/>
      <c r="Q74" s="39"/>
      <c r="R74" s="39"/>
      <c r="S74" s="39"/>
      <c r="T74" s="39"/>
      <c r="U74" s="39"/>
      <c r="V74" s="39"/>
      <c r="W74" s="39"/>
      <c r="X74" s="39"/>
      <c r="Y74" s="39"/>
      <c r="Z74" s="36"/>
      <c r="AA74" s="36"/>
      <c r="AB74" s="36"/>
    </row>
    <row r="75" spans="1:28" ht="15.5">
      <c r="A75" s="396">
        <f>A67+1</f>
        <v>61</v>
      </c>
      <c r="B75" s="820" t="s">
        <v>2393</v>
      </c>
      <c r="C75" s="810">
        <v>0.2</v>
      </c>
      <c r="D75" s="811">
        <v>0</v>
      </c>
      <c r="E75" s="811">
        <v>0</v>
      </c>
      <c r="F75" s="811">
        <v>0</v>
      </c>
      <c r="G75" s="811">
        <v>0</v>
      </c>
      <c r="H75" s="226">
        <f t="shared" si="1"/>
        <v>0</v>
      </c>
      <c r="I75" s="186"/>
      <c r="J75" s="186"/>
      <c r="K75" s="36"/>
      <c r="L75" s="36"/>
      <c r="M75" s="39"/>
      <c r="N75" s="39"/>
      <c r="O75" s="39"/>
      <c r="P75" s="39"/>
      <c r="Q75" s="39"/>
      <c r="R75" s="39"/>
      <c r="S75" s="39"/>
      <c r="T75" s="39"/>
      <c r="U75" s="39"/>
      <c r="V75" s="39"/>
      <c r="W75" s="39"/>
      <c r="X75" s="39"/>
      <c r="Y75" s="39"/>
      <c r="Z75" s="36"/>
      <c r="AA75" s="36"/>
      <c r="AB75" s="36"/>
    </row>
    <row r="76" spans="1:28" ht="15.5">
      <c r="A76" s="396">
        <f t="shared" ref="A76:A81" si="2">A75+1</f>
        <v>62</v>
      </c>
      <c r="B76" s="820" t="s">
        <v>2398</v>
      </c>
      <c r="C76" s="810">
        <v>0.2</v>
      </c>
      <c r="D76" s="811">
        <v>0</v>
      </c>
      <c r="E76" s="811">
        <v>0</v>
      </c>
      <c r="F76" s="811">
        <v>0</v>
      </c>
      <c r="G76" s="811">
        <v>0</v>
      </c>
      <c r="H76" s="226">
        <f t="shared" si="1"/>
        <v>0</v>
      </c>
      <c r="I76" s="186"/>
      <c r="J76" s="186"/>
      <c r="K76" s="36"/>
      <c r="L76" s="36"/>
      <c r="M76" s="39"/>
      <c r="N76" s="39"/>
      <c r="O76" s="39"/>
      <c r="P76" s="39"/>
      <c r="Q76" s="39"/>
      <c r="R76" s="39"/>
      <c r="S76" s="39"/>
      <c r="T76" s="39"/>
      <c r="U76" s="39"/>
      <c r="V76" s="39"/>
      <c r="W76" s="39"/>
      <c r="X76" s="39"/>
      <c r="Y76" s="39"/>
      <c r="Z76" s="36"/>
      <c r="AA76" s="36"/>
      <c r="AB76" s="36"/>
    </row>
    <row r="77" spans="1:28" ht="15.5">
      <c r="A77" s="396">
        <f t="shared" si="2"/>
        <v>63</v>
      </c>
      <c r="B77" s="820" t="s">
        <v>1724</v>
      </c>
      <c r="C77" s="810">
        <v>0.2</v>
      </c>
      <c r="D77" s="811">
        <v>0</v>
      </c>
      <c r="E77" s="811">
        <v>0</v>
      </c>
      <c r="F77" s="811">
        <v>0</v>
      </c>
      <c r="G77" s="811">
        <v>0</v>
      </c>
      <c r="H77" s="226">
        <f t="shared" si="1"/>
        <v>0</v>
      </c>
      <c r="I77" s="186"/>
      <c r="J77" s="186"/>
      <c r="K77" s="36"/>
      <c r="L77" s="36"/>
      <c r="M77" s="39"/>
      <c r="N77" s="39"/>
      <c r="O77" s="39"/>
      <c r="P77" s="39"/>
      <c r="Q77" s="39"/>
      <c r="R77" s="39"/>
      <c r="S77" s="39"/>
      <c r="T77" s="39"/>
      <c r="U77" s="39"/>
      <c r="V77" s="39"/>
      <c r="W77" s="39"/>
      <c r="X77" s="39"/>
      <c r="Y77" s="39"/>
      <c r="Z77" s="36"/>
      <c r="AA77" s="36"/>
      <c r="AB77" s="36"/>
    </row>
    <row r="78" spans="1:28" ht="15.5">
      <c r="A78" s="396">
        <f t="shared" si="2"/>
        <v>64</v>
      </c>
      <c r="B78" s="820" t="s">
        <v>2399</v>
      </c>
      <c r="C78" s="810">
        <v>0.2</v>
      </c>
      <c r="D78" s="811">
        <v>0</v>
      </c>
      <c r="E78" s="811">
        <v>0</v>
      </c>
      <c r="F78" s="811">
        <v>0</v>
      </c>
      <c r="G78" s="811">
        <v>0</v>
      </c>
      <c r="H78" s="226">
        <f t="shared" si="1"/>
        <v>0</v>
      </c>
      <c r="I78" s="186"/>
      <c r="J78" s="186"/>
      <c r="K78" s="36"/>
      <c r="L78" s="36"/>
      <c r="M78" s="39"/>
      <c r="N78" s="39"/>
      <c r="O78" s="39"/>
      <c r="P78" s="39"/>
      <c r="Q78" s="39"/>
      <c r="R78" s="39"/>
      <c r="S78" s="39"/>
      <c r="T78" s="39"/>
      <c r="U78" s="39"/>
      <c r="V78" s="39"/>
      <c r="W78" s="39"/>
      <c r="X78" s="39"/>
      <c r="Y78" s="39"/>
      <c r="Z78" s="36"/>
      <c r="AA78" s="36"/>
      <c r="AB78" s="36"/>
    </row>
    <row r="79" spans="1:28" ht="15.5">
      <c r="A79" s="396">
        <f t="shared" si="2"/>
        <v>65</v>
      </c>
      <c r="B79" s="820" t="s">
        <v>2400</v>
      </c>
      <c r="C79" s="810">
        <v>0.2</v>
      </c>
      <c r="D79" s="811">
        <v>0</v>
      </c>
      <c r="E79" s="811">
        <v>0</v>
      </c>
      <c r="F79" s="811">
        <v>0</v>
      </c>
      <c r="G79" s="811">
        <v>0</v>
      </c>
      <c r="H79" s="226">
        <f t="shared" si="1"/>
        <v>0</v>
      </c>
      <c r="I79" s="186"/>
      <c r="J79" s="186"/>
      <c r="K79" s="36"/>
      <c r="L79" s="36"/>
      <c r="M79" s="39"/>
      <c r="N79" s="39"/>
      <c r="O79" s="39"/>
      <c r="P79" s="39"/>
      <c r="Q79" s="39"/>
      <c r="R79" s="39"/>
      <c r="S79" s="39"/>
      <c r="T79" s="39"/>
      <c r="U79" s="39"/>
      <c r="V79" s="39"/>
      <c r="W79" s="39"/>
      <c r="X79" s="39"/>
      <c r="Y79" s="39"/>
      <c r="Z79" s="36"/>
      <c r="AA79" s="36"/>
      <c r="AB79" s="36"/>
    </row>
    <row r="80" spans="1:28" ht="15.5">
      <c r="A80" s="396">
        <f t="shared" si="2"/>
        <v>66</v>
      </c>
      <c r="B80" s="820" t="s">
        <v>2401</v>
      </c>
      <c r="C80" s="810">
        <v>0.2</v>
      </c>
      <c r="D80" s="811">
        <v>0</v>
      </c>
      <c r="E80" s="811">
        <v>0</v>
      </c>
      <c r="F80" s="811">
        <v>0</v>
      </c>
      <c r="G80" s="811">
        <v>0</v>
      </c>
      <c r="H80" s="226">
        <f t="shared" si="1"/>
        <v>0</v>
      </c>
      <c r="I80" s="186"/>
      <c r="J80" s="186"/>
      <c r="K80" s="36"/>
      <c r="L80" s="36"/>
      <c r="M80" s="39"/>
      <c r="N80" s="39"/>
      <c r="O80" s="39"/>
      <c r="P80" s="39"/>
      <c r="Q80" s="39"/>
      <c r="R80" s="39"/>
      <c r="S80" s="39"/>
      <c r="T80" s="39"/>
      <c r="U80" s="39"/>
      <c r="V80" s="39"/>
      <c r="W80" s="39"/>
      <c r="X80" s="39"/>
      <c r="Y80" s="39"/>
      <c r="Z80" s="36"/>
      <c r="AA80" s="36"/>
      <c r="AB80" s="36"/>
    </row>
    <row r="81" spans="1:28" ht="15.5">
      <c r="A81" s="396">
        <f t="shared" si="2"/>
        <v>67</v>
      </c>
      <c r="B81" s="820" t="s">
        <v>2402</v>
      </c>
      <c r="C81" s="810">
        <v>6.6666666666666666E-2</v>
      </c>
      <c r="D81" s="811">
        <v>0</v>
      </c>
      <c r="E81" s="811">
        <v>0</v>
      </c>
      <c r="F81" s="811">
        <v>0</v>
      </c>
      <c r="G81" s="811">
        <v>0</v>
      </c>
      <c r="H81" s="226">
        <f>SUM(D81:G81)</f>
        <v>0</v>
      </c>
      <c r="I81" s="186"/>
      <c r="J81" s="186"/>
      <c r="K81" s="36"/>
      <c r="L81" s="36"/>
      <c r="M81" s="39"/>
      <c r="N81" s="39"/>
      <c r="O81" s="39"/>
      <c r="P81" s="39"/>
      <c r="Q81" s="39"/>
      <c r="R81" s="39"/>
      <c r="S81" s="39"/>
      <c r="T81" s="39"/>
      <c r="U81" s="39"/>
      <c r="V81" s="39"/>
      <c r="W81" s="39"/>
      <c r="X81" s="39"/>
      <c r="Y81" s="39"/>
      <c r="Z81" s="36"/>
      <c r="AA81" s="36"/>
      <c r="AB81" s="36"/>
    </row>
    <row r="82" spans="1:28" ht="15.5">
      <c r="A82" s="396">
        <f>A81+1</f>
        <v>68</v>
      </c>
      <c r="B82" s="820" t="s">
        <v>2403</v>
      </c>
      <c r="C82" s="810">
        <v>0.2</v>
      </c>
      <c r="D82" s="811">
        <v>-1292729.44</v>
      </c>
      <c r="E82" s="811">
        <v>0</v>
      </c>
      <c r="F82" s="811">
        <v>0</v>
      </c>
      <c r="G82" s="811">
        <v>1292729.44</v>
      </c>
      <c r="H82" s="226">
        <f>SUM(D82:G82)</f>
        <v>0</v>
      </c>
      <c r="I82" s="186"/>
      <c r="J82" s="186"/>
      <c r="K82" s="36"/>
      <c r="L82" s="36"/>
      <c r="M82" s="39"/>
      <c r="N82" s="39"/>
      <c r="O82" s="39"/>
      <c r="P82" s="39"/>
      <c r="Q82" s="39"/>
      <c r="R82" s="39"/>
      <c r="S82" s="39"/>
      <c r="T82" s="39"/>
      <c r="U82" s="39"/>
      <c r="V82" s="39"/>
      <c r="W82" s="39"/>
      <c r="X82" s="39"/>
      <c r="Y82" s="39"/>
      <c r="Z82" s="36"/>
      <c r="AA82" s="36"/>
      <c r="AB82" s="36"/>
    </row>
    <row r="83" spans="1:28" ht="15.5">
      <c r="A83" s="396">
        <f>A82+1</f>
        <v>69</v>
      </c>
      <c r="B83" s="820" t="s">
        <v>1725</v>
      </c>
      <c r="C83" s="810">
        <v>0.2</v>
      </c>
      <c r="D83" s="811">
        <v>0</v>
      </c>
      <c r="E83" s="811">
        <v>0</v>
      </c>
      <c r="F83" s="811">
        <v>0</v>
      </c>
      <c r="G83" s="811">
        <v>0</v>
      </c>
      <c r="H83" s="226">
        <f>SUM(D83:G83)</f>
        <v>0</v>
      </c>
      <c r="I83" s="186"/>
      <c r="J83" s="186"/>
      <c r="K83" s="36"/>
      <c r="L83" s="36"/>
      <c r="M83" s="39"/>
      <c r="N83" s="39"/>
      <c r="O83" s="39"/>
      <c r="P83" s="39"/>
      <c r="Q83" s="39"/>
      <c r="R83" s="39"/>
      <c r="S83" s="39"/>
      <c r="T83" s="39"/>
      <c r="U83" s="39"/>
      <c r="V83" s="39"/>
      <c r="W83" s="39"/>
      <c r="X83" s="39"/>
      <c r="Y83" s="39"/>
      <c r="Z83" s="36"/>
      <c r="AA83" s="36"/>
      <c r="AB83" s="36"/>
    </row>
    <row r="84" spans="1:28" ht="15.5">
      <c r="A84" s="396">
        <f>A83+1</f>
        <v>70</v>
      </c>
      <c r="B84" s="820" t="s">
        <v>2387</v>
      </c>
      <c r="C84" s="810">
        <v>6.6666666666666666E-2</v>
      </c>
      <c r="D84" s="811">
        <v>383774.04000000004</v>
      </c>
      <c r="E84" s="811">
        <v>0</v>
      </c>
      <c r="F84" s="811">
        <v>0</v>
      </c>
      <c r="G84" s="811">
        <v>-383774.04000000004</v>
      </c>
      <c r="H84" s="226">
        <f>SUM(D84:G84)</f>
        <v>0</v>
      </c>
      <c r="I84" s="186"/>
      <c r="J84" s="186"/>
      <c r="K84" s="36"/>
      <c r="L84" s="36"/>
      <c r="M84" s="39"/>
      <c r="N84" s="39"/>
      <c r="O84" s="39"/>
      <c r="P84" s="39"/>
      <c r="Q84" s="39"/>
      <c r="R84" s="39"/>
      <c r="S84" s="39"/>
      <c r="T84" s="39"/>
      <c r="U84" s="39"/>
      <c r="V84" s="39"/>
      <c r="W84" s="39"/>
      <c r="X84" s="39"/>
      <c r="Y84" s="39"/>
      <c r="Z84" s="36"/>
      <c r="AA84" s="36"/>
      <c r="AB84" s="36"/>
    </row>
    <row r="85" spans="1:28" ht="15.5">
      <c r="A85" s="396">
        <f>A84+1</f>
        <v>71</v>
      </c>
      <c r="B85" s="820" t="s">
        <v>2404</v>
      </c>
      <c r="C85" s="810">
        <v>0.2</v>
      </c>
      <c r="D85" s="811">
        <v>-1222318.25</v>
      </c>
      <c r="E85" s="811">
        <v>0</v>
      </c>
      <c r="F85" s="811">
        <v>0</v>
      </c>
      <c r="G85" s="811">
        <v>1222318.25</v>
      </c>
      <c r="H85" s="226">
        <f>SUM(D85:G85)</f>
        <v>0</v>
      </c>
      <c r="I85" s="186"/>
      <c r="J85" s="186"/>
      <c r="K85" s="36"/>
      <c r="L85" s="36"/>
      <c r="M85" s="39"/>
      <c r="N85" s="39"/>
      <c r="O85" s="39"/>
      <c r="P85" s="39"/>
      <c r="Q85" s="39"/>
      <c r="R85" s="39"/>
      <c r="S85" s="39"/>
      <c r="T85" s="39"/>
      <c r="U85" s="39"/>
      <c r="V85" s="39"/>
      <c r="W85" s="39"/>
      <c r="X85" s="39"/>
      <c r="Y85" s="39"/>
      <c r="Z85" s="36"/>
      <c r="AA85" s="36"/>
      <c r="AB85" s="36"/>
    </row>
    <row r="86" spans="1:28" ht="15.5">
      <c r="A86" s="396">
        <f t="shared" ref="A86:A155" si="3">A85+1</f>
        <v>72</v>
      </c>
      <c r="B86" s="820" t="s">
        <v>2566</v>
      </c>
      <c r="C86" s="810">
        <v>0.2</v>
      </c>
      <c r="D86" s="811">
        <v>0</v>
      </c>
      <c r="E86" s="811">
        <v>0</v>
      </c>
      <c r="F86" s="811">
        <v>0</v>
      </c>
      <c r="G86" s="811">
        <v>0</v>
      </c>
      <c r="H86" s="226">
        <f t="shared" ref="H86:H155" si="4">SUM(D86:G86)</f>
        <v>0</v>
      </c>
      <c r="I86" s="186"/>
      <c r="J86" s="186"/>
      <c r="K86" s="36"/>
      <c r="L86" s="36"/>
      <c r="M86" s="39"/>
      <c r="N86" s="39"/>
      <c r="O86" s="39"/>
      <c r="P86" s="39"/>
      <c r="Q86" s="39"/>
      <c r="R86" s="39"/>
      <c r="S86" s="39"/>
      <c r="T86" s="39"/>
      <c r="U86" s="39"/>
      <c r="V86" s="39"/>
      <c r="W86" s="39"/>
      <c r="X86" s="39"/>
      <c r="Y86" s="39"/>
      <c r="Z86" s="36"/>
      <c r="AA86" s="36"/>
      <c r="AB86" s="36"/>
    </row>
    <row r="87" spans="1:28" ht="15.5">
      <c r="A87" s="396">
        <f t="shared" si="3"/>
        <v>73</v>
      </c>
      <c r="B87" s="820" t="s">
        <v>1822</v>
      </c>
      <c r="C87" s="810">
        <v>0.2</v>
      </c>
      <c r="D87" s="811">
        <v>0</v>
      </c>
      <c r="E87" s="811">
        <v>0</v>
      </c>
      <c r="F87" s="811">
        <v>0</v>
      </c>
      <c r="G87" s="811">
        <v>0</v>
      </c>
      <c r="H87" s="226">
        <f t="shared" si="4"/>
        <v>0</v>
      </c>
      <c r="I87" s="186"/>
      <c r="J87" s="186"/>
      <c r="K87" s="36"/>
      <c r="L87" s="36"/>
      <c r="M87" s="39"/>
      <c r="N87" s="39"/>
      <c r="O87" s="39"/>
      <c r="P87" s="39"/>
      <c r="Q87" s="39"/>
      <c r="R87" s="39"/>
      <c r="S87" s="39"/>
      <c r="T87" s="39"/>
      <c r="U87" s="39"/>
      <c r="V87" s="39"/>
      <c r="W87" s="39"/>
      <c r="X87" s="39"/>
      <c r="Y87" s="39"/>
      <c r="Z87" s="36"/>
      <c r="AA87" s="36"/>
      <c r="AB87" s="36"/>
    </row>
    <row r="88" spans="1:28" ht="15.5">
      <c r="A88" s="396">
        <f t="shared" si="3"/>
        <v>74</v>
      </c>
      <c r="B88" s="820" t="s">
        <v>1822</v>
      </c>
      <c r="C88" s="810">
        <v>0.2</v>
      </c>
      <c r="D88" s="811">
        <v>0</v>
      </c>
      <c r="E88" s="811">
        <v>0</v>
      </c>
      <c r="F88" s="811">
        <v>0</v>
      </c>
      <c r="G88" s="811">
        <v>0</v>
      </c>
      <c r="H88" s="226">
        <f t="shared" si="4"/>
        <v>0</v>
      </c>
      <c r="I88" s="186"/>
      <c r="J88" s="186"/>
      <c r="K88" s="36"/>
      <c r="L88" s="36"/>
      <c r="M88" s="39"/>
      <c r="N88" s="39"/>
      <c r="O88" s="39"/>
      <c r="P88" s="39"/>
      <c r="Q88" s="39"/>
      <c r="R88" s="39"/>
      <c r="S88" s="39"/>
      <c r="T88" s="39"/>
      <c r="U88" s="39"/>
      <c r="V88" s="39"/>
      <c r="W88" s="39"/>
      <c r="X88" s="39"/>
      <c r="Y88" s="39"/>
      <c r="Z88" s="36"/>
      <c r="AA88" s="36"/>
      <c r="AB88" s="36"/>
    </row>
    <row r="89" spans="1:28" ht="15.5">
      <c r="A89" s="396">
        <f t="shared" si="3"/>
        <v>75</v>
      </c>
      <c r="B89" s="820" t="s">
        <v>2567</v>
      </c>
      <c r="C89" s="810">
        <v>0.2</v>
      </c>
      <c r="D89" s="811">
        <v>0</v>
      </c>
      <c r="E89" s="811">
        <v>0</v>
      </c>
      <c r="F89" s="811">
        <v>0</v>
      </c>
      <c r="G89" s="811">
        <v>0</v>
      </c>
      <c r="H89" s="226">
        <f t="shared" si="4"/>
        <v>0</v>
      </c>
      <c r="I89" s="186"/>
      <c r="J89" s="186"/>
      <c r="K89" s="36"/>
      <c r="L89" s="36"/>
      <c r="M89" s="39"/>
      <c r="N89" s="39"/>
      <c r="O89" s="39"/>
      <c r="P89" s="39"/>
      <c r="Q89" s="39"/>
      <c r="R89" s="39"/>
      <c r="S89" s="39"/>
      <c r="T89" s="39"/>
      <c r="U89" s="39"/>
      <c r="V89" s="39"/>
      <c r="W89" s="39"/>
      <c r="X89" s="39"/>
      <c r="Y89" s="39"/>
      <c r="Z89" s="36"/>
      <c r="AA89" s="36"/>
      <c r="AB89" s="36"/>
    </row>
    <row r="90" spans="1:28" ht="15.5">
      <c r="A90" s="396">
        <f t="shared" si="3"/>
        <v>76</v>
      </c>
      <c r="B90" s="820" t="s">
        <v>2423</v>
      </c>
      <c r="C90" s="810">
        <v>0.2</v>
      </c>
      <c r="D90" s="811">
        <v>0</v>
      </c>
      <c r="E90" s="811">
        <v>0</v>
      </c>
      <c r="F90" s="811">
        <v>0</v>
      </c>
      <c r="G90" s="811">
        <v>0</v>
      </c>
      <c r="H90" s="226">
        <f t="shared" si="4"/>
        <v>0</v>
      </c>
      <c r="I90" s="186"/>
      <c r="J90" s="186"/>
      <c r="K90" s="36"/>
      <c r="L90" s="36"/>
      <c r="M90" s="39"/>
      <c r="N90" s="39"/>
      <c r="O90" s="39"/>
      <c r="P90" s="39"/>
      <c r="Q90" s="39"/>
      <c r="R90" s="39"/>
      <c r="S90" s="39"/>
      <c r="T90" s="39"/>
      <c r="U90" s="39"/>
      <c r="V90" s="39"/>
      <c r="W90" s="39"/>
      <c r="X90" s="39"/>
      <c r="Y90" s="39"/>
      <c r="Z90" s="36"/>
      <c r="AA90" s="36"/>
      <c r="AB90" s="36"/>
    </row>
    <row r="91" spans="1:28" ht="15.5">
      <c r="A91" s="396">
        <f t="shared" si="3"/>
        <v>77</v>
      </c>
      <c r="B91" s="820" t="s">
        <v>2568</v>
      </c>
      <c r="C91" s="810">
        <v>0.2</v>
      </c>
      <c r="D91" s="811">
        <v>0</v>
      </c>
      <c r="E91" s="811">
        <v>0</v>
      </c>
      <c r="F91" s="811">
        <v>0</v>
      </c>
      <c r="G91" s="811">
        <v>0</v>
      </c>
      <c r="H91" s="226">
        <f t="shared" si="4"/>
        <v>0</v>
      </c>
      <c r="I91" s="186"/>
      <c r="J91" s="186"/>
      <c r="K91" s="36"/>
      <c r="L91" s="36"/>
      <c r="M91" s="39"/>
      <c r="N91" s="39"/>
      <c r="O91" s="39"/>
      <c r="P91" s="39"/>
      <c r="Q91" s="39"/>
      <c r="R91" s="39"/>
      <c r="S91" s="39"/>
      <c r="T91" s="39"/>
      <c r="U91" s="39"/>
      <c r="V91" s="39"/>
      <c r="W91" s="39"/>
      <c r="X91" s="39"/>
      <c r="Y91" s="39"/>
      <c r="Z91" s="36"/>
      <c r="AA91" s="36"/>
      <c r="AB91" s="36"/>
    </row>
    <row r="92" spans="1:28" ht="15.5">
      <c r="A92" s="396">
        <f t="shared" si="3"/>
        <v>78</v>
      </c>
      <c r="B92" s="439" t="s">
        <v>3388</v>
      </c>
      <c r="C92" s="810">
        <v>0.2</v>
      </c>
      <c r="D92" s="811">
        <v>0</v>
      </c>
      <c r="E92" s="811">
        <v>0</v>
      </c>
      <c r="F92" s="811">
        <v>0</v>
      </c>
      <c r="G92" s="811">
        <v>0</v>
      </c>
      <c r="H92" s="226">
        <f t="shared" si="4"/>
        <v>0</v>
      </c>
      <c r="I92" s="186"/>
      <c r="J92" s="186"/>
      <c r="K92" s="36"/>
      <c r="L92" s="36"/>
      <c r="M92" s="39"/>
      <c r="N92" s="39"/>
      <c r="O92" s="39"/>
      <c r="P92" s="39"/>
      <c r="Q92" s="39"/>
      <c r="R92" s="39"/>
      <c r="S92" s="39"/>
      <c r="T92" s="39"/>
      <c r="U92" s="39"/>
      <c r="V92" s="39"/>
      <c r="W92" s="39"/>
      <c r="X92" s="39"/>
      <c r="Y92" s="39"/>
      <c r="Z92" s="36"/>
      <c r="AA92" s="36"/>
      <c r="AB92" s="36"/>
    </row>
    <row r="93" spans="1:28" ht="16.399999999999999" customHeight="1">
      <c r="A93" s="396">
        <f t="shared" si="3"/>
        <v>79</v>
      </c>
      <c r="B93" s="439" t="s">
        <v>3388</v>
      </c>
      <c r="C93" s="810">
        <v>0.2</v>
      </c>
      <c r="D93" s="811">
        <v>0</v>
      </c>
      <c r="E93" s="811">
        <v>0</v>
      </c>
      <c r="F93" s="811">
        <v>0</v>
      </c>
      <c r="G93" s="811">
        <v>0</v>
      </c>
      <c r="H93" s="226">
        <f t="shared" si="4"/>
        <v>0</v>
      </c>
      <c r="I93" s="186"/>
      <c r="J93" s="186"/>
      <c r="K93" s="36"/>
      <c r="L93" s="36"/>
      <c r="M93" s="39"/>
      <c r="N93" s="39"/>
      <c r="O93" s="39"/>
      <c r="P93" s="39"/>
      <c r="Q93" s="39"/>
      <c r="R93" s="39"/>
      <c r="S93" s="39"/>
      <c r="T93" s="39"/>
      <c r="U93" s="39"/>
      <c r="V93" s="39"/>
      <c r="W93" s="39"/>
      <c r="X93" s="39"/>
      <c r="Y93" s="39"/>
      <c r="Z93" s="36"/>
      <c r="AA93" s="36"/>
      <c r="AB93" s="36"/>
    </row>
    <row r="94" spans="1:28" ht="17.149999999999999" customHeight="1">
      <c r="A94" s="396">
        <f t="shared" si="3"/>
        <v>80</v>
      </c>
      <c r="B94" s="439" t="s">
        <v>3388</v>
      </c>
      <c r="C94" s="810">
        <v>0.2</v>
      </c>
      <c r="D94" s="811">
        <v>0</v>
      </c>
      <c r="E94" s="811">
        <v>0</v>
      </c>
      <c r="F94" s="811">
        <v>0</v>
      </c>
      <c r="G94" s="811">
        <v>0</v>
      </c>
      <c r="H94" s="226">
        <f t="shared" si="4"/>
        <v>0</v>
      </c>
      <c r="I94" s="186"/>
      <c r="J94" s="186"/>
      <c r="K94" s="36"/>
      <c r="L94" s="36"/>
      <c r="M94" s="39"/>
      <c r="N94" s="39"/>
      <c r="O94" s="39"/>
      <c r="P94" s="39"/>
      <c r="Q94" s="39"/>
      <c r="R94" s="39"/>
      <c r="S94" s="39"/>
      <c r="T94" s="39"/>
      <c r="U94" s="39"/>
      <c r="V94" s="39"/>
      <c r="W94" s="39"/>
      <c r="X94" s="39"/>
      <c r="Y94" s="39"/>
      <c r="Z94" s="36"/>
      <c r="AA94" s="36"/>
      <c r="AB94" s="36"/>
    </row>
    <row r="95" spans="1:28" ht="31">
      <c r="A95" s="396">
        <f t="shared" si="3"/>
        <v>81</v>
      </c>
      <c r="B95" s="820" t="s">
        <v>1851</v>
      </c>
      <c r="C95" s="810">
        <v>0.2</v>
      </c>
      <c r="D95" s="811">
        <v>0</v>
      </c>
      <c r="E95" s="811">
        <v>0</v>
      </c>
      <c r="F95" s="811">
        <v>0</v>
      </c>
      <c r="G95" s="811">
        <v>0</v>
      </c>
      <c r="H95" s="226">
        <f t="shared" si="4"/>
        <v>0</v>
      </c>
      <c r="I95" s="186"/>
      <c r="J95" s="186"/>
      <c r="K95" s="36"/>
      <c r="L95" s="36"/>
      <c r="M95" s="39"/>
      <c r="N95" s="39"/>
      <c r="O95" s="39"/>
      <c r="P95" s="39"/>
      <c r="Q95" s="39"/>
      <c r="R95" s="39"/>
      <c r="S95" s="39"/>
      <c r="T95" s="39"/>
      <c r="U95" s="39"/>
      <c r="V95" s="39"/>
      <c r="W95" s="39"/>
      <c r="X95" s="39"/>
      <c r="Y95" s="39"/>
      <c r="Z95" s="36"/>
      <c r="AA95" s="36"/>
      <c r="AB95" s="36"/>
    </row>
    <row r="96" spans="1:28" ht="15.5">
      <c r="A96" s="396">
        <f t="shared" si="3"/>
        <v>82</v>
      </c>
      <c r="B96" s="439" t="s">
        <v>3389</v>
      </c>
      <c r="C96" s="810">
        <v>0.2</v>
      </c>
      <c r="D96" s="811">
        <v>0</v>
      </c>
      <c r="E96" s="811">
        <v>0</v>
      </c>
      <c r="F96" s="811">
        <v>0</v>
      </c>
      <c r="G96" s="811">
        <v>0</v>
      </c>
      <c r="H96" s="226">
        <f t="shared" si="4"/>
        <v>0</v>
      </c>
      <c r="I96" s="186"/>
      <c r="J96" s="186"/>
      <c r="K96" s="36"/>
      <c r="L96" s="36"/>
      <c r="M96" s="39"/>
      <c r="N96" s="39"/>
      <c r="O96" s="39"/>
      <c r="P96" s="39"/>
      <c r="Q96" s="39"/>
      <c r="R96" s="39"/>
      <c r="S96" s="39"/>
      <c r="T96" s="39"/>
      <c r="U96" s="39"/>
      <c r="V96" s="39"/>
      <c r="W96" s="39"/>
      <c r="X96" s="39"/>
      <c r="Y96" s="39"/>
      <c r="Z96" s="36"/>
      <c r="AA96" s="36"/>
      <c r="AB96" s="36"/>
    </row>
    <row r="97" spans="1:28" ht="15.5">
      <c r="A97" s="396">
        <f t="shared" si="3"/>
        <v>83</v>
      </c>
      <c r="B97" s="820" t="s">
        <v>2569</v>
      </c>
      <c r="C97" s="810">
        <v>0.2</v>
      </c>
      <c r="D97" s="811">
        <v>0</v>
      </c>
      <c r="E97" s="811">
        <v>0</v>
      </c>
      <c r="F97" s="811">
        <v>0</v>
      </c>
      <c r="G97" s="811">
        <v>0</v>
      </c>
      <c r="H97" s="226">
        <f t="shared" si="4"/>
        <v>0</v>
      </c>
      <c r="I97" s="186"/>
      <c r="J97" s="186"/>
      <c r="K97" s="36"/>
      <c r="L97" s="36"/>
      <c r="M97" s="39"/>
      <c r="N97" s="39"/>
      <c r="O97" s="39"/>
      <c r="P97" s="39"/>
      <c r="Q97" s="39"/>
      <c r="R97" s="39"/>
      <c r="S97" s="39"/>
      <c r="T97" s="39"/>
      <c r="U97" s="39"/>
      <c r="V97" s="39"/>
      <c r="W97" s="39"/>
      <c r="X97" s="39"/>
      <c r="Y97" s="39"/>
      <c r="Z97" s="36"/>
      <c r="AA97" s="36"/>
      <c r="AB97" s="36"/>
    </row>
    <row r="98" spans="1:28" ht="15.5">
      <c r="A98" s="396">
        <f t="shared" si="3"/>
        <v>84</v>
      </c>
      <c r="B98" s="820" t="s">
        <v>2570</v>
      </c>
      <c r="C98" s="810">
        <v>0.2</v>
      </c>
      <c r="D98" s="811">
        <v>0</v>
      </c>
      <c r="E98" s="811">
        <v>0</v>
      </c>
      <c r="F98" s="811">
        <v>0</v>
      </c>
      <c r="G98" s="811">
        <v>0</v>
      </c>
      <c r="H98" s="226">
        <f t="shared" si="4"/>
        <v>0</v>
      </c>
      <c r="I98" s="186"/>
      <c r="J98" s="186"/>
      <c r="K98" s="36"/>
      <c r="L98" s="36"/>
      <c r="M98" s="39"/>
      <c r="N98" s="39"/>
      <c r="O98" s="39"/>
      <c r="P98" s="39"/>
      <c r="Q98" s="39"/>
      <c r="R98" s="39"/>
      <c r="S98" s="39"/>
      <c r="T98" s="39"/>
      <c r="U98" s="39"/>
      <c r="V98" s="39"/>
      <c r="W98" s="39"/>
      <c r="X98" s="39"/>
      <c r="Y98" s="39"/>
      <c r="Z98" s="36"/>
      <c r="AA98" s="36"/>
      <c r="AB98" s="36"/>
    </row>
    <row r="99" spans="1:28" ht="15.5">
      <c r="A99" s="396">
        <f t="shared" si="3"/>
        <v>85</v>
      </c>
      <c r="B99" s="820" t="s">
        <v>2619</v>
      </c>
      <c r="C99" s="810">
        <v>0.2</v>
      </c>
      <c r="D99" s="811">
        <v>0</v>
      </c>
      <c r="E99" s="811">
        <v>0</v>
      </c>
      <c r="F99" s="811">
        <v>0</v>
      </c>
      <c r="G99" s="811">
        <v>0</v>
      </c>
      <c r="H99" s="226">
        <f t="shared" si="4"/>
        <v>0</v>
      </c>
      <c r="I99" s="186"/>
      <c r="J99" s="186"/>
      <c r="K99" s="36"/>
      <c r="L99" s="36"/>
      <c r="M99" s="39"/>
      <c r="N99" s="39"/>
      <c r="O99" s="39"/>
      <c r="P99" s="39"/>
      <c r="Q99" s="39"/>
      <c r="R99" s="39"/>
      <c r="S99" s="39"/>
      <c r="T99" s="39"/>
      <c r="U99" s="39"/>
      <c r="V99" s="39"/>
      <c r="W99" s="39"/>
      <c r="X99" s="39"/>
      <c r="Y99" s="39"/>
      <c r="Z99" s="36"/>
      <c r="AA99" s="36"/>
      <c r="AB99" s="36"/>
    </row>
    <row r="100" spans="1:28" ht="15.5">
      <c r="A100" s="396">
        <f t="shared" si="3"/>
        <v>86</v>
      </c>
      <c r="B100" s="820" t="s">
        <v>2620</v>
      </c>
      <c r="C100" s="810">
        <v>0.2</v>
      </c>
      <c r="D100" s="811">
        <v>0</v>
      </c>
      <c r="E100" s="811">
        <v>0</v>
      </c>
      <c r="F100" s="811">
        <v>0</v>
      </c>
      <c r="G100" s="811">
        <v>0</v>
      </c>
      <c r="H100" s="226">
        <f t="shared" si="4"/>
        <v>0</v>
      </c>
      <c r="I100" s="186"/>
      <c r="J100" s="186"/>
      <c r="K100" s="36"/>
      <c r="L100" s="36"/>
      <c r="M100" s="39"/>
      <c r="N100" s="39"/>
      <c r="O100" s="39"/>
      <c r="P100" s="39"/>
      <c r="Q100" s="39"/>
      <c r="R100" s="39"/>
      <c r="S100" s="39"/>
      <c r="T100" s="39"/>
      <c r="U100" s="39"/>
      <c r="V100" s="39"/>
      <c r="W100" s="39"/>
      <c r="X100" s="39"/>
      <c r="Y100" s="39"/>
      <c r="Z100" s="36"/>
      <c r="AA100" s="36"/>
      <c r="AB100" s="36"/>
    </row>
    <row r="101" spans="1:28" ht="15.5">
      <c r="A101" s="396">
        <f t="shared" si="3"/>
        <v>87</v>
      </c>
      <c r="B101" s="820" t="s">
        <v>2621</v>
      </c>
      <c r="C101" s="810">
        <v>0.2</v>
      </c>
      <c r="D101" s="811">
        <v>0</v>
      </c>
      <c r="E101" s="811">
        <v>0</v>
      </c>
      <c r="F101" s="811">
        <v>0</v>
      </c>
      <c r="G101" s="811">
        <v>0</v>
      </c>
      <c r="H101" s="226">
        <f t="shared" si="4"/>
        <v>0</v>
      </c>
      <c r="I101" s="186"/>
      <c r="J101" s="186"/>
      <c r="K101" s="36"/>
      <c r="L101" s="36"/>
      <c r="M101" s="39"/>
      <c r="N101" s="39"/>
      <c r="O101" s="39"/>
      <c r="P101" s="39"/>
      <c r="Q101" s="39"/>
      <c r="R101" s="39"/>
      <c r="S101" s="39"/>
      <c r="T101" s="39"/>
      <c r="U101" s="39"/>
      <c r="V101" s="39"/>
      <c r="W101" s="39"/>
      <c r="X101" s="39"/>
      <c r="Y101" s="39"/>
      <c r="Z101" s="36"/>
      <c r="AA101" s="36"/>
      <c r="AB101" s="36"/>
    </row>
    <row r="102" spans="1:28" ht="15.5">
      <c r="A102" s="396">
        <f t="shared" si="3"/>
        <v>88</v>
      </c>
      <c r="B102" s="820" t="s">
        <v>2622</v>
      </c>
      <c r="C102" s="810">
        <v>0.2</v>
      </c>
      <c r="D102" s="811">
        <v>0</v>
      </c>
      <c r="E102" s="811">
        <v>0</v>
      </c>
      <c r="F102" s="811">
        <v>0</v>
      </c>
      <c r="G102" s="811">
        <v>0</v>
      </c>
      <c r="H102" s="226">
        <f t="shared" si="4"/>
        <v>0</v>
      </c>
      <c r="I102" s="186"/>
      <c r="J102" s="186"/>
      <c r="K102" s="36"/>
      <c r="L102" s="36"/>
      <c r="M102" s="39"/>
      <c r="N102" s="39"/>
      <c r="O102" s="39"/>
      <c r="P102" s="39"/>
      <c r="Q102" s="39"/>
      <c r="R102" s="39"/>
      <c r="S102" s="39"/>
      <c r="T102" s="39"/>
      <c r="U102" s="39"/>
      <c r="V102" s="39"/>
      <c r="W102" s="39"/>
      <c r="X102" s="39"/>
      <c r="Y102" s="39"/>
      <c r="Z102" s="36"/>
      <c r="AA102" s="36"/>
      <c r="AB102" s="36"/>
    </row>
    <row r="103" spans="1:28" ht="15.5">
      <c r="A103" s="396">
        <f t="shared" si="3"/>
        <v>89</v>
      </c>
      <c r="B103" s="820" t="s">
        <v>2623</v>
      </c>
      <c r="C103" s="810">
        <v>0.2</v>
      </c>
      <c r="D103" s="811">
        <v>0</v>
      </c>
      <c r="E103" s="811">
        <v>0</v>
      </c>
      <c r="F103" s="811">
        <v>0</v>
      </c>
      <c r="G103" s="811">
        <v>0</v>
      </c>
      <c r="H103" s="226">
        <f t="shared" si="4"/>
        <v>0</v>
      </c>
      <c r="I103" s="186"/>
      <c r="J103" s="186"/>
      <c r="K103" s="36"/>
      <c r="L103" s="36"/>
      <c r="M103" s="39"/>
      <c r="N103" s="39"/>
      <c r="O103" s="39"/>
      <c r="P103" s="39"/>
      <c r="Q103" s="39"/>
      <c r="R103" s="39"/>
      <c r="S103" s="39"/>
      <c r="T103" s="39"/>
      <c r="U103" s="39"/>
      <c r="V103" s="39"/>
      <c r="W103" s="39"/>
      <c r="X103" s="39"/>
      <c r="Y103" s="39"/>
      <c r="Z103" s="36"/>
      <c r="AA103" s="36"/>
      <c r="AB103" s="36"/>
    </row>
    <row r="104" spans="1:28" ht="15.5">
      <c r="A104" s="396">
        <f t="shared" si="3"/>
        <v>90</v>
      </c>
      <c r="B104" s="820" t="s">
        <v>2663</v>
      </c>
      <c r="C104" s="810">
        <v>0.2</v>
      </c>
      <c r="D104" s="811">
        <v>3.637978807091713E-12</v>
      </c>
      <c r="E104" s="811">
        <v>0</v>
      </c>
      <c r="F104" s="811">
        <v>0</v>
      </c>
      <c r="G104" s="811">
        <v>0</v>
      </c>
      <c r="H104" s="226">
        <f t="shared" si="4"/>
        <v>3.637978807091713E-12</v>
      </c>
      <c r="I104" s="186"/>
      <c r="J104" s="186"/>
      <c r="K104" s="36"/>
      <c r="L104" s="36"/>
      <c r="M104" s="39"/>
      <c r="N104" s="39"/>
      <c r="O104" s="39"/>
      <c r="P104" s="39"/>
      <c r="Q104" s="39"/>
      <c r="R104" s="39"/>
      <c r="S104" s="39"/>
      <c r="T104" s="39"/>
      <c r="U104" s="39"/>
      <c r="V104" s="39"/>
      <c r="W104" s="39"/>
      <c r="X104" s="39"/>
      <c r="Y104" s="39"/>
      <c r="Z104" s="36"/>
      <c r="AA104" s="36"/>
      <c r="AB104" s="36"/>
    </row>
    <row r="105" spans="1:28" ht="15.5">
      <c r="A105" s="396">
        <f t="shared" si="3"/>
        <v>91</v>
      </c>
      <c r="B105" s="820" t="s">
        <v>2664</v>
      </c>
      <c r="C105" s="810">
        <v>0.2</v>
      </c>
      <c r="D105" s="811">
        <v>0</v>
      </c>
      <c r="E105" s="811">
        <v>0</v>
      </c>
      <c r="F105" s="811">
        <v>0</v>
      </c>
      <c r="G105" s="811">
        <v>0</v>
      </c>
      <c r="H105" s="226">
        <f t="shared" si="4"/>
        <v>0</v>
      </c>
      <c r="I105" s="186"/>
      <c r="J105" s="186"/>
      <c r="K105" s="36"/>
      <c r="L105" s="36"/>
      <c r="M105" s="39"/>
      <c r="N105" s="39"/>
      <c r="O105" s="39"/>
      <c r="P105" s="39"/>
      <c r="Q105" s="39"/>
      <c r="R105" s="39"/>
      <c r="S105" s="39"/>
      <c r="T105" s="39"/>
      <c r="U105" s="39"/>
      <c r="V105" s="39"/>
      <c r="W105" s="39"/>
      <c r="X105" s="39"/>
      <c r="Y105" s="39"/>
      <c r="Z105" s="36"/>
      <c r="AA105" s="36"/>
      <c r="AB105" s="36"/>
    </row>
    <row r="106" spans="1:28" ht="15.5">
      <c r="A106" s="396">
        <f t="shared" si="3"/>
        <v>92</v>
      </c>
      <c r="B106" s="820" t="s">
        <v>2665</v>
      </c>
      <c r="C106" s="810">
        <v>0.2</v>
      </c>
      <c r="D106" s="811">
        <v>5.8207660913467407E-11</v>
      </c>
      <c r="E106" s="811">
        <v>0</v>
      </c>
      <c r="F106" s="811">
        <v>0</v>
      </c>
      <c r="G106" s="811">
        <v>0</v>
      </c>
      <c r="H106" s="226">
        <f t="shared" si="4"/>
        <v>5.8207660913467407E-11</v>
      </c>
      <c r="I106" s="186"/>
      <c r="J106" s="186"/>
      <c r="K106" s="36"/>
      <c r="L106" s="36"/>
      <c r="M106" s="39"/>
      <c r="N106" s="39"/>
      <c r="O106" s="39"/>
      <c r="P106" s="39"/>
      <c r="Q106" s="39"/>
      <c r="R106" s="39"/>
      <c r="S106" s="39"/>
      <c r="T106" s="39"/>
      <c r="U106" s="39"/>
      <c r="V106" s="39"/>
      <c r="W106" s="39"/>
      <c r="X106" s="39"/>
      <c r="Y106" s="39"/>
      <c r="Z106" s="36"/>
      <c r="AA106" s="36"/>
      <c r="AB106" s="36"/>
    </row>
    <row r="107" spans="1:28" ht="15.5">
      <c r="A107" s="396">
        <f t="shared" si="3"/>
        <v>93</v>
      </c>
      <c r="B107" s="820" t="s">
        <v>2666</v>
      </c>
      <c r="C107" s="810">
        <v>0.2</v>
      </c>
      <c r="D107" s="811">
        <v>0</v>
      </c>
      <c r="E107" s="811">
        <v>0</v>
      </c>
      <c r="F107" s="811">
        <v>0</v>
      </c>
      <c r="G107" s="811">
        <v>0</v>
      </c>
      <c r="H107" s="226">
        <f t="shared" si="4"/>
        <v>0</v>
      </c>
      <c r="I107" s="186"/>
      <c r="J107" s="186"/>
      <c r="K107" s="36"/>
      <c r="L107" s="36"/>
      <c r="M107" s="39"/>
      <c r="N107" s="39"/>
      <c r="O107" s="39"/>
      <c r="P107" s="39"/>
      <c r="Q107" s="39"/>
      <c r="R107" s="39"/>
      <c r="S107" s="39"/>
      <c r="T107" s="39"/>
      <c r="U107" s="39"/>
      <c r="V107" s="39"/>
      <c r="W107" s="39"/>
      <c r="X107" s="39"/>
      <c r="Y107" s="39"/>
      <c r="Z107" s="36"/>
      <c r="AA107" s="36"/>
      <c r="AB107" s="36"/>
    </row>
    <row r="108" spans="1:28" ht="15.5">
      <c r="A108" s="396">
        <f t="shared" si="3"/>
        <v>94</v>
      </c>
      <c r="B108" s="820" t="s">
        <v>2667</v>
      </c>
      <c r="C108" s="810">
        <v>0.2</v>
      </c>
      <c r="D108" s="811">
        <v>-347719.7</v>
      </c>
      <c r="E108" s="811">
        <v>0</v>
      </c>
      <c r="F108" s="811">
        <v>0</v>
      </c>
      <c r="G108" s="811">
        <v>347719.7</v>
      </c>
      <c r="H108" s="226">
        <f t="shared" si="4"/>
        <v>0</v>
      </c>
      <c r="I108" s="186"/>
      <c r="J108" s="186"/>
      <c r="K108" s="36"/>
      <c r="L108" s="36"/>
      <c r="M108" s="39"/>
      <c r="N108" s="39"/>
      <c r="O108" s="39"/>
      <c r="P108" s="39"/>
      <c r="Q108" s="39"/>
      <c r="R108" s="39"/>
      <c r="S108" s="39"/>
      <c r="T108" s="39"/>
      <c r="U108" s="39"/>
      <c r="V108" s="39"/>
      <c r="W108" s="39"/>
      <c r="X108" s="39"/>
      <c r="Y108" s="39"/>
      <c r="Z108" s="36"/>
      <c r="AA108" s="36"/>
      <c r="AB108" s="36"/>
    </row>
    <row r="109" spans="1:28" ht="15.5">
      <c r="A109" s="396">
        <f t="shared" si="3"/>
        <v>95</v>
      </c>
      <c r="B109" s="820" t="s">
        <v>2668</v>
      </c>
      <c r="C109" s="810">
        <v>0.2</v>
      </c>
      <c r="D109" s="811">
        <v>-403210.48000000004</v>
      </c>
      <c r="E109" s="811">
        <v>0</v>
      </c>
      <c r="F109" s="811">
        <v>0</v>
      </c>
      <c r="G109" s="811">
        <v>403210.48000000004</v>
      </c>
      <c r="H109" s="226">
        <f t="shared" si="4"/>
        <v>0</v>
      </c>
      <c r="I109" s="186"/>
      <c r="J109" s="186"/>
      <c r="K109" s="36"/>
      <c r="L109" s="36"/>
      <c r="M109" s="39"/>
      <c r="N109" s="39"/>
      <c r="O109" s="39"/>
      <c r="P109" s="39"/>
      <c r="Q109" s="39"/>
      <c r="R109" s="39"/>
      <c r="S109" s="39"/>
      <c r="T109" s="39"/>
      <c r="U109" s="39"/>
      <c r="V109" s="39"/>
      <c r="W109" s="39"/>
      <c r="X109" s="39"/>
      <c r="Y109" s="39"/>
      <c r="Z109" s="36"/>
      <c r="AA109" s="36"/>
      <c r="AB109" s="36"/>
    </row>
    <row r="110" spans="1:28" ht="15.5">
      <c r="A110" s="396">
        <f t="shared" si="3"/>
        <v>96</v>
      </c>
      <c r="B110" s="820" t="s">
        <v>2669</v>
      </c>
      <c r="C110" s="810">
        <v>0.2</v>
      </c>
      <c r="D110" s="811">
        <v>-68040.160000000003</v>
      </c>
      <c r="E110" s="811">
        <v>0</v>
      </c>
      <c r="F110" s="811">
        <v>0</v>
      </c>
      <c r="G110" s="811">
        <v>68040.160000000003</v>
      </c>
      <c r="H110" s="226">
        <f t="shared" si="4"/>
        <v>0</v>
      </c>
      <c r="I110" s="186"/>
      <c r="J110" s="186"/>
      <c r="K110" s="36"/>
      <c r="L110" s="36"/>
      <c r="M110" s="39"/>
      <c r="N110" s="39"/>
      <c r="O110" s="39"/>
      <c r="P110" s="39"/>
      <c r="Q110" s="39"/>
      <c r="R110" s="39"/>
      <c r="S110" s="39"/>
      <c r="T110" s="39"/>
      <c r="U110" s="39"/>
      <c r="V110" s="39"/>
      <c r="W110" s="39"/>
      <c r="X110" s="39"/>
      <c r="Y110" s="39"/>
      <c r="Z110" s="36"/>
      <c r="AA110" s="36"/>
      <c r="AB110" s="36"/>
    </row>
    <row r="111" spans="1:28" ht="15.5">
      <c r="A111" s="396">
        <f t="shared" si="3"/>
        <v>97</v>
      </c>
      <c r="B111" s="820" t="s">
        <v>2670</v>
      </c>
      <c r="C111" s="810">
        <v>0.2</v>
      </c>
      <c r="D111" s="811">
        <v>-109909.04999999999</v>
      </c>
      <c r="E111" s="811">
        <v>0</v>
      </c>
      <c r="F111" s="811">
        <v>0</v>
      </c>
      <c r="G111" s="811">
        <v>109909.04999999999</v>
      </c>
      <c r="H111" s="226">
        <f t="shared" si="4"/>
        <v>0</v>
      </c>
      <c r="I111" s="186"/>
      <c r="J111" s="186"/>
      <c r="K111" s="36"/>
      <c r="L111" s="36"/>
      <c r="M111" s="39"/>
      <c r="N111" s="39"/>
      <c r="O111" s="39"/>
      <c r="P111" s="39"/>
      <c r="Q111" s="39"/>
      <c r="R111" s="39"/>
      <c r="S111" s="39"/>
      <c r="T111" s="39"/>
      <c r="U111" s="39"/>
      <c r="V111" s="39"/>
      <c r="W111" s="39"/>
      <c r="X111" s="39"/>
      <c r="Y111" s="39"/>
      <c r="Z111" s="36"/>
      <c r="AA111" s="36"/>
      <c r="AB111" s="36"/>
    </row>
    <row r="112" spans="1:28" ht="15.5">
      <c r="A112" s="396">
        <f t="shared" si="3"/>
        <v>98</v>
      </c>
      <c r="B112" s="820" t="s">
        <v>2819</v>
      </c>
      <c r="C112" s="810">
        <v>0.2</v>
      </c>
      <c r="D112" s="811">
        <v>-194307.99</v>
      </c>
      <c r="E112" s="811">
        <v>0</v>
      </c>
      <c r="F112" s="811">
        <v>0</v>
      </c>
      <c r="G112" s="811">
        <v>194307.99</v>
      </c>
      <c r="H112" s="226">
        <f t="shared" si="4"/>
        <v>0</v>
      </c>
      <c r="I112" s="186"/>
      <c r="J112" s="186"/>
      <c r="K112" s="36"/>
      <c r="L112" s="36"/>
      <c r="M112" s="39"/>
      <c r="N112" s="39"/>
      <c r="O112" s="39"/>
      <c r="P112" s="39"/>
      <c r="Q112" s="39"/>
      <c r="R112" s="39"/>
      <c r="S112" s="39"/>
      <c r="T112" s="39"/>
      <c r="U112" s="39"/>
      <c r="V112" s="39"/>
      <c r="W112" s="39"/>
      <c r="X112" s="39"/>
      <c r="Y112" s="39"/>
      <c r="Z112" s="36"/>
      <c r="AA112" s="36"/>
      <c r="AB112" s="36"/>
    </row>
    <row r="113" spans="1:28" ht="15.5">
      <c r="A113" s="396">
        <f t="shared" si="3"/>
        <v>99</v>
      </c>
      <c r="B113" s="820" t="s">
        <v>2820</v>
      </c>
      <c r="C113" s="810">
        <v>0.2</v>
      </c>
      <c r="D113" s="811">
        <v>-181657.22999999998</v>
      </c>
      <c r="E113" s="811">
        <v>0</v>
      </c>
      <c r="F113" s="811">
        <v>0</v>
      </c>
      <c r="G113" s="811">
        <v>181657.22999999998</v>
      </c>
      <c r="H113" s="226">
        <f t="shared" si="4"/>
        <v>0</v>
      </c>
      <c r="I113" s="186"/>
      <c r="J113" s="186"/>
      <c r="K113" s="36"/>
      <c r="L113" s="36"/>
      <c r="M113" s="39"/>
      <c r="N113" s="39"/>
      <c r="O113" s="39"/>
      <c r="P113" s="39"/>
      <c r="Q113" s="39"/>
      <c r="R113" s="39"/>
      <c r="S113" s="39"/>
      <c r="T113" s="39"/>
      <c r="U113" s="39"/>
      <c r="V113" s="39"/>
      <c r="W113" s="39"/>
      <c r="X113" s="39"/>
      <c r="Y113" s="39"/>
      <c r="Z113" s="36"/>
      <c r="AA113" s="36"/>
      <c r="AB113" s="36"/>
    </row>
    <row r="114" spans="1:28" ht="15.5">
      <c r="A114" s="396">
        <f t="shared" si="3"/>
        <v>100</v>
      </c>
      <c r="B114" s="820" t="s">
        <v>2821</v>
      </c>
      <c r="C114" s="810">
        <v>0.2</v>
      </c>
      <c r="D114" s="811">
        <v>0</v>
      </c>
      <c r="E114" s="811">
        <v>0</v>
      </c>
      <c r="F114" s="811">
        <v>0</v>
      </c>
      <c r="G114" s="811">
        <v>0</v>
      </c>
      <c r="H114" s="226">
        <f t="shared" si="4"/>
        <v>0</v>
      </c>
      <c r="I114" s="186"/>
      <c r="J114" s="186"/>
      <c r="K114" s="36"/>
      <c r="L114" s="36"/>
      <c r="M114" s="39"/>
      <c r="N114" s="39"/>
      <c r="O114" s="39"/>
      <c r="P114" s="39"/>
      <c r="Q114" s="39"/>
      <c r="R114" s="39"/>
      <c r="S114" s="39"/>
      <c r="T114" s="39"/>
      <c r="U114" s="39"/>
      <c r="V114" s="39"/>
      <c r="W114" s="39"/>
      <c r="X114" s="39"/>
      <c r="Y114" s="39"/>
      <c r="Z114" s="36"/>
      <c r="AA114" s="36"/>
      <c r="AB114" s="36"/>
    </row>
    <row r="115" spans="1:28" ht="15.5">
      <c r="A115" s="396">
        <f t="shared" si="3"/>
        <v>101</v>
      </c>
      <c r="B115" s="820" t="s">
        <v>2822</v>
      </c>
      <c r="C115" s="810">
        <v>0.2</v>
      </c>
      <c r="D115" s="811">
        <v>0</v>
      </c>
      <c r="E115" s="811">
        <v>0</v>
      </c>
      <c r="F115" s="811">
        <v>0</v>
      </c>
      <c r="G115" s="811">
        <v>0</v>
      </c>
      <c r="H115" s="226">
        <f t="shared" si="4"/>
        <v>0</v>
      </c>
      <c r="I115" s="186"/>
      <c r="J115" s="186"/>
      <c r="K115" s="36"/>
      <c r="L115" s="36"/>
      <c r="M115" s="39"/>
      <c r="N115" s="39"/>
      <c r="O115" s="39"/>
      <c r="P115" s="39"/>
      <c r="Q115" s="39"/>
      <c r="R115" s="39"/>
      <c r="S115" s="39"/>
      <c r="T115" s="39"/>
      <c r="U115" s="39"/>
      <c r="V115" s="39"/>
      <c r="W115" s="39"/>
      <c r="X115" s="39"/>
      <c r="Y115" s="39"/>
      <c r="Z115" s="36"/>
      <c r="AA115" s="36"/>
      <c r="AB115" s="36"/>
    </row>
    <row r="116" spans="1:28" ht="15.5">
      <c r="A116" s="396">
        <f t="shared" si="3"/>
        <v>102</v>
      </c>
      <c r="B116" s="820" t="s">
        <v>2823</v>
      </c>
      <c r="C116" s="810">
        <v>0.2</v>
      </c>
      <c r="D116" s="811">
        <v>-1.1641532182693481E-10</v>
      </c>
      <c r="E116" s="811">
        <v>0</v>
      </c>
      <c r="F116" s="811">
        <v>0</v>
      </c>
      <c r="G116" s="811">
        <v>0</v>
      </c>
      <c r="H116" s="226">
        <f t="shared" si="4"/>
        <v>-1.1641532182693481E-10</v>
      </c>
      <c r="I116" s="186"/>
      <c r="J116" s="186"/>
      <c r="K116" s="36"/>
      <c r="L116" s="36"/>
      <c r="M116" s="39"/>
      <c r="N116" s="39"/>
      <c r="O116" s="39"/>
      <c r="P116" s="39"/>
      <c r="Q116" s="39"/>
      <c r="R116" s="39"/>
      <c r="S116" s="39"/>
      <c r="T116" s="39"/>
      <c r="U116" s="39"/>
      <c r="V116" s="39"/>
      <c r="W116" s="39"/>
      <c r="X116" s="39"/>
      <c r="Y116" s="39"/>
      <c r="Z116" s="36"/>
      <c r="AA116" s="36"/>
      <c r="AB116" s="36"/>
    </row>
    <row r="117" spans="1:28" ht="15.5">
      <c r="A117" s="396">
        <f t="shared" si="3"/>
        <v>103</v>
      </c>
      <c r="B117" s="820" t="s">
        <v>2824</v>
      </c>
      <c r="C117" s="810">
        <v>0.2</v>
      </c>
      <c r="D117" s="811">
        <v>-157093.76999999999</v>
      </c>
      <c r="E117" s="811">
        <v>0</v>
      </c>
      <c r="F117" s="811">
        <v>0</v>
      </c>
      <c r="G117" s="811">
        <v>157093.76999999999</v>
      </c>
      <c r="H117" s="226">
        <f t="shared" si="4"/>
        <v>0</v>
      </c>
      <c r="I117" s="186"/>
      <c r="J117" s="186"/>
      <c r="K117" s="36"/>
      <c r="L117" s="36"/>
      <c r="M117" s="39"/>
      <c r="N117" s="39"/>
      <c r="O117" s="39"/>
      <c r="P117" s="39"/>
      <c r="Q117" s="39"/>
      <c r="R117" s="39"/>
      <c r="S117" s="39"/>
      <c r="T117" s="39"/>
      <c r="U117" s="39"/>
      <c r="V117" s="39"/>
      <c r="W117" s="39"/>
      <c r="X117" s="39"/>
      <c r="Y117" s="39"/>
      <c r="Z117" s="36"/>
      <c r="AA117" s="36"/>
      <c r="AB117" s="36"/>
    </row>
    <row r="118" spans="1:28" ht="15.5">
      <c r="A118" s="396">
        <f t="shared" si="3"/>
        <v>104</v>
      </c>
      <c r="B118" s="820" t="s">
        <v>1784</v>
      </c>
      <c r="C118" s="810">
        <v>0.2</v>
      </c>
      <c r="D118" s="811">
        <v>-342825.62</v>
      </c>
      <c r="E118" s="811">
        <v>0</v>
      </c>
      <c r="F118" s="811">
        <v>0</v>
      </c>
      <c r="G118" s="811">
        <v>342825.62</v>
      </c>
      <c r="H118" s="226">
        <f t="shared" si="4"/>
        <v>0</v>
      </c>
      <c r="I118" s="186"/>
      <c r="J118" s="186"/>
      <c r="K118" s="36"/>
      <c r="L118" s="36"/>
      <c r="M118" s="39"/>
      <c r="N118" s="39"/>
      <c r="O118" s="39"/>
      <c r="P118" s="39"/>
      <c r="Q118" s="39"/>
      <c r="R118" s="39"/>
      <c r="S118" s="39"/>
      <c r="T118" s="39"/>
      <c r="U118" s="39"/>
      <c r="V118" s="39"/>
      <c r="W118" s="39"/>
      <c r="X118" s="39"/>
      <c r="Y118" s="39"/>
      <c r="Z118" s="36"/>
      <c r="AA118" s="36"/>
      <c r="AB118" s="36"/>
    </row>
    <row r="119" spans="1:28" ht="15.5">
      <c r="A119" s="396">
        <f t="shared" si="3"/>
        <v>105</v>
      </c>
      <c r="B119" s="820" t="s">
        <v>2825</v>
      </c>
      <c r="C119" s="810">
        <v>0.2</v>
      </c>
      <c r="D119" s="811">
        <v>-721688.28</v>
      </c>
      <c r="E119" s="811">
        <v>0</v>
      </c>
      <c r="F119" s="811">
        <v>0</v>
      </c>
      <c r="G119" s="811">
        <v>721688.28</v>
      </c>
      <c r="H119" s="226">
        <f t="shared" si="4"/>
        <v>0</v>
      </c>
      <c r="I119" s="186"/>
      <c r="J119" s="186"/>
      <c r="K119" s="36"/>
      <c r="L119" s="36"/>
      <c r="M119" s="39"/>
      <c r="N119" s="39"/>
      <c r="O119" s="39"/>
      <c r="P119" s="39"/>
      <c r="Q119" s="39"/>
      <c r="R119" s="39"/>
      <c r="S119" s="39"/>
      <c r="T119" s="39"/>
      <c r="U119" s="39"/>
      <c r="V119" s="39"/>
      <c r="W119" s="39"/>
      <c r="X119" s="39"/>
      <c r="Y119" s="39"/>
      <c r="Z119" s="36"/>
      <c r="AA119" s="36"/>
      <c r="AB119" s="36"/>
    </row>
    <row r="120" spans="1:28" ht="15.5">
      <c r="A120" s="396">
        <f t="shared" si="3"/>
        <v>106</v>
      </c>
      <c r="B120" s="820" t="s">
        <v>2826</v>
      </c>
      <c r="C120" s="810">
        <v>0.2</v>
      </c>
      <c r="D120" s="811">
        <v>-1364003.7</v>
      </c>
      <c r="E120" s="811">
        <v>0</v>
      </c>
      <c r="F120" s="811">
        <v>0</v>
      </c>
      <c r="G120" s="811">
        <v>1364003.7</v>
      </c>
      <c r="H120" s="226">
        <f t="shared" si="4"/>
        <v>0</v>
      </c>
      <c r="I120" s="186"/>
      <c r="J120" s="186"/>
      <c r="K120" s="36"/>
      <c r="L120" s="36"/>
      <c r="M120" s="39"/>
      <c r="N120" s="39"/>
      <c r="O120" s="39"/>
      <c r="P120" s="39"/>
      <c r="Q120" s="39"/>
      <c r="R120" s="39"/>
      <c r="S120" s="39"/>
      <c r="T120" s="39"/>
      <c r="U120" s="39"/>
      <c r="V120" s="39"/>
      <c r="W120" s="39"/>
      <c r="X120" s="39"/>
      <c r="Y120" s="39"/>
      <c r="Z120" s="36"/>
      <c r="AA120" s="36"/>
      <c r="AB120" s="36"/>
    </row>
    <row r="121" spans="1:28" ht="15.5">
      <c r="A121" s="396">
        <f t="shared" si="3"/>
        <v>107</v>
      </c>
      <c r="B121" s="820" t="s">
        <v>2827</v>
      </c>
      <c r="C121" s="810">
        <v>0.2</v>
      </c>
      <c r="D121" s="811">
        <v>-146252.34</v>
      </c>
      <c r="E121" s="811">
        <v>0</v>
      </c>
      <c r="F121" s="811">
        <v>0</v>
      </c>
      <c r="G121" s="811">
        <v>146252.34</v>
      </c>
      <c r="H121" s="226">
        <f t="shared" si="4"/>
        <v>0</v>
      </c>
      <c r="I121" s="186"/>
      <c r="J121" s="186"/>
      <c r="K121" s="36"/>
      <c r="L121" s="36"/>
      <c r="M121" s="39"/>
      <c r="N121" s="39"/>
      <c r="O121" s="39"/>
      <c r="P121" s="39"/>
      <c r="Q121" s="39"/>
      <c r="R121" s="39"/>
      <c r="S121" s="39"/>
      <c r="T121" s="39"/>
      <c r="U121" s="39"/>
      <c r="V121" s="39"/>
      <c r="W121" s="39"/>
      <c r="X121" s="39"/>
      <c r="Y121" s="39"/>
      <c r="Z121" s="36"/>
      <c r="AA121" s="36"/>
      <c r="AB121" s="36"/>
    </row>
    <row r="122" spans="1:28" ht="15.5">
      <c r="A122" s="396">
        <f t="shared" si="3"/>
        <v>108</v>
      </c>
      <c r="B122" s="820" t="s">
        <v>2899</v>
      </c>
      <c r="C122" s="810">
        <v>0.2</v>
      </c>
      <c r="D122" s="811">
        <v>0</v>
      </c>
      <c r="E122" s="811">
        <v>0</v>
      </c>
      <c r="F122" s="811">
        <v>0</v>
      </c>
      <c r="G122" s="811">
        <v>0</v>
      </c>
      <c r="H122" s="226">
        <f t="shared" si="4"/>
        <v>0</v>
      </c>
      <c r="I122" s="186"/>
      <c r="J122" s="186"/>
      <c r="K122" s="36"/>
      <c r="L122" s="36"/>
      <c r="M122" s="39"/>
      <c r="N122" s="39"/>
      <c r="O122" s="39"/>
      <c r="P122" s="39"/>
      <c r="Q122" s="39"/>
      <c r="R122" s="39"/>
      <c r="S122" s="39"/>
      <c r="T122" s="39"/>
      <c r="U122" s="39"/>
      <c r="V122" s="39"/>
      <c r="W122" s="39"/>
      <c r="X122" s="39"/>
      <c r="Y122" s="39"/>
      <c r="Z122" s="36"/>
      <c r="AA122" s="36"/>
      <c r="AB122" s="36"/>
    </row>
    <row r="123" spans="1:28" ht="15.5">
      <c r="A123" s="396">
        <f t="shared" si="3"/>
        <v>109</v>
      </c>
      <c r="B123" s="439" t="s">
        <v>3085</v>
      </c>
      <c r="C123" s="810">
        <v>0.2</v>
      </c>
      <c r="D123" s="811">
        <v>0</v>
      </c>
      <c r="E123" s="811">
        <v>0</v>
      </c>
      <c r="F123" s="811">
        <v>0</v>
      </c>
      <c r="G123" s="811">
        <v>0</v>
      </c>
      <c r="H123" s="226">
        <f t="shared" si="4"/>
        <v>0</v>
      </c>
      <c r="I123" s="186"/>
      <c r="J123" s="186"/>
      <c r="K123" s="36"/>
      <c r="L123" s="36"/>
      <c r="M123" s="39"/>
      <c r="N123" s="39"/>
      <c r="O123" s="39"/>
      <c r="P123" s="39"/>
      <c r="Q123" s="39"/>
      <c r="R123" s="39"/>
      <c r="S123" s="39"/>
      <c r="T123" s="39"/>
      <c r="U123" s="39"/>
      <c r="V123" s="39"/>
      <c r="W123" s="39"/>
      <c r="X123" s="39"/>
      <c r="Y123" s="39"/>
      <c r="Z123" s="36"/>
      <c r="AA123" s="36"/>
      <c r="AB123" s="36"/>
    </row>
    <row r="124" spans="1:28" ht="15.5">
      <c r="A124" s="396">
        <f t="shared" si="3"/>
        <v>110</v>
      </c>
      <c r="B124" s="439" t="s">
        <v>3086</v>
      </c>
      <c r="C124" s="810">
        <v>0.2</v>
      </c>
      <c r="D124" s="811">
        <v>0</v>
      </c>
      <c r="E124" s="811">
        <v>0</v>
      </c>
      <c r="F124" s="811">
        <v>0</v>
      </c>
      <c r="G124" s="811">
        <v>0</v>
      </c>
      <c r="H124" s="226">
        <f t="shared" si="4"/>
        <v>0</v>
      </c>
      <c r="I124" s="186"/>
      <c r="J124" s="186"/>
      <c r="K124" s="36"/>
      <c r="L124" s="36"/>
      <c r="M124" s="39"/>
      <c r="N124" s="39"/>
      <c r="O124" s="39"/>
      <c r="P124" s="39"/>
      <c r="Q124" s="39"/>
      <c r="R124" s="39"/>
      <c r="S124" s="39"/>
      <c r="T124" s="39"/>
      <c r="U124" s="39"/>
      <c r="V124" s="39"/>
      <c r="W124" s="39"/>
      <c r="X124" s="39"/>
      <c r="Y124" s="39"/>
      <c r="Z124" s="36"/>
      <c r="AA124" s="36"/>
      <c r="AB124" s="36"/>
    </row>
    <row r="125" spans="1:28" ht="15.5">
      <c r="A125" s="396">
        <f t="shared" si="3"/>
        <v>111</v>
      </c>
      <c r="B125" s="820" t="s">
        <v>2900</v>
      </c>
      <c r="C125" s="810">
        <v>0.2</v>
      </c>
      <c r="D125" s="811">
        <v>0</v>
      </c>
      <c r="E125" s="811">
        <v>0</v>
      </c>
      <c r="F125" s="811">
        <v>0</v>
      </c>
      <c r="G125" s="811">
        <v>0</v>
      </c>
      <c r="H125" s="226">
        <f t="shared" si="4"/>
        <v>0</v>
      </c>
      <c r="I125" s="186"/>
      <c r="J125" s="186"/>
      <c r="K125" s="36"/>
      <c r="L125" s="36"/>
      <c r="M125" s="39"/>
      <c r="N125" s="39"/>
      <c r="O125" s="39"/>
      <c r="P125" s="39"/>
      <c r="Q125" s="39"/>
      <c r="R125" s="39"/>
      <c r="S125" s="39"/>
      <c r="T125" s="39"/>
      <c r="U125" s="39"/>
      <c r="V125" s="39"/>
      <c r="W125" s="39"/>
      <c r="X125" s="39"/>
      <c r="Y125" s="39"/>
      <c r="Z125" s="36"/>
      <c r="AA125" s="36"/>
      <c r="AB125" s="36"/>
    </row>
    <row r="126" spans="1:28" ht="15.5">
      <c r="A126" s="396">
        <f t="shared" si="3"/>
        <v>112</v>
      </c>
      <c r="B126" s="820" t="s">
        <v>2901</v>
      </c>
      <c r="C126" s="810">
        <v>0.2</v>
      </c>
      <c r="D126" s="811">
        <v>0</v>
      </c>
      <c r="E126" s="811">
        <v>0</v>
      </c>
      <c r="F126" s="811">
        <v>0</v>
      </c>
      <c r="G126" s="811">
        <v>0</v>
      </c>
      <c r="H126" s="226">
        <f t="shared" si="4"/>
        <v>0</v>
      </c>
      <c r="I126" s="186"/>
      <c r="J126" s="186"/>
      <c r="K126" s="36"/>
      <c r="L126" s="36"/>
      <c r="M126" s="39"/>
      <c r="N126" s="39"/>
      <c r="O126" s="39"/>
      <c r="P126" s="39"/>
      <c r="Q126" s="39"/>
      <c r="R126" s="39"/>
      <c r="S126" s="39"/>
      <c r="T126" s="39"/>
      <c r="U126" s="39"/>
      <c r="V126" s="39"/>
      <c r="W126" s="39"/>
      <c r="X126" s="39"/>
      <c r="Y126" s="39"/>
      <c r="Z126" s="36"/>
      <c r="AA126" s="36"/>
      <c r="AB126" s="36"/>
    </row>
    <row r="127" spans="1:28" ht="15.5">
      <c r="A127" s="396">
        <f t="shared" si="3"/>
        <v>113</v>
      </c>
      <c r="B127" s="820" t="s">
        <v>2902</v>
      </c>
      <c r="C127" s="810">
        <v>0.2</v>
      </c>
      <c r="D127" s="811">
        <v>0</v>
      </c>
      <c r="E127" s="811">
        <v>0</v>
      </c>
      <c r="F127" s="811">
        <v>0</v>
      </c>
      <c r="G127" s="811">
        <v>0</v>
      </c>
      <c r="H127" s="226">
        <f t="shared" si="4"/>
        <v>0</v>
      </c>
      <c r="I127" s="186"/>
      <c r="J127" s="186"/>
      <c r="K127" s="36"/>
      <c r="L127" s="36"/>
      <c r="M127" s="39"/>
      <c r="N127" s="39"/>
      <c r="O127" s="39"/>
      <c r="P127" s="39"/>
      <c r="Q127" s="39"/>
      <c r="R127" s="39"/>
      <c r="S127" s="39"/>
      <c r="T127" s="39"/>
      <c r="U127" s="39"/>
      <c r="V127" s="39"/>
      <c r="W127" s="39"/>
      <c r="X127" s="39"/>
      <c r="Y127" s="39"/>
      <c r="Z127" s="36"/>
      <c r="AA127" s="36"/>
      <c r="AB127" s="36"/>
    </row>
    <row r="128" spans="1:28" ht="15.5">
      <c r="A128" s="396">
        <f t="shared" si="3"/>
        <v>114</v>
      </c>
      <c r="B128" s="820" t="s">
        <v>2903</v>
      </c>
      <c r="C128" s="810">
        <v>0.2</v>
      </c>
      <c r="D128" s="811">
        <v>0</v>
      </c>
      <c r="E128" s="811">
        <v>0</v>
      </c>
      <c r="F128" s="811">
        <v>0</v>
      </c>
      <c r="G128" s="811">
        <v>0</v>
      </c>
      <c r="H128" s="226">
        <f t="shared" si="4"/>
        <v>0</v>
      </c>
      <c r="I128" s="186"/>
      <c r="J128" s="186"/>
      <c r="K128" s="36"/>
      <c r="L128" s="36"/>
      <c r="M128" s="39"/>
      <c r="N128" s="39"/>
      <c r="O128" s="39"/>
      <c r="P128" s="39"/>
      <c r="Q128" s="39"/>
      <c r="R128" s="39"/>
      <c r="S128" s="39"/>
      <c r="T128" s="39"/>
      <c r="U128" s="39"/>
      <c r="V128" s="39"/>
      <c r="W128" s="39"/>
      <c r="X128" s="39"/>
      <c r="Y128" s="39"/>
      <c r="Z128" s="36"/>
      <c r="AA128" s="36"/>
      <c r="AB128" s="36"/>
    </row>
    <row r="129" spans="1:28" ht="15.5">
      <c r="A129" s="396">
        <f t="shared" si="3"/>
        <v>115</v>
      </c>
      <c r="B129" s="820" t="s">
        <v>2904</v>
      </c>
      <c r="C129" s="810">
        <v>0.2</v>
      </c>
      <c r="D129" s="811">
        <v>0</v>
      </c>
      <c r="E129" s="811">
        <v>0</v>
      </c>
      <c r="F129" s="811">
        <v>0</v>
      </c>
      <c r="G129" s="811">
        <v>0</v>
      </c>
      <c r="H129" s="226">
        <f t="shared" si="4"/>
        <v>0</v>
      </c>
      <c r="I129" s="186"/>
      <c r="J129" s="186"/>
      <c r="K129" s="36"/>
      <c r="L129" s="36"/>
      <c r="M129" s="39"/>
      <c r="N129" s="39"/>
      <c r="O129" s="39"/>
      <c r="P129" s="39"/>
      <c r="Q129" s="39"/>
      <c r="R129" s="39"/>
      <c r="S129" s="39"/>
      <c r="T129" s="39"/>
      <c r="U129" s="39"/>
      <c r="V129" s="39"/>
      <c r="W129" s="39"/>
      <c r="X129" s="39"/>
      <c r="Y129" s="39"/>
      <c r="Z129" s="36"/>
      <c r="AA129" s="36"/>
      <c r="AB129" s="36"/>
    </row>
    <row r="130" spans="1:28" ht="15.5">
      <c r="A130" s="396">
        <f t="shared" si="3"/>
        <v>116</v>
      </c>
      <c r="B130" s="820" t="s">
        <v>2905</v>
      </c>
      <c r="C130" s="810">
        <v>0.2</v>
      </c>
      <c r="D130" s="811">
        <v>0</v>
      </c>
      <c r="E130" s="811">
        <v>0</v>
      </c>
      <c r="F130" s="811">
        <v>0</v>
      </c>
      <c r="G130" s="811">
        <v>0</v>
      </c>
      <c r="H130" s="226">
        <f t="shared" si="4"/>
        <v>0</v>
      </c>
      <c r="I130" s="186"/>
      <c r="J130" s="186"/>
      <c r="K130" s="36"/>
      <c r="L130" s="36"/>
      <c r="M130" s="39"/>
      <c r="N130" s="39"/>
      <c r="O130" s="39"/>
      <c r="P130" s="39"/>
      <c r="Q130" s="39"/>
      <c r="R130" s="39"/>
      <c r="S130" s="39"/>
      <c r="T130" s="39"/>
      <c r="U130" s="39"/>
      <c r="V130" s="39"/>
      <c r="W130" s="39"/>
      <c r="X130" s="39"/>
      <c r="Y130" s="39"/>
      <c r="Z130" s="36"/>
      <c r="AA130" s="36"/>
      <c r="AB130" s="36"/>
    </row>
    <row r="131" spans="1:28" ht="15.5">
      <c r="A131" s="396">
        <f t="shared" si="3"/>
        <v>117</v>
      </c>
      <c r="B131" s="820" t="s">
        <v>2906</v>
      </c>
      <c r="C131" s="810">
        <v>0.2</v>
      </c>
      <c r="D131" s="811">
        <v>0</v>
      </c>
      <c r="E131" s="811">
        <v>0</v>
      </c>
      <c r="F131" s="811">
        <v>0</v>
      </c>
      <c r="G131" s="811">
        <v>0</v>
      </c>
      <c r="H131" s="226">
        <f t="shared" si="4"/>
        <v>0</v>
      </c>
      <c r="I131" s="186"/>
      <c r="J131" s="186"/>
      <c r="K131" s="36"/>
      <c r="L131" s="36"/>
      <c r="M131" s="39"/>
      <c r="N131" s="39"/>
      <c r="O131" s="39"/>
      <c r="P131" s="39"/>
      <c r="Q131" s="39"/>
      <c r="R131" s="39"/>
      <c r="S131" s="39"/>
      <c r="T131" s="39"/>
      <c r="U131" s="39"/>
      <c r="V131" s="39"/>
      <c r="W131" s="39"/>
      <c r="X131" s="39"/>
      <c r="Y131" s="39"/>
      <c r="Z131" s="36"/>
      <c r="AA131" s="36"/>
      <c r="AB131" s="36"/>
    </row>
    <row r="132" spans="1:28" ht="15.5">
      <c r="A132" s="396">
        <f t="shared" si="3"/>
        <v>118</v>
      </c>
      <c r="B132" s="820" t="s">
        <v>2907</v>
      </c>
      <c r="C132" s="810">
        <v>0.2</v>
      </c>
      <c r="D132" s="811">
        <v>-41135.289999999994</v>
      </c>
      <c r="E132" s="811">
        <v>0</v>
      </c>
      <c r="F132" s="811">
        <v>0</v>
      </c>
      <c r="G132" s="811">
        <v>41135.289999999994</v>
      </c>
      <c r="H132" s="226">
        <f t="shared" si="4"/>
        <v>0</v>
      </c>
      <c r="I132" s="186"/>
      <c r="J132" s="186"/>
      <c r="K132" s="36"/>
      <c r="L132" s="36"/>
      <c r="M132" s="39"/>
      <c r="N132" s="39"/>
      <c r="O132" s="39"/>
      <c r="P132" s="39"/>
      <c r="Q132" s="39"/>
      <c r="R132" s="39"/>
      <c r="S132" s="39"/>
      <c r="T132" s="39"/>
      <c r="U132" s="39"/>
      <c r="V132" s="39"/>
      <c r="W132" s="39"/>
      <c r="X132" s="39"/>
      <c r="Y132" s="39"/>
      <c r="Z132" s="36"/>
      <c r="AA132" s="36"/>
      <c r="AB132" s="36"/>
    </row>
    <row r="133" spans="1:28" ht="15.5">
      <c r="A133" s="396">
        <f t="shared" si="3"/>
        <v>119</v>
      </c>
      <c r="B133" s="820" t="s">
        <v>2908</v>
      </c>
      <c r="C133" s="810">
        <v>0.2</v>
      </c>
      <c r="D133" s="811">
        <v>0</v>
      </c>
      <c r="E133" s="811">
        <v>0</v>
      </c>
      <c r="F133" s="811">
        <v>0</v>
      </c>
      <c r="G133" s="811">
        <v>0</v>
      </c>
      <c r="H133" s="226">
        <f t="shared" si="4"/>
        <v>0</v>
      </c>
      <c r="I133" s="186"/>
      <c r="J133" s="186"/>
      <c r="K133" s="36"/>
      <c r="L133" s="36"/>
      <c r="M133" s="39"/>
      <c r="N133" s="39"/>
      <c r="O133" s="39"/>
      <c r="P133" s="39"/>
      <c r="Q133" s="39"/>
      <c r="R133" s="39"/>
      <c r="S133" s="39"/>
      <c r="T133" s="39"/>
      <c r="U133" s="39"/>
      <c r="V133" s="39"/>
      <c r="W133" s="39"/>
      <c r="X133" s="39"/>
      <c r="Y133" s="39"/>
      <c r="Z133" s="36"/>
      <c r="AA133" s="36"/>
      <c r="AB133" s="36"/>
    </row>
    <row r="134" spans="1:28" ht="15.5">
      <c r="A134" s="396">
        <f t="shared" si="3"/>
        <v>120</v>
      </c>
      <c r="B134" s="820" t="s">
        <v>2909</v>
      </c>
      <c r="C134" s="810">
        <v>0.2</v>
      </c>
      <c r="D134" s="811">
        <v>0</v>
      </c>
      <c r="E134" s="811">
        <v>0</v>
      </c>
      <c r="F134" s="811">
        <v>0</v>
      </c>
      <c r="G134" s="811">
        <v>0</v>
      </c>
      <c r="H134" s="226">
        <f t="shared" si="4"/>
        <v>0</v>
      </c>
      <c r="I134" s="186"/>
      <c r="J134" s="186"/>
      <c r="K134" s="36"/>
      <c r="L134" s="36"/>
      <c r="M134" s="39"/>
      <c r="N134" s="39"/>
      <c r="O134" s="39"/>
      <c r="P134" s="39"/>
      <c r="Q134" s="39"/>
      <c r="R134" s="39"/>
      <c r="S134" s="39"/>
      <c r="T134" s="39"/>
      <c r="U134" s="39"/>
      <c r="V134" s="39"/>
      <c r="W134" s="39"/>
      <c r="X134" s="39"/>
      <c r="Y134" s="39"/>
      <c r="Z134" s="36"/>
      <c r="AA134" s="36"/>
      <c r="AB134" s="36"/>
    </row>
    <row r="135" spans="1:28" ht="15.5">
      <c r="A135" s="396">
        <f t="shared" si="3"/>
        <v>121</v>
      </c>
      <c r="B135" s="820" t="s">
        <v>2910</v>
      </c>
      <c r="C135" s="810">
        <v>0.2</v>
      </c>
      <c r="D135" s="811">
        <v>0</v>
      </c>
      <c r="E135" s="811">
        <v>0</v>
      </c>
      <c r="F135" s="811">
        <v>0</v>
      </c>
      <c r="G135" s="811">
        <v>0</v>
      </c>
      <c r="H135" s="226">
        <f t="shared" si="4"/>
        <v>0</v>
      </c>
      <c r="I135" s="186"/>
      <c r="J135" s="186"/>
      <c r="K135" s="36"/>
      <c r="L135" s="36"/>
      <c r="M135" s="39"/>
      <c r="N135" s="39"/>
      <c r="O135" s="39"/>
      <c r="P135" s="39"/>
      <c r="Q135" s="39"/>
      <c r="R135" s="39"/>
      <c r="S135" s="39"/>
      <c r="T135" s="39"/>
      <c r="U135" s="39"/>
      <c r="V135" s="39"/>
      <c r="W135" s="39"/>
      <c r="X135" s="39"/>
      <c r="Y135" s="39"/>
      <c r="Z135" s="36"/>
      <c r="AA135" s="36"/>
      <c r="AB135" s="36"/>
    </row>
    <row r="136" spans="1:28" ht="15.5">
      <c r="A136" s="396">
        <f t="shared" si="3"/>
        <v>122</v>
      </c>
      <c r="B136" s="820" t="s">
        <v>3076</v>
      </c>
      <c r="C136" s="810">
        <v>0.2</v>
      </c>
      <c r="D136" s="811">
        <v>-85.57000000000005</v>
      </c>
      <c r="E136" s="811">
        <v>-48.9</v>
      </c>
      <c r="F136" s="811">
        <v>0</v>
      </c>
      <c r="G136" s="811">
        <v>134.47</v>
      </c>
      <c r="H136" s="226">
        <f t="shared" si="4"/>
        <v>0</v>
      </c>
      <c r="I136" s="186"/>
      <c r="J136" s="186"/>
      <c r="K136" s="36"/>
      <c r="L136" s="36"/>
      <c r="M136" s="39"/>
      <c r="N136" s="39"/>
      <c r="O136" s="39"/>
      <c r="P136" s="39"/>
      <c r="Q136" s="39"/>
      <c r="R136" s="39"/>
      <c r="S136" s="39"/>
      <c r="T136" s="39"/>
      <c r="U136" s="39"/>
      <c r="V136" s="39"/>
      <c r="W136" s="39"/>
      <c r="X136" s="39"/>
      <c r="Y136" s="39"/>
      <c r="Z136" s="36"/>
      <c r="AA136" s="36"/>
      <c r="AB136" s="36"/>
    </row>
    <row r="137" spans="1:28" ht="15.5">
      <c r="A137" s="396">
        <f t="shared" si="3"/>
        <v>123</v>
      </c>
      <c r="B137" s="820" t="s">
        <v>3087</v>
      </c>
      <c r="C137" s="810">
        <v>0.2</v>
      </c>
      <c r="D137" s="811">
        <v>2.2737367544323206E-13</v>
      </c>
      <c r="E137" s="811">
        <v>0</v>
      </c>
      <c r="F137" s="811">
        <v>0</v>
      </c>
      <c r="G137" s="811">
        <v>-2.2737367544323206E-13</v>
      </c>
      <c r="H137" s="226">
        <f t="shared" si="4"/>
        <v>0</v>
      </c>
      <c r="I137" s="186"/>
      <c r="J137" s="186"/>
      <c r="K137" s="36"/>
      <c r="L137" s="36"/>
      <c r="M137" s="39"/>
      <c r="N137" s="39"/>
      <c r="O137" s="39"/>
      <c r="P137" s="39"/>
      <c r="Q137" s="39"/>
      <c r="R137" s="39"/>
      <c r="S137" s="39"/>
      <c r="T137" s="39"/>
      <c r="U137" s="39"/>
      <c r="V137" s="39"/>
      <c r="W137" s="39"/>
      <c r="X137" s="39"/>
      <c r="Y137" s="39"/>
      <c r="Z137" s="36"/>
      <c r="AA137" s="36"/>
      <c r="AB137" s="36"/>
    </row>
    <row r="138" spans="1:28" ht="15.5">
      <c r="A138" s="396">
        <f t="shared" si="3"/>
        <v>124</v>
      </c>
      <c r="B138" s="820" t="s">
        <v>3178</v>
      </c>
      <c r="C138" s="810">
        <v>0.2</v>
      </c>
      <c r="D138" s="811">
        <v>-1070158.99</v>
      </c>
      <c r="E138" s="811">
        <v>-50212.58</v>
      </c>
      <c r="F138" s="811">
        <v>0</v>
      </c>
      <c r="G138" s="811">
        <v>1120371.57</v>
      </c>
      <c r="H138" s="226">
        <f t="shared" si="4"/>
        <v>0</v>
      </c>
      <c r="I138" s="186"/>
      <c r="J138" s="186"/>
      <c r="K138" s="36"/>
      <c r="L138" s="36"/>
      <c r="M138" s="39"/>
      <c r="N138" s="39"/>
      <c r="O138" s="39"/>
      <c r="P138" s="39"/>
      <c r="Q138" s="39"/>
      <c r="R138" s="39"/>
      <c r="S138" s="39"/>
      <c r="T138" s="39"/>
      <c r="U138" s="39"/>
      <c r="V138" s="39"/>
      <c r="W138" s="39"/>
      <c r="X138" s="39"/>
      <c r="Y138" s="39"/>
      <c r="Z138" s="36"/>
      <c r="AA138" s="36"/>
      <c r="AB138" s="36"/>
    </row>
    <row r="139" spans="1:28" ht="20">
      <c r="A139" s="1247" t="s">
        <v>2958</v>
      </c>
      <c r="B139" s="1247"/>
      <c r="C139" s="1247"/>
      <c r="D139" s="1247"/>
      <c r="E139" s="1247"/>
      <c r="F139" s="1247"/>
      <c r="G139" s="1247"/>
      <c r="H139" s="1247"/>
      <c r="I139" s="186"/>
      <c r="J139" s="186"/>
      <c r="K139" s="36"/>
      <c r="L139" s="36"/>
      <c r="M139" s="39"/>
      <c r="N139" s="39"/>
      <c r="O139" s="39"/>
      <c r="P139" s="39"/>
      <c r="Q139" s="39"/>
      <c r="R139" s="39"/>
      <c r="S139" s="39"/>
      <c r="T139" s="39"/>
      <c r="U139" s="39"/>
      <c r="V139" s="39"/>
      <c r="W139" s="39"/>
      <c r="X139" s="39"/>
      <c r="Y139" s="39"/>
      <c r="Z139" s="36"/>
      <c r="AA139" s="36"/>
      <c r="AB139" s="36"/>
    </row>
    <row r="140" spans="1:28" ht="19">
      <c r="A140" s="1221" t="str">
        <f>$A$69</f>
        <v>For Contract Year Beginning June 1, 2026, Based on 2025 Data</v>
      </c>
      <c r="B140" s="1258"/>
      <c r="C140" s="1258"/>
      <c r="D140" s="1258"/>
      <c r="E140" s="1258"/>
      <c r="F140" s="1258"/>
      <c r="G140" s="1258"/>
      <c r="H140" s="1258"/>
      <c r="I140" s="186"/>
      <c r="J140" s="186"/>
      <c r="K140" s="36"/>
      <c r="L140" s="36"/>
      <c r="M140" s="39"/>
      <c r="N140" s="39"/>
      <c r="O140" s="39"/>
      <c r="P140" s="39"/>
      <c r="Q140" s="39"/>
      <c r="R140" s="39"/>
      <c r="S140" s="39"/>
      <c r="T140" s="39"/>
      <c r="U140" s="39"/>
      <c r="V140" s="39"/>
      <c r="W140" s="39"/>
      <c r="X140" s="39"/>
      <c r="Y140" s="39"/>
      <c r="Z140" s="36"/>
      <c r="AA140" s="36"/>
      <c r="AB140" s="36"/>
    </row>
    <row r="141" spans="1:28" ht="17.5">
      <c r="A141" s="16"/>
      <c r="B141" s="16"/>
      <c r="C141" s="23"/>
      <c r="D141" s="23"/>
      <c r="E141" s="23"/>
      <c r="F141" s="23"/>
      <c r="G141" s="23"/>
      <c r="H141" s="23"/>
      <c r="I141" s="186"/>
      <c r="J141" s="186"/>
      <c r="K141" s="36"/>
      <c r="L141" s="36"/>
      <c r="M141" s="39"/>
      <c r="N141" s="39"/>
      <c r="O141" s="39"/>
      <c r="P141" s="39"/>
      <c r="Q141" s="39"/>
      <c r="R141" s="39"/>
      <c r="S141" s="39"/>
      <c r="T141" s="39"/>
      <c r="U141" s="39"/>
      <c r="V141" s="39"/>
      <c r="W141" s="39"/>
      <c r="X141" s="39"/>
      <c r="Y141" s="39"/>
      <c r="Z141" s="36"/>
      <c r="AA141" s="36"/>
      <c r="AB141" s="36"/>
    </row>
    <row r="142" spans="1:28" ht="15.5">
      <c r="A142" s="8"/>
      <c r="B142" s="8"/>
      <c r="C142" s="8" t="s">
        <v>476</v>
      </c>
      <c r="D142" s="8" t="s">
        <v>477</v>
      </c>
      <c r="E142" s="8" t="s">
        <v>478</v>
      </c>
      <c r="F142" s="8" t="s">
        <v>479</v>
      </c>
      <c r="G142" s="8" t="s">
        <v>480</v>
      </c>
      <c r="H142" s="8" t="s">
        <v>874</v>
      </c>
      <c r="I142" s="186"/>
      <c r="J142" s="186"/>
      <c r="K142" s="36"/>
      <c r="L142" s="36"/>
      <c r="M142" s="39"/>
      <c r="N142" s="39"/>
      <c r="O142" s="39"/>
      <c r="P142" s="39"/>
      <c r="Q142" s="39"/>
      <c r="R142" s="39"/>
      <c r="S142" s="39"/>
      <c r="T142" s="39"/>
      <c r="U142" s="39"/>
      <c r="V142" s="39"/>
      <c r="W142" s="39"/>
      <c r="X142" s="39"/>
      <c r="Y142" s="39"/>
      <c r="Z142" s="36"/>
      <c r="AA142" s="36"/>
      <c r="AB142" s="36"/>
    </row>
    <row r="143" spans="1:28" ht="15.5">
      <c r="A143" s="96"/>
      <c r="B143" s="96"/>
      <c r="C143" s="96"/>
      <c r="D143" s="256" t="s">
        <v>465</v>
      </c>
      <c r="E143" s="256"/>
      <c r="F143" s="256"/>
      <c r="G143" s="256"/>
      <c r="H143" s="256" t="s">
        <v>2225</v>
      </c>
      <c r="I143" s="186"/>
      <c r="J143" s="186"/>
      <c r="K143" s="36"/>
      <c r="L143" s="36"/>
      <c r="M143" s="39"/>
      <c r="N143" s="39"/>
      <c r="O143" s="39"/>
      <c r="P143" s="39"/>
      <c r="Q143" s="39"/>
      <c r="R143" s="39"/>
      <c r="S143" s="39"/>
      <c r="T143" s="39"/>
      <c r="U143" s="39"/>
      <c r="V143" s="39"/>
      <c r="W143" s="39"/>
      <c r="X143" s="39"/>
      <c r="Y143" s="39"/>
      <c r="Z143" s="36"/>
      <c r="AA143" s="36"/>
      <c r="AB143" s="36"/>
    </row>
    <row r="144" spans="1:28" ht="15.5">
      <c r="A144" s="96"/>
      <c r="B144" s="96"/>
      <c r="C144" s="96" t="s">
        <v>2317</v>
      </c>
      <c r="D144" s="256" t="s">
        <v>649</v>
      </c>
      <c r="E144" s="256" t="s">
        <v>650</v>
      </c>
      <c r="F144" s="256" t="s">
        <v>650</v>
      </c>
      <c r="G144" s="256" t="s">
        <v>650</v>
      </c>
      <c r="H144" s="257" t="s">
        <v>2226</v>
      </c>
      <c r="I144" s="186"/>
      <c r="J144" s="186"/>
      <c r="K144" s="36"/>
      <c r="L144" s="36"/>
      <c r="M144" s="39"/>
      <c r="N144" s="39"/>
      <c r="O144" s="39"/>
      <c r="P144" s="39"/>
      <c r="Q144" s="39"/>
      <c r="R144" s="39"/>
      <c r="S144" s="39"/>
      <c r="T144" s="39"/>
      <c r="U144" s="39"/>
      <c r="V144" s="39"/>
      <c r="W144" s="39"/>
      <c r="X144" s="39"/>
      <c r="Y144" s="39"/>
      <c r="Z144" s="36"/>
      <c r="AA144" s="36"/>
      <c r="AB144" s="36"/>
    </row>
    <row r="145" spans="1:28" ht="18.5">
      <c r="A145" s="99" t="s">
        <v>490</v>
      </c>
      <c r="B145" s="294" t="s">
        <v>870</v>
      </c>
      <c r="C145" s="294" t="s">
        <v>2455</v>
      </c>
      <c r="D145" s="295" t="s">
        <v>2226</v>
      </c>
      <c r="E145" s="294" t="s">
        <v>2456</v>
      </c>
      <c r="F145" s="294" t="s">
        <v>511</v>
      </c>
      <c r="G145" s="294" t="s">
        <v>512</v>
      </c>
      <c r="H145" s="295" t="s">
        <v>2321</v>
      </c>
      <c r="I145" s="186"/>
      <c r="J145" s="186"/>
      <c r="K145" s="36"/>
      <c r="L145" s="36"/>
      <c r="M145" s="39"/>
      <c r="N145" s="39"/>
      <c r="O145" s="39"/>
      <c r="P145" s="39"/>
      <c r="Q145" s="39"/>
      <c r="R145" s="39"/>
      <c r="S145" s="39"/>
      <c r="T145" s="39"/>
      <c r="U145" s="39"/>
      <c r="V145" s="39"/>
      <c r="W145" s="39"/>
      <c r="X145" s="39"/>
      <c r="Y145" s="39"/>
      <c r="Z145" s="36"/>
      <c r="AA145" s="36"/>
      <c r="AB145" s="36"/>
    </row>
    <row r="146" spans="1:28" ht="15.5">
      <c r="A146" s="396">
        <f>A138+1</f>
        <v>125</v>
      </c>
      <c r="B146" s="1087" t="s">
        <v>3179</v>
      </c>
      <c r="C146" s="991">
        <v>0.2</v>
      </c>
      <c r="D146" s="1082">
        <v>0</v>
      </c>
      <c r="E146" s="1082">
        <v>0</v>
      </c>
      <c r="F146" s="1082">
        <v>0</v>
      </c>
      <c r="G146" s="1082">
        <v>0</v>
      </c>
      <c r="H146" s="226">
        <f t="shared" si="4"/>
        <v>0</v>
      </c>
      <c r="I146" s="186"/>
      <c r="J146" s="186"/>
      <c r="K146" s="36"/>
      <c r="L146" s="36"/>
      <c r="M146" s="39"/>
      <c r="N146" s="39"/>
      <c r="O146" s="39"/>
      <c r="P146" s="39"/>
      <c r="Q146" s="39"/>
      <c r="R146" s="39"/>
      <c r="S146" s="39"/>
      <c r="T146" s="39"/>
      <c r="U146" s="39"/>
      <c r="V146" s="39"/>
      <c r="W146" s="39"/>
      <c r="X146" s="39"/>
      <c r="Y146" s="39"/>
      <c r="Z146" s="36"/>
      <c r="AA146" s="36"/>
      <c r="AB146" s="36"/>
    </row>
    <row r="147" spans="1:28" ht="15.5">
      <c r="A147" s="396">
        <f t="shared" si="3"/>
        <v>126</v>
      </c>
      <c r="B147" s="1087" t="s">
        <v>3180</v>
      </c>
      <c r="C147" s="991">
        <v>0.2</v>
      </c>
      <c r="D147" s="1082">
        <v>-12582.82</v>
      </c>
      <c r="E147" s="1082">
        <v>-559.24</v>
      </c>
      <c r="F147" s="1082">
        <v>0</v>
      </c>
      <c r="G147" s="1082">
        <v>13142.06</v>
      </c>
      <c r="H147" s="226">
        <f t="shared" si="4"/>
        <v>0</v>
      </c>
      <c r="I147" s="186"/>
      <c r="J147" s="186"/>
      <c r="K147" s="36"/>
      <c r="L147" s="36"/>
      <c r="M147" s="39"/>
      <c r="N147" s="39"/>
      <c r="O147" s="39"/>
      <c r="P147" s="39"/>
      <c r="Q147" s="39"/>
      <c r="R147" s="39"/>
      <c r="S147" s="39"/>
      <c r="T147" s="39"/>
      <c r="U147" s="39"/>
      <c r="V147" s="39"/>
      <c r="W147" s="39"/>
      <c r="X147" s="39"/>
      <c r="Y147" s="39"/>
      <c r="Z147" s="36"/>
      <c r="AA147" s="36"/>
      <c r="AB147" s="36"/>
    </row>
    <row r="148" spans="1:28" ht="31" customHeight="1">
      <c r="A148" s="396">
        <f t="shared" si="3"/>
        <v>127</v>
      </c>
      <c r="B148" s="1087" t="s">
        <v>3390</v>
      </c>
      <c r="C148" s="991">
        <v>0.2</v>
      </c>
      <c r="D148" s="1082">
        <v>50.15</v>
      </c>
      <c r="E148" s="1082">
        <v>-50.150000000000006</v>
      </c>
      <c r="F148" s="1082">
        <v>0</v>
      </c>
      <c r="G148" s="1082">
        <v>0</v>
      </c>
      <c r="H148" s="226">
        <f t="shared" si="4"/>
        <v>-7.1054273576010019E-15</v>
      </c>
      <c r="I148" s="186"/>
      <c r="J148" s="186"/>
      <c r="K148" s="36"/>
      <c r="L148" s="36"/>
      <c r="M148" s="39"/>
      <c r="N148" s="39"/>
      <c r="O148" s="39"/>
      <c r="P148" s="39"/>
      <c r="Q148" s="39"/>
      <c r="R148" s="39"/>
      <c r="S148" s="39"/>
      <c r="T148" s="39"/>
      <c r="U148" s="39"/>
      <c r="V148" s="39"/>
      <c r="W148" s="39"/>
      <c r="X148" s="39"/>
      <c r="Y148" s="39"/>
      <c r="Z148" s="36"/>
      <c r="AA148" s="36"/>
      <c r="AB148" s="36"/>
    </row>
    <row r="149" spans="1:28" ht="15.5">
      <c r="A149" s="396">
        <f t="shared" si="3"/>
        <v>128</v>
      </c>
      <c r="B149" s="1087" t="s">
        <v>3181</v>
      </c>
      <c r="C149" s="991">
        <v>0.2</v>
      </c>
      <c r="D149" s="1082">
        <v>293.37</v>
      </c>
      <c r="E149" s="1082">
        <v>-293.37000000000006</v>
      </c>
      <c r="F149" s="1082">
        <v>0</v>
      </c>
      <c r="G149" s="1082">
        <v>0</v>
      </c>
      <c r="H149" s="226">
        <f t="shared" si="4"/>
        <v>-5.6843418860808015E-14</v>
      </c>
      <c r="I149" s="186"/>
      <c r="J149" s="186"/>
      <c r="K149" s="36"/>
      <c r="L149" s="36"/>
      <c r="M149" s="39"/>
      <c r="N149" s="39"/>
      <c r="O149" s="39"/>
      <c r="P149" s="39"/>
      <c r="Q149" s="39"/>
      <c r="R149" s="39"/>
      <c r="S149" s="39"/>
      <c r="T149" s="39"/>
      <c r="U149" s="39"/>
      <c r="V149" s="39"/>
      <c r="W149" s="39"/>
      <c r="X149" s="39"/>
      <c r="Y149" s="39"/>
      <c r="Z149" s="36"/>
      <c r="AA149" s="36"/>
      <c r="AB149" s="36"/>
    </row>
    <row r="150" spans="1:28" ht="15.5">
      <c r="A150" s="396">
        <f t="shared" si="3"/>
        <v>129</v>
      </c>
      <c r="B150" s="1087" t="s">
        <v>3182</v>
      </c>
      <c r="C150" s="991">
        <v>0.2</v>
      </c>
      <c r="D150" s="1082">
        <v>-2399761.5699999998</v>
      </c>
      <c r="E150" s="1082">
        <v>-99990.06</v>
      </c>
      <c r="F150" s="1082">
        <v>0</v>
      </c>
      <c r="G150" s="1082">
        <v>2499751.63</v>
      </c>
      <c r="H150" s="226">
        <f t="shared" si="4"/>
        <v>0</v>
      </c>
      <c r="I150" s="186"/>
      <c r="J150" s="186"/>
      <c r="K150" s="36"/>
      <c r="L150" s="36"/>
      <c r="M150" s="39"/>
      <c r="N150" s="39"/>
      <c r="O150" s="39"/>
      <c r="P150" s="39"/>
      <c r="Q150" s="39"/>
      <c r="R150" s="39"/>
      <c r="S150" s="39"/>
      <c r="T150" s="39"/>
      <c r="U150" s="39"/>
      <c r="V150" s="39"/>
      <c r="W150" s="39"/>
      <c r="X150" s="39"/>
      <c r="Y150" s="39"/>
      <c r="Z150" s="36"/>
      <c r="AA150" s="36"/>
      <c r="AB150" s="36"/>
    </row>
    <row r="151" spans="1:28" ht="15.5">
      <c r="A151" s="396">
        <f t="shared" si="3"/>
        <v>130</v>
      </c>
      <c r="B151" s="1087" t="s">
        <v>3391</v>
      </c>
      <c r="C151" s="991">
        <v>0.2</v>
      </c>
      <c r="D151" s="1082">
        <v>-1258652.3000000003</v>
      </c>
      <c r="E151" s="1082">
        <v>-78665.77</v>
      </c>
      <c r="F151" s="1082">
        <v>0</v>
      </c>
      <c r="G151" s="1082">
        <v>1337318.0700000003</v>
      </c>
      <c r="H151" s="226">
        <f t="shared" si="4"/>
        <v>0</v>
      </c>
      <c r="I151" s="186"/>
      <c r="J151" s="186"/>
      <c r="K151" s="36"/>
      <c r="L151" s="36"/>
      <c r="M151" s="39"/>
      <c r="N151" s="39"/>
      <c r="O151" s="39"/>
      <c r="P151" s="39"/>
      <c r="Q151" s="39"/>
      <c r="R151" s="39"/>
      <c r="S151" s="39"/>
      <c r="T151" s="39"/>
      <c r="U151" s="39"/>
      <c r="V151" s="39"/>
      <c r="W151" s="39"/>
      <c r="X151" s="39"/>
      <c r="Y151" s="39"/>
      <c r="Z151" s="36"/>
      <c r="AA151" s="36"/>
      <c r="AB151" s="36"/>
    </row>
    <row r="152" spans="1:28" ht="15.5">
      <c r="A152" s="396">
        <f t="shared" si="3"/>
        <v>131</v>
      </c>
      <c r="B152" s="1087" t="s">
        <v>3392</v>
      </c>
      <c r="C152" s="991">
        <v>0.2</v>
      </c>
      <c r="D152" s="1082">
        <v>-11052.630000000001</v>
      </c>
      <c r="E152" s="1082">
        <v>11052.630000000003</v>
      </c>
      <c r="F152" s="1082">
        <v>0</v>
      </c>
      <c r="G152" s="1082">
        <v>0</v>
      </c>
      <c r="H152" s="226">
        <f t="shared" si="4"/>
        <v>1.8189894035458565E-12</v>
      </c>
      <c r="I152" s="186"/>
      <c r="J152" s="186"/>
      <c r="K152" s="36"/>
      <c r="L152" s="36"/>
      <c r="M152" s="39"/>
      <c r="N152" s="39"/>
      <c r="O152" s="39"/>
      <c r="P152" s="39"/>
      <c r="Q152" s="39"/>
      <c r="R152" s="39"/>
      <c r="S152" s="39"/>
      <c r="T152" s="39"/>
      <c r="U152" s="39"/>
      <c r="V152" s="39"/>
      <c r="W152" s="39"/>
      <c r="X152" s="39"/>
      <c r="Y152" s="39"/>
      <c r="Z152" s="36"/>
      <c r="AA152" s="36"/>
      <c r="AB152" s="36"/>
    </row>
    <row r="153" spans="1:28" ht="15.5">
      <c r="A153" s="396">
        <f t="shared" si="3"/>
        <v>132</v>
      </c>
      <c r="B153" s="1087" t="s">
        <v>3393</v>
      </c>
      <c r="C153" s="991">
        <v>0.2</v>
      </c>
      <c r="D153" s="1082">
        <v>-627762.75</v>
      </c>
      <c r="E153" s="1082">
        <v>-36927.22</v>
      </c>
      <c r="F153" s="1082">
        <v>0</v>
      </c>
      <c r="G153" s="1082">
        <v>664689.97</v>
      </c>
      <c r="H153" s="226">
        <f t="shared" si="4"/>
        <v>0</v>
      </c>
      <c r="I153" s="186"/>
      <c r="J153" s="186"/>
      <c r="K153" s="36"/>
      <c r="L153" s="36"/>
      <c r="M153" s="39"/>
      <c r="N153" s="39"/>
      <c r="O153" s="39"/>
      <c r="P153" s="39"/>
      <c r="Q153" s="39"/>
      <c r="R153" s="39"/>
      <c r="S153" s="39"/>
      <c r="T153" s="39"/>
      <c r="U153" s="39"/>
      <c r="V153" s="39"/>
      <c r="W153" s="39"/>
      <c r="X153" s="39"/>
      <c r="Y153" s="39"/>
      <c r="Z153" s="36"/>
      <c r="AA153" s="36"/>
      <c r="AB153" s="36"/>
    </row>
    <row r="154" spans="1:28" ht="15.5">
      <c r="A154" s="396">
        <f t="shared" si="3"/>
        <v>133</v>
      </c>
      <c r="B154" s="1087" t="s">
        <v>3394</v>
      </c>
      <c r="C154" s="991">
        <v>0.2</v>
      </c>
      <c r="D154" s="1082">
        <v>-682899.68</v>
      </c>
      <c r="E154" s="1082">
        <v>-29059.56</v>
      </c>
      <c r="F154" s="1082">
        <v>0</v>
      </c>
      <c r="G154" s="1082">
        <v>711959.24000000011</v>
      </c>
      <c r="H154" s="226">
        <f t="shared" si="4"/>
        <v>0</v>
      </c>
      <c r="I154" s="186"/>
      <c r="J154" s="186"/>
      <c r="K154" s="36"/>
      <c r="L154" s="36"/>
      <c r="M154" s="39"/>
      <c r="N154" s="39"/>
      <c r="O154" s="39"/>
      <c r="P154" s="39"/>
      <c r="Q154" s="39"/>
      <c r="R154" s="39"/>
      <c r="S154" s="39"/>
      <c r="T154" s="39"/>
      <c r="U154" s="39"/>
      <c r="V154" s="39"/>
      <c r="W154" s="39"/>
      <c r="X154" s="39"/>
      <c r="Y154" s="39"/>
      <c r="Z154" s="36"/>
      <c r="AA154" s="36"/>
      <c r="AB154" s="36"/>
    </row>
    <row r="155" spans="1:28" ht="15.5">
      <c r="A155" s="396">
        <f t="shared" si="3"/>
        <v>134</v>
      </c>
      <c r="B155" s="1087" t="s">
        <v>2899</v>
      </c>
      <c r="C155" s="991">
        <v>0.2</v>
      </c>
      <c r="D155" s="1082">
        <v>-64133.78</v>
      </c>
      <c r="E155" s="1082">
        <v>-134.08000000000001</v>
      </c>
      <c r="F155" s="1082">
        <v>0</v>
      </c>
      <c r="G155" s="1082">
        <v>64267.86</v>
      </c>
      <c r="H155" s="226">
        <f t="shared" si="4"/>
        <v>0</v>
      </c>
      <c r="I155" s="186"/>
      <c r="J155" s="186"/>
      <c r="K155" s="36"/>
      <c r="L155" s="36"/>
      <c r="M155" s="39"/>
      <c r="N155" s="39"/>
      <c r="O155" s="39"/>
      <c r="P155" s="39"/>
      <c r="Q155" s="39"/>
      <c r="R155" s="39"/>
      <c r="S155" s="39"/>
      <c r="T155" s="39"/>
      <c r="U155" s="39"/>
      <c r="V155" s="39"/>
      <c r="W155" s="39"/>
      <c r="X155" s="39"/>
      <c r="Y155" s="39"/>
      <c r="Z155" s="36"/>
      <c r="AA155" s="36"/>
      <c r="AB155" s="36"/>
    </row>
    <row r="156" spans="1:28" ht="15.5">
      <c r="A156" s="396">
        <f t="shared" ref="A156:A176" si="5">A155+1</f>
        <v>135</v>
      </c>
      <c r="B156" s="1087" t="s">
        <v>3673</v>
      </c>
      <c r="C156" s="991">
        <v>0.05</v>
      </c>
      <c r="D156" s="1082">
        <v>-13188.420000000002</v>
      </c>
      <c r="E156" s="1082">
        <v>-8792.31</v>
      </c>
      <c r="F156" s="1082">
        <v>0</v>
      </c>
      <c r="G156" s="1082">
        <v>0</v>
      </c>
      <c r="H156" s="226">
        <f t="shared" ref="H156:H176" si="6">SUM(D156:G156)</f>
        <v>-21980.730000000003</v>
      </c>
      <c r="I156" s="186"/>
      <c r="J156" s="186"/>
      <c r="K156" s="36"/>
      <c r="L156" s="36"/>
      <c r="M156" s="39"/>
      <c r="N156" s="39"/>
      <c r="O156" s="39"/>
      <c r="P156" s="39"/>
      <c r="Q156" s="39"/>
      <c r="R156" s="39"/>
      <c r="S156" s="39"/>
      <c r="T156" s="39"/>
      <c r="U156" s="39"/>
      <c r="V156" s="39"/>
      <c r="W156" s="39"/>
      <c r="X156" s="39"/>
      <c r="Y156" s="39"/>
      <c r="Z156" s="36"/>
      <c r="AA156" s="36"/>
      <c r="AB156" s="36"/>
    </row>
    <row r="157" spans="1:28" ht="15.5">
      <c r="A157" s="396">
        <f t="shared" si="5"/>
        <v>136</v>
      </c>
      <c r="B157" s="1087" t="s">
        <v>2665</v>
      </c>
      <c r="C157" s="991">
        <v>0.2</v>
      </c>
      <c r="D157" s="1082">
        <v>0</v>
      </c>
      <c r="E157" s="1082">
        <v>0</v>
      </c>
      <c r="F157" s="1082">
        <v>0</v>
      </c>
      <c r="G157" s="1082">
        <v>0</v>
      </c>
      <c r="H157" s="226">
        <f t="shared" si="6"/>
        <v>0</v>
      </c>
      <c r="I157" s="186"/>
      <c r="J157" s="186"/>
      <c r="K157" s="36"/>
      <c r="L157" s="36"/>
      <c r="M157" s="39"/>
      <c r="N157" s="39"/>
      <c r="O157" s="39"/>
      <c r="P157" s="39"/>
      <c r="Q157" s="39"/>
      <c r="R157" s="39"/>
      <c r="S157" s="39"/>
      <c r="T157" s="39"/>
      <c r="U157" s="39"/>
      <c r="V157" s="39"/>
      <c r="W157" s="39"/>
      <c r="X157" s="39"/>
      <c r="Y157" s="39"/>
      <c r="Z157" s="36"/>
      <c r="AA157" s="36"/>
      <c r="AB157" s="36"/>
    </row>
    <row r="158" spans="1:28" ht="15.5">
      <c r="A158" s="396">
        <f t="shared" si="5"/>
        <v>137</v>
      </c>
      <c r="B158" s="1087" t="s">
        <v>3674</v>
      </c>
      <c r="C158" s="991">
        <v>0.1</v>
      </c>
      <c r="D158" s="1082">
        <v>-48391.68</v>
      </c>
      <c r="E158" s="1082">
        <v>-16130.55</v>
      </c>
      <c r="F158" s="1082">
        <v>0</v>
      </c>
      <c r="G158" s="1082">
        <v>64522.229999999996</v>
      </c>
      <c r="H158" s="226">
        <f t="shared" si="6"/>
        <v>0</v>
      </c>
      <c r="I158" s="186"/>
      <c r="J158" s="186"/>
      <c r="K158" s="36"/>
      <c r="L158" s="36"/>
      <c r="M158" s="39"/>
      <c r="N158" s="39"/>
      <c r="O158" s="39"/>
      <c r="P158" s="39"/>
      <c r="Q158" s="39"/>
      <c r="R158" s="39"/>
      <c r="S158" s="39"/>
      <c r="T158" s="39"/>
      <c r="U158" s="39"/>
      <c r="V158" s="39"/>
      <c r="W158" s="39"/>
      <c r="X158" s="39"/>
      <c r="Y158" s="39"/>
      <c r="Z158" s="36"/>
      <c r="AA158" s="36"/>
      <c r="AB158" s="36"/>
    </row>
    <row r="159" spans="1:28" ht="15.5">
      <c r="A159" s="396">
        <f t="shared" si="5"/>
        <v>138</v>
      </c>
      <c r="B159" s="1087" t="s">
        <v>3675</v>
      </c>
      <c r="C159" s="991">
        <v>0.2</v>
      </c>
      <c r="D159" s="1082">
        <v>-5620.0499999999993</v>
      </c>
      <c r="E159" s="1082">
        <v>-488.7</v>
      </c>
      <c r="F159" s="1082">
        <v>0</v>
      </c>
      <c r="G159" s="1082">
        <v>6108.7499999999991</v>
      </c>
      <c r="H159" s="226">
        <f t="shared" si="6"/>
        <v>0</v>
      </c>
      <c r="I159" s="186"/>
      <c r="J159" s="186"/>
      <c r="K159" s="36"/>
      <c r="L159" s="36"/>
      <c r="M159" s="39"/>
      <c r="N159" s="39"/>
      <c r="O159" s="39"/>
      <c r="P159" s="39"/>
      <c r="Q159" s="39"/>
      <c r="R159" s="39"/>
      <c r="S159" s="39"/>
      <c r="T159" s="39"/>
      <c r="U159" s="39"/>
      <c r="V159" s="39"/>
      <c r="W159" s="39"/>
      <c r="X159" s="39"/>
      <c r="Y159" s="39"/>
      <c r="Z159" s="36"/>
      <c r="AA159" s="36"/>
      <c r="AB159" s="36"/>
    </row>
    <row r="160" spans="1:28" ht="15.5">
      <c r="A160" s="396">
        <f t="shared" si="5"/>
        <v>139</v>
      </c>
      <c r="B160" s="1087" t="s">
        <v>2905</v>
      </c>
      <c r="C160" s="991">
        <v>0.2</v>
      </c>
      <c r="D160" s="1082">
        <v>-103951.17</v>
      </c>
      <c r="E160" s="1082">
        <v>0</v>
      </c>
      <c r="F160" s="1082">
        <v>0</v>
      </c>
      <c r="G160" s="1082">
        <v>103951.17</v>
      </c>
      <c r="H160" s="226">
        <f t="shared" si="6"/>
        <v>0</v>
      </c>
      <c r="I160" s="186"/>
      <c r="J160" s="186"/>
      <c r="K160" s="36"/>
      <c r="L160" s="36"/>
      <c r="M160" s="39"/>
      <c r="N160" s="39"/>
      <c r="O160" s="39"/>
      <c r="P160" s="39"/>
      <c r="Q160" s="39"/>
      <c r="R160" s="39"/>
      <c r="S160" s="39"/>
      <c r="T160" s="39"/>
      <c r="U160" s="39"/>
      <c r="V160" s="39"/>
      <c r="W160" s="39"/>
      <c r="X160" s="39"/>
      <c r="Y160" s="39"/>
      <c r="Z160" s="36"/>
      <c r="AA160" s="36"/>
      <c r="AB160" s="36"/>
    </row>
    <row r="161" spans="1:28" ht="15.5">
      <c r="A161" s="396">
        <f t="shared" si="5"/>
        <v>140</v>
      </c>
      <c r="B161" s="1087" t="s">
        <v>2906</v>
      </c>
      <c r="C161" s="991">
        <v>0.2</v>
      </c>
      <c r="D161" s="1082">
        <v>-111850.98</v>
      </c>
      <c r="E161" s="1082">
        <v>0</v>
      </c>
      <c r="F161" s="1082">
        <v>0</v>
      </c>
      <c r="G161" s="1082">
        <v>111850.98</v>
      </c>
      <c r="H161" s="226">
        <f t="shared" si="6"/>
        <v>0</v>
      </c>
      <c r="I161" s="186"/>
      <c r="J161" s="186"/>
      <c r="K161" s="36"/>
      <c r="L161" s="36"/>
      <c r="M161" s="39"/>
      <c r="N161" s="39"/>
      <c r="O161" s="39"/>
      <c r="P161" s="39"/>
      <c r="Q161" s="39"/>
      <c r="R161" s="39"/>
      <c r="S161" s="39"/>
      <c r="T161" s="39"/>
      <c r="U161" s="39"/>
      <c r="V161" s="39"/>
      <c r="W161" s="39"/>
      <c r="X161" s="39"/>
      <c r="Y161" s="39"/>
      <c r="Z161" s="36"/>
      <c r="AA161" s="36"/>
      <c r="AB161" s="36"/>
    </row>
    <row r="162" spans="1:28" ht="15.5">
      <c r="A162" s="396">
        <f t="shared" si="5"/>
        <v>141</v>
      </c>
      <c r="B162" s="1087" t="s">
        <v>3676</v>
      </c>
      <c r="C162" s="991">
        <v>0.2</v>
      </c>
      <c r="D162" s="1082">
        <v>-41135.29</v>
      </c>
      <c r="E162" s="1082">
        <v>0</v>
      </c>
      <c r="F162" s="1082">
        <v>0</v>
      </c>
      <c r="G162" s="1082">
        <v>41135.29</v>
      </c>
      <c r="H162" s="226">
        <f t="shared" si="6"/>
        <v>0</v>
      </c>
      <c r="I162" s="186"/>
      <c r="J162" s="186"/>
      <c r="K162" s="36"/>
      <c r="L162" s="36"/>
      <c r="M162" s="39"/>
      <c r="N162" s="39"/>
      <c r="O162" s="39"/>
      <c r="P162" s="39"/>
      <c r="Q162" s="39"/>
      <c r="R162" s="39"/>
      <c r="S162" s="39"/>
      <c r="T162" s="39"/>
      <c r="U162" s="39"/>
      <c r="V162" s="39"/>
      <c r="W162" s="39"/>
      <c r="X162" s="39"/>
      <c r="Y162" s="39"/>
      <c r="Z162" s="36"/>
      <c r="AA162" s="36"/>
      <c r="AB162" s="36"/>
    </row>
    <row r="163" spans="1:28" ht="15.5">
      <c r="A163" s="396">
        <f t="shared" si="5"/>
        <v>142</v>
      </c>
      <c r="B163" s="1087" t="s">
        <v>3677</v>
      </c>
      <c r="C163" s="991">
        <v>0.2</v>
      </c>
      <c r="D163" s="1082">
        <v>-41135.29</v>
      </c>
      <c r="E163" s="1082">
        <v>0</v>
      </c>
      <c r="F163" s="1082">
        <v>0</v>
      </c>
      <c r="G163" s="1082">
        <v>41135.29</v>
      </c>
      <c r="H163" s="226">
        <f t="shared" si="6"/>
        <v>0</v>
      </c>
      <c r="I163" s="186"/>
      <c r="J163" s="186"/>
      <c r="K163" s="36"/>
      <c r="L163" s="36"/>
      <c r="M163" s="39"/>
      <c r="N163" s="39"/>
      <c r="O163" s="39"/>
      <c r="P163" s="39"/>
      <c r="Q163" s="39"/>
      <c r="R163" s="39"/>
      <c r="S163" s="39"/>
      <c r="T163" s="39"/>
      <c r="U163" s="39"/>
      <c r="V163" s="39"/>
      <c r="W163" s="39"/>
      <c r="X163" s="39"/>
      <c r="Y163" s="39"/>
      <c r="Z163" s="36"/>
      <c r="AA163" s="36"/>
      <c r="AB163" s="36"/>
    </row>
    <row r="164" spans="1:28" ht="15.5">
      <c r="A164" s="396">
        <f t="shared" si="5"/>
        <v>143</v>
      </c>
      <c r="B164" s="1087" t="s">
        <v>3678</v>
      </c>
      <c r="C164" s="991">
        <v>0.2</v>
      </c>
      <c r="D164" s="1082">
        <v>-51592.26</v>
      </c>
      <c r="E164" s="1082">
        <v>0</v>
      </c>
      <c r="F164" s="1082">
        <v>0</v>
      </c>
      <c r="G164" s="1082">
        <v>51592.26</v>
      </c>
      <c r="H164" s="226">
        <f t="shared" si="6"/>
        <v>0</v>
      </c>
      <c r="I164" s="186"/>
      <c r="J164" s="186"/>
      <c r="K164" s="36"/>
      <c r="L164" s="36"/>
      <c r="M164" s="39"/>
      <c r="N164" s="39"/>
      <c r="O164" s="39"/>
      <c r="P164" s="39"/>
      <c r="Q164" s="39"/>
      <c r="R164" s="39"/>
      <c r="S164" s="39"/>
      <c r="T164" s="39"/>
      <c r="U164" s="39"/>
      <c r="V164" s="39"/>
      <c r="W164" s="39"/>
      <c r="X164" s="39"/>
      <c r="Y164" s="39"/>
      <c r="Z164" s="36"/>
      <c r="AA164" s="36"/>
      <c r="AB164" s="36"/>
    </row>
    <row r="165" spans="1:28" ht="31">
      <c r="A165" s="396">
        <f t="shared" si="5"/>
        <v>144</v>
      </c>
      <c r="B165" s="1087" t="s">
        <v>3390</v>
      </c>
      <c r="C165" s="991">
        <v>0.2</v>
      </c>
      <c r="D165" s="1082">
        <v>-50.150000000000006</v>
      </c>
      <c r="E165" s="1082">
        <v>50.150000000000006</v>
      </c>
      <c r="F165" s="1082">
        <v>0</v>
      </c>
      <c r="G165" s="1082">
        <v>0</v>
      </c>
      <c r="H165" s="226">
        <f t="shared" si="6"/>
        <v>0</v>
      </c>
      <c r="I165" s="186"/>
      <c r="J165" s="186"/>
      <c r="K165" s="36"/>
      <c r="L165" s="36"/>
      <c r="M165" s="39"/>
      <c r="N165" s="39"/>
      <c r="O165" s="39"/>
      <c r="P165" s="39"/>
      <c r="Q165" s="39"/>
      <c r="R165" s="39"/>
      <c r="S165" s="39"/>
      <c r="T165" s="39"/>
      <c r="U165" s="39"/>
      <c r="V165" s="39"/>
      <c r="W165" s="39"/>
      <c r="X165" s="39"/>
      <c r="Y165" s="39"/>
      <c r="Z165" s="36"/>
      <c r="AA165" s="36"/>
      <c r="AB165" s="36"/>
    </row>
    <row r="166" spans="1:28" ht="15.5">
      <c r="A166" s="396">
        <f t="shared" si="5"/>
        <v>145</v>
      </c>
      <c r="B166" s="1087" t="s">
        <v>3181</v>
      </c>
      <c r="C166" s="991">
        <v>0.2</v>
      </c>
      <c r="D166" s="1082">
        <v>-293.37</v>
      </c>
      <c r="E166" s="1082">
        <v>293.37000000000006</v>
      </c>
      <c r="F166" s="1082">
        <v>0</v>
      </c>
      <c r="G166" s="1082">
        <v>0</v>
      </c>
      <c r="H166" s="226">
        <f t="shared" si="6"/>
        <v>5.6843418860808015E-14</v>
      </c>
      <c r="I166" s="186"/>
      <c r="J166" s="186"/>
      <c r="K166" s="36"/>
      <c r="L166" s="36"/>
      <c r="M166" s="39"/>
      <c r="N166" s="39"/>
      <c r="O166" s="39"/>
      <c r="P166" s="39"/>
      <c r="Q166" s="39"/>
      <c r="R166" s="39"/>
      <c r="S166" s="39"/>
      <c r="T166" s="39"/>
      <c r="U166" s="39"/>
      <c r="V166" s="39"/>
      <c r="W166" s="39"/>
      <c r="X166" s="39"/>
      <c r="Y166" s="39"/>
      <c r="Z166" s="36"/>
      <c r="AA166" s="36"/>
      <c r="AB166" s="36"/>
    </row>
    <row r="167" spans="1:28" ht="15.5">
      <c r="A167" s="396">
        <f t="shared" si="5"/>
        <v>146</v>
      </c>
      <c r="B167" s="1087" t="s">
        <v>3392</v>
      </c>
      <c r="C167" s="991">
        <v>0.2</v>
      </c>
      <c r="D167" s="1082">
        <v>11052.62</v>
      </c>
      <c r="E167" s="1082">
        <v>-11052.619999999999</v>
      </c>
      <c r="F167" s="1082">
        <v>0</v>
      </c>
      <c r="G167" s="1082">
        <v>0</v>
      </c>
      <c r="H167" s="226">
        <f t="shared" si="6"/>
        <v>1.8189894035458565E-12</v>
      </c>
      <c r="I167" s="186"/>
      <c r="J167" s="186"/>
      <c r="K167" s="36"/>
      <c r="L167" s="36"/>
      <c r="M167" s="39"/>
      <c r="N167" s="39"/>
      <c r="O167" s="39"/>
      <c r="P167" s="39"/>
      <c r="Q167" s="39"/>
      <c r="R167" s="39"/>
      <c r="S167" s="39"/>
      <c r="T167" s="39"/>
      <c r="U167" s="39"/>
      <c r="V167" s="39"/>
      <c r="W167" s="39"/>
      <c r="X167" s="39"/>
      <c r="Y167" s="39"/>
      <c r="Z167" s="36"/>
      <c r="AA167" s="36"/>
      <c r="AB167" s="36"/>
    </row>
    <row r="168" spans="1:28" ht="15.5">
      <c r="A168" s="396">
        <f t="shared" si="5"/>
        <v>147</v>
      </c>
      <c r="B168" s="1087" t="s">
        <v>3679</v>
      </c>
      <c r="C168" s="991">
        <v>0.2</v>
      </c>
      <c r="D168" s="1082">
        <v>-194802.94</v>
      </c>
      <c r="E168" s="1082">
        <v>-12175.19</v>
      </c>
      <c r="F168" s="1082">
        <v>0</v>
      </c>
      <c r="G168" s="1082">
        <v>206978.13</v>
      </c>
      <c r="H168" s="226">
        <f t="shared" si="6"/>
        <v>0</v>
      </c>
      <c r="I168" s="186"/>
      <c r="J168" s="186"/>
      <c r="K168" s="36"/>
      <c r="L168" s="36"/>
      <c r="M168" s="39"/>
      <c r="N168" s="39"/>
      <c r="O168" s="39"/>
      <c r="P168" s="39"/>
      <c r="Q168" s="39"/>
      <c r="R168" s="39"/>
      <c r="S168" s="39"/>
      <c r="T168" s="39"/>
      <c r="U168" s="39"/>
      <c r="V168" s="39"/>
      <c r="W168" s="39"/>
      <c r="X168" s="39"/>
      <c r="Y168" s="39"/>
      <c r="Z168" s="36"/>
      <c r="AA168" s="36"/>
      <c r="AB168" s="36"/>
    </row>
    <row r="169" spans="1:28" ht="15.5">
      <c r="A169" s="396">
        <f t="shared" si="5"/>
        <v>148</v>
      </c>
      <c r="B169" s="1087" t="s">
        <v>3680</v>
      </c>
      <c r="C169" s="991">
        <v>0.1</v>
      </c>
      <c r="D169" s="1082">
        <v>-4057661.51</v>
      </c>
      <c r="E169" s="1082">
        <v>-450851.21</v>
      </c>
      <c r="F169" s="1082">
        <v>0</v>
      </c>
      <c r="G169" s="1082">
        <v>4508512.72</v>
      </c>
      <c r="H169" s="226">
        <f t="shared" si="6"/>
        <v>0</v>
      </c>
      <c r="I169" s="186"/>
      <c r="J169" s="186"/>
      <c r="K169" s="36"/>
      <c r="L169" s="36"/>
      <c r="M169" s="39"/>
      <c r="N169" s="39"/>
      <c r="O169" s="39"/>
      <c r="P169" s="39"/>
      <c r="Q169" s="39"/>
      <c r="R169" s="39"/>
      <c r="S169" s="39"/>
      <c r="T169" s="39"/>
      <c r="U169" s="39"/>
      <c r="V169" s="39"/>
      <c r="W169" s="39"/>
      <c r="X169" s="39"/>
      <c r="Y169" s="39"/>
      <c r="Z169" s="36"/>
      <c r="AA169" s="36"/>
      <c r="AB169" s="36"/>
    </row>
    <row r="170" spans="1:28" ht="15.5">
      <c r="A170" s="396">
        <f t="shared" si="5"/>
        <v>149</v>
      </c>
      <c r="B170" s="1087" t="s">
        <v>3681</v>
      </c>
      <c r="C170" s="991">
        <v>0.2</v>
      </c>
      <c r="D170" s="1082">
        <v>-559305.23</v>
      </c>
      <c r="E170" s="1082">
        <v>-62145.01</v>
      </c>
      <c r="F170" s="1082">
        <v>0</v>
      </c>
      <c r="G170" s="1082">
        <v>621450.23999999999</v>
      </c>
      <c r="H170" s="226">
        <f t="shared" si="6"/>
        <v>0</v>
      </c>
      <c r="I170" s="186"/>
      <c r="J170" s="186"/>
      <c r="K170" s="36"/>
      <c r="L170" s="36"/>
      <c r="M170" s="39"/>
      <c r="N170" s="39"/>
      <c r="O170" s="39"/>
      <c r="P170" s="39"/>
      <c r="Q170" s="39"/>
      <c r="R170" s="39"/>
      <c r="S170" s="39"/>
      <c r="T170" s="39"/>
      <c r="U170" s="39"/>
      <c r="V170" s="39"/>
      <c r="W170" s="39"/>
      <c r="X170" s="39"/>
      <c r="Y170" s="39"/>
      <c r="Z170" s="36"/>
      <c r="AA170" s="36"/>
      <c r="AB170" s="36"/>
    </row>
    <row r="171" spans="1:28" ht="15.5">
      <c r="A171" s="396">
        <f t="shared" si="5"/>
        <v>150</v>
      </c>
      <c r="B171" s="1087" t="s">
        <v>3682</v>
      </c>
      <c r="C171" s="991">
        <v>0.2</v>
      </c>
      <c r="D171" s="1082">
        <v>-195608.33000000002</v>
      </c>
      <c r="E171" s="1082">
        <v>-18629.359999999997</v>
      </c>
      <c r="F171" s="1082">
        <v>0</v>
      </c>
      <c r="G171" s="1082">
        <v>214237.69</v>
      </c>
      <c r="H171" s="226">
        <f t="shared" si="6"/>
        <v>0</v>
      </c>
      <c r="I171" s="186"/>
      <c r="J171" s="186"/>
      <c r="K171" s="36"/>
      <c r="L171" s="36"/>
      <c r="M171" s="39"/>
      <c r="N171" s="39"/>
      <c r="O171" s="39"/>
      <c r="P171" s="39"/>
      <c r="Q171" s="39"/>
      <c r="R171" s="39"/>
      <c r="S171" s="39"/>
      <c r="T171" s="39"/>
      <c r="U171" s="39"/>
      <c r="V171" s="39"/>
      <c r="W171" s="39"/>
      <c r="X171" s="39"/>
      <c r="Y171" s="39"/>
      <c r="Z171" s="36"/>
      <c r="AA171" s="36"/>
      <c r="AB171" s="36"/>
    </row>
    <row r="172" spans="1:28" ht="15.5">
      <c r="A172" s="396">
        <f t="shared" si="5"/>
        <v>151</v>
      </c>
      <c r="B172" s="1087" t="s">
        <v>3679</v>
      </c>
      <c r="C172" s="991">
        <v>0.2</v>
      </c>
      <c r="D172" s="1082">
        <v>-58066.540000000008</v>
      </c>
      <c r="E172" s="1082">
        <v>-5530.14</v>
      </c>
      <c r="F172" s="1082">
        <v>0</v>
      </c>
      <c r="G172" s="1082">
        <v>63596.680000000008</v>
      </c>
      <c r="H172" s="226">
        <f t="shared" si="6"/>
        <v>0</v>
      </c>
      <c r="I172" s="186"/>
      <c r="J172" s="186"/>
      <c r="K172" s="36"/>
      <c r="L172" s="36"/>
      <c r="M172" s="39"/>
      <c r="N172" s="39"/>
      <c r="O172" s="39"/>
      <c r="P172" s="39"/>
      <c r="Q172" s="39"/>
      <c r="R172" s="39"/>
      <c r="S172" s="39"/>
      <c r="T172" s="39"/>
      <c r="U172" s="39"/>
      <c r="V172" s="39"/>
      <c r="W172" s="39"/>
      <c r="X172" s="39"/>
      <c r="Y172" s="39"/>
      <c r="Z172" s="36"/>
      <c r="AA172" s="36"/>
      <c r="AB172" s="36"/>
    </row>
    <row r="173" spans="1:28" ht="15.5">
      <c r="A173" s="396">
        <f t="shared" si="5"/>
        <v>152</v>
      </c>
      <c r="B173" s="1087" t="s">
        <v>3683</v>
      </c>
      <c r="C173" s="991">
        <v>0.1</v>
      </c>
      <c r="D173" s="1082">
        <v>-17845.859999999997</v>
      </c>
      <c r="E173" s="1082">
        <v>-3244.7</v>
      </c>
      <c r="F173" s="1082">
        <v>0</v>
      </c>
      <c r="G173" s="1082">
        <v>21090.559999999998</v>
      </c>
      <c r="H173" s="226">
        <f t="shared" si="6"/>
        <v>0</v>
      </c>
      <c r="I173" s="186"/>
      <c r="J173" s="186"/>
      <c r="K173" s="36"/>
      <c r="L173" s="36"/>
      <c r="M173" s="39"/>
      <c r="N173" s="39"/>
      <c r="O173" s="39"/>
      <c r="P173" s="39"/>
      <c r="Q173" s="39"/>
      <c r="R173" s="39"/>
      <c r="S173" s="39"/>
      <c r="T173" s="39"/>
      <c r="U173" s="39"/>
      <c r="V173" s="39"/>
      <c r="W173" s="39"/>
      <c r="X173" s="39"/>
      <c r="Y173" s="39"/>
      <c r="Z173" s="36"/>
      <c r="AA173" s="36"/>
      <c r="AB173" s="36"/>
    </row>
    <row r="174" spans="1:28" ht="15.5">
      <c r="A174" s="396">
        <f t="shared" si="5"/>
        <v>153</v>
      </c>
      <c r="B174" s="1087" t="s">
        <v>3684</v>
      </c>
      <c r="C174" s="991">
        <v>0.2</v>
      </c>
      <c r="D174" s="1082">
        <v>-100239.4</v>
      </c>
      <c r="E174" s="1082">
        <v>-16706.580000000002</v>
      </c>
      <c r="F174" s="1082">
        <v>0</v>
      </c>
      <c r="G174" s="1082">
        <v>116945.98</v>
      </c>
      <c r="H174" s="226">
        <f t="shared" si="6"/>
        <v>0</v>
      </c>
      <c r="I174" s="186"/>
      <c r="J174" s="186"/>
      <c r="K174" s="36"/>
      <c r="L174" s="36"/>
      <c r="M174" s="39"/>
      <c r="N174" s="39"/>
      <c r="O174" s="39"/>
      <c r="P174" s="39"/>
      <c r="Q174" s="39"/>
      <c r="R174" s="39"/>
      <c r="S174" s="39"/>
      <c r="T174" s="39"/>
      <c r="U174" s="39"/>
      <c r="V174" s="39"/>
      <c r="W174" s="39"/>
      <c r="X174" s="39"/>
      <c r="Y174" s="39"/>
      <c r="Z174" s="36"/>
      <c r="AA174" s="36"/>
      <c r="AB174" s="36"/>
    </row>
    <row r="175" spans="1:28" ht="15.5">
      <c r="A175" s="396">
        <f t="shared" si="5"/>
        <v>154</v>
      </c>
      <c r="B175" s="1087" t="s">
        <v>4126</v>
      </c>
      <c r="C175" s="991">
        <v>0.05</v>
      </c>
      <c r="D175" s="1082">
        <v>0</v>
      </c>
      <c r="E175" s="1082">
        <v>-24062.5</v>
      </c>
      <c r="F175" s="1082">
        <v>0</v>
      </c>
      <c r="G175" s="1082">
        <v>0</v>
      </c>
      <c r="H175" s="226">
        <f t="shared" si="6"/>
        <v>-24062.5</v>
      </c>
      <c r="I175" s="186"/>
      <c r="J175" s="186"/>
      <c r="K175" s="36"/>
      <c r="L175" s="36"/>
      <c r="M175" s="39"/>
      <c r="N175" s="39"/>
      <c r="O175" s="39"/>
      <c r="P175" s="39"/>
      <c r="Q175" s="39"/>
      <c r="R175" s="39"/>
      <c r="S175" s="39"/>
      <c r="T175" s="39"/>
      <c r="U175" s="39"/>
      <c r="V175" s="39"/>
      <c r="W175" s="39"/>
      <c r="X175" s="39"/>
      <c r="Y175" s="39"/>
      <c r="Z175" s="36"/>
      <c r="AA175" s="36"/>
      <c r="AB175" s="36"/>
    </row>
    <row r="176" spans="1:28" ht="15.5">
      <c r="A176" s="396">
        <f t="shared" si="5"/>
        <v>155</v>
      </c>
      <c r="B176" s="1087" t="s">
        <v>4127</v>
      </c>
      <c r="C176" s="991">
        <v>0.05</v>
      </c>
      <c r="D176" s="1082">
        <v>0</v>
      </c>
      <c r="E176" s="1082">
        <v>-610578.79</v>
      </c>
      <c r="F176" s="1082">
        <v>0</v>
      </c>
      <c r="G176" s="1082">
        <v>0</v>
      </c>
      <c r="H176" s="226">
        <f t="shared" si="6"/>
        <v>-610578.79</v>
      </c>
      <c r="I176" s="186"/>
      <c r="J176" s="186"/>
      <c r="K176" s="36"/>
      <c r="L176" s="36"/>
      <c r="M176" s="39"/>
      <c r="N176" s="39"/>
      <c r="O176" s="39"/>
      <c r="P176" s="39"/>
      <c r="Q176" s="39"/>
      <c r="R176" s="39"/>
      <c r="S176" s="39"/>
      <c r="T176" s="39"/>
      <c r="U176" s="39"/>
      <c r="V176" s="39"/>
      <c r="W176" s="39"/>
      <c r="X176" s="39"/>
      <c r="Y176" s="39"/>
      <c r="Z176" s="36"/>
      <c r="AA176" s="36"/>
      <c r="AB176" s="36"/>
    </row>
    <row r="177" spans="1:28" ht="16.5" customHeight="1">
      <c r="A177" s="96"/>
      <c r="B177" s="186"/>
      <c r="C177" s="186"/>
      <c r="D177" s="226"/>
      <c r="E177" s="226"/>
      <c r="F177" s="226"/>
      <c r="G177" s="226"/>
      <c r="H177" s="226"/>
      <c r="I177" s="186"/>
      <c r="J177" s="186"/>
      <c r="K177" s="36"/>
      <c r="L177" s="36"/>
      <c r="M177" s="39"/>
      <c r="N177" s="39"/>
      <c r="O177" s="39"/>
      <c r="P177" s="39"/>
      <c r="Q177" s="39"/>
      <c r="R177" s="39"/>
      <c r="S177" s="39"/>
      <c r="T177" s="39"/>
      <c r="U177" s="39"/>
      <c r="V177" s="39"/>
      <c r="W177" s="39"/>
      <c r="X177" s="39"/>
      <c r="Y177" s="39"/>
      <c r="Z177" s="36"/>
      <c r="AA177" s="36"/>
      <c r="AB177" s="36"/>
    </row>
    <row r="178" spans="1:28" s="421" customFormat="1" ht="15.5">
      <c r="A178" s="420">
        <v>156</v>
      </c>
      <c r="B178" s="186" t="s">
        <v>3149</v>
      </c>
      <c r="C178" s="186"/>
      <c r="D178" s="226">
        <f>SUM(D9:D177)</f>
        <v>-38166404.059999995</v>
      </c>
      <c r="E178" s="226">
        <f>SUM(E9:E177)</f>
        <v>-1789848.4400000002</v>
      </c>
      <c r="F178" s="226">
        <f>SUM(F9:F177)</f>
        <v>0</v>
      </c>
      <c r="G178" s="226">
        <f>SUM(G9:G177)</f>
        <v>34773981.68999999</v>
      </c>
      <c r="H178" s="451">
        <f>SUM(H9:H177)</f>
        <v>-5182270.8100000005</v>
      </c>
      <c r="I178" s="186"/>
      <c r="J178" s="186"/>
      <c r="K178" s="39"/>
      <c r="L178" s="39"/>
      <c r="M178" s="39"/>
      <c r="N178" s="39"/>
      <c r="O178" s="39"/>
      <c r="P178" s="39"/>
      <c r="Q178" s="39"/>
      <c r="R178" s="39"/>
      <c r="S178" s="39"/>
      <c r="T178" s="39"/>
      <c r="U178" s="39"/>
      <c r="V178" s="39"/>
      <c r="W178" s="39"/>
      <c r="X178" s="39"/>
      <c r="Y178" s="39"/>
      <c r="Z178" s="39"/>
      <c r="AA178" s="39"/>
      <c r="AB178" s="39"/>
    </row>
    <row r="179" spans="1:28" ht="15.75" customHeight="1">
      <c r="H179" s="324" t="s">
        <v>1591</v>
      </c>
    </row>
    <row r="180" spans="1:28" ht="6.75" customHeight="1">
      <c r="H180" s="203"/>
    </row>
    <row r="181" spans="1:28" ht="20">
      <c r="A181" s="1247" t="s">
        <v>2958</v>
      </c>
      <c r="B181" s="1247"/>
      <c r="C181" s="1247"/>
      <c r="D181" s="1247"/>
      <c r="E181" s="1247"/>
      <c r="F181" s="1247"/>
      <c r="G181" s="1247"/>
      <c r="H181" s="1247"/>
    </row>
    <row r="182" spans="1:28" ht="19">
      <c r="A182" s="1221" t="str">
        <f>A2</f>
        <v>For Contract Year Beginning June 1, 2026, Based on 2025 Data</v>
      </c>
      <c r="B182" s="1258"/>
      <c r="C182" s="1258"/>
      <c r="D182" s="1258"/>
      <c r="E182" s="1258"/>
      <c r="F182" s="1258"/>
      <c r="G182" s="1258"/>
      <c r="H182" s="1258"/>
      <c r="I182" s="36"/>
    </row>
    <row r="183" spans="1:28" ht="12" customHeight="1">
      <c r="A183" s="16"/>
      <c r="B183" s="16"/>
      <c r="C183" s="23"/>
      <c r="D183" s="23"/>
      <c r="E183" s="23"/>
      <c r="F183" s="23"/>
      <c r="G183" s="23"/>
      <c r="H183" s="23"/>
      <c r="I183" s="36"/>
    </row>
    <row r="184" spans="1:28" ht="13.5" customHeight="1">
      <c r="A184" s="8"/>
      <c r="B184" s="8"/>
      <c r="C184" s="8" t="s">
        <v>476</v>
      </c>
      <c r="D184" s="8" t="s">
        <v>477</v>
      </c>
      <c r="E184" s="8" t="s">
        <v>478</v>
      </c>
      <c r="F184" s="8" t="s">
        <v>479</v>
      </c>
      <c r="G184" s="8" t="s">
        <v>480</v>
      </c>
      <c r="H184" s="8" t="s">
        <v>874</v>
      </c>
      <c r="I184" s="187"/>
      <c r="J184" s="186"/>
    </row>
    <row r="185" spans="1:28" ht="13.5" customHeight="1">
      <c r="A185" s="96"/>
      <c r="B185" s="96"/>
      <c r="C185" s="96"/>
      <c r="D185" s="256" t="s">
        <v>465</v>
      </c>
      <c r="E185" s="256"/>
      <c r="F185" s="256"/>
      <c r="G185" s="256"/>
      <c r="H185" s="256" t="s">
        <v>2225</v>
      </c>
      <c r="I185" s="187"/>
      <c r="J185" s="186"/>
    </row>
    <row r="186" spans="1:28" ht="13.5" customHeight="1">
      <c r="A186" s="96"/>
      <c r="B186" s="96"/>
      <c r="C186" s="96" t="s">
        <v>2320</v>
      </c>
      <c r="D186" s="256" t="s">
        <v>649</v>
      </c>
      <c r="E186" s="256" t="s">
        <v>650</v>
      </c>
      <c r="F186" s="256" t="s">
        <v>650</v>
      </c>
      <c r="G186" s="256" t="s">
        <v>650</v>
      </c>
      <c r="H186" s="257" t="s">
        <v>2226</v>
      </c>
      <c r="I186" s="187"/>
      <c r="J186" s="186"/>
    </row>
    <row r="187" spans="1:28" ht="18.5">
      <c r="A187" s="99" t="s">
        <v>490</v>
      </c>
      <c r="B187" s="294" t="s">
        <v>870</v>
      </c>
      <c r="C187" s="294" t="s">
        <v>2457</v>
      </c>
      <c r="D187" s="295" t="s">
        <v>2226</v>
      </c>
      <c r="E187" s="294" t="s">
        <v>2456</v>
      </c>
      <c r="F187" s="294" t="s">
        <v>511</v>
      </c>
      <c r="G187" s="294" t="s">
        <v>512</v>
      </c>
      <c r="H187" s="295" t="s">
        <v>2321</v>
      </c>
      <c r="I187" s="187"/>
      <c r="J187" s="186"/>
    </row>
    <row r="188" spans="1:28" ht="15.75" customHeight="1">
      <c r="A188" s="396">
        <f>A178+1</f>
        <v>157</v>
      </c>
      <c r="B188" s="4" t="s">
        <v>3146</v>
      </c>
      <c r="C188" s="40"/>
      <c r="D188" s="40"/>
      <c r="E188" s="40"/>
      <c r="F188" s="40"/>
      <c r="G188" s="40"/>
      <c r="H188" s="46"/>
    </row>
    <row r="189" spans="1:28" ht="15.75" customHeight="1">
      <c r="A189" s="396">
        <f t="shared" ref="A189:A207" si="7">A188+1</f>
        <v>158</v>
      </c>
      <c r="B189" s="1080" t="s">
        <v>3315</v>
      </c>
      <c r="C189" s="1086"/>
      <c r="D189" s="1082">
        <v>5869.58</v>
      </c>
      <c r="E189" s="1082">
        <v>0</v>
      </c>
      <c r="F189" s="1082">
        <v>0</v>
      </c>
      <c r="G189" s="1082">
        <v>0</v>
      </c>
      <c r="H189" s="226">
        <f t="shared" ref="H189:H194" si="8">+D189+E189+F189+G189</f>
        <v>5869.58</v>
      </c>
    </row>
    <row r="190" spans="1:28" ht="15.75" customHeight="1">
      <c r="A190" s="396">
        <f t="shared" si="7"/>
        <v>159</v>
      </c>
      <c r="B190" s="1080" t="s">
        <v>3316</v>
      </c>
      <c r="C190" s="1086"/>
      <c r="D190" s="1082">
        <v>836348</v>
      </c>
      <c r="E190" s="1082">
        <v>0</v>
      </c>
      <c r="F190" s="1082">
        <v>0</v>
      </c>
      <c r="G190" s="1082">
        <v>0</v>
      </c>
      <c r="H190" s="226">
        <f t="shared" si="8"/>
        <v>836348</v>
      </c>
    </row>
    <row r="191" spans="1:28" ht="15.75" customHeight="1">
      <c r="A191" s="396">
        <f t="shared" si="7"/>
        <v>160</v>
      </c>
      <c r="B191" s="1080" t="s">
        <v>3317</v>
      </c>
      <c r="C191" s="1086"/>
      <c r="D191" s="1082">
        <v>64703.270000000004</v>
      </c>
      <c r="E191" s="1082">
        <v>0</v>
      </c>
      <c r="F191" s="1082">
        <v>0</v>
      </c>
      <c r="G191" s="1082">
        <v>0</v>
      </c>
      <c r="H191" s="226">
        <f>+D191+E191+F191+G191</f>
        <v>64703.270000000004</v>
      </c>
    </row>
    <row r="192" spans="1:28" ht="15.75" customHeight="1">
      <c r="A192" s="396">
        <f t="shared" si="7"/>
        <v>161</v>
      </c>
      <c r="B192" s="1080" t="s">
        <v>3318</v>
      </c>
      <c r="C192" s="1086"/>
      <c r="D192" s="1082">
        <v>24.8</v>
      </c>
      <c r="E192" s="1082">
        <v>0</v>
      </c>
      <c r="F192" s="1082">
        <v>0</v>
      </c>
      <c r="G192" s="1082">
        <v>0</v>
      </c>
      <c r="H192" s="226">
        <f>+D192+E192+F192+G192</f>
        <v>24.8</v>
      </c>
    </row>
    <row r="193" spans="1:8" ht="15.75" customHeight="1">
      <c r="A193" s="396">
        <f t="shared" si="7"/>
        <v>162</v>
      </c>
      <c r="B193" s="1080" t="s">
        <v>3319</v>
      </c>
      <c r="C193" s="1086"/>
      <c r="D193" s="1082">
        <v>0</v>
      </c>
      <c r="E193" s="1082">
        <v>0</v>
      </c>
      <c r="F193" s="1082">
        <v>0</v>
      </c>
      <c r="G193" s="1082">
        <v>0</v>
      </c>
      <c r="H193" s="226">
        <f>+D193+E193+F193+G193</f>
        <v>0</v>
      </c>
    </row>
    <row r="194" spans="1:8" ht="15.75" customHeight="1">
      <c r="A194" s="396">
        <f t="shared" si="7"/>
        <v>163</v>
      </c>
      <c r="B194" s="1080" t="s">
        <v>1934</v>
      </c>
      <c r="C194" s="1083">
        <v>5</v>
      </c>
      <c r="D194" s="1082">
        <v>4682591.09</v>
      </c>
      <c r="E194" s="1082">
        <v>31150.420000000002</v>
      </c>
      <c r="F194" s="1082">
        <v>-4695450.54</v>
      </c>
      <c r="G194" s="1082">
        <v>0</v>
      </c>
      <c r="H194" s="226">
        <f t="shared" si="8"/>
        <v>18290.969999999739</v>
      </c>
    </row>
    <row r="195" spans="1:8" ht="15.75" customHeight="1">
      <c r="A195" s="396">
        <f t="shared" si="7"/>
        <v>164</v>
      </c>
      <c r="B195" s="1080" t="s">
        <v>1936</v>
      </c>
      <c r="C195" s="1083">
        <v>42.25</v>
      </c>
      <c r="D195" s="1082">
        <v>25726006.510000002</v>
      </c>
      <c r="E195" s="1082">
        <v>3817731.99</v>
      </c>
      <c r="F195" s="1082">
        <v>-86056.39</v>
      </c>
      <c r="G195" s="1082">
        <v>230002.2</v>
      </c>
      <c r="H195" s="226">
        <f t="shared" ref="H195:H207" si="9">+D195+E195+F195+G195</f>
        <v>29687684.309999999</v>
      </c>
    </row>
    <row r="196" spans="1:8" ht="15.75" customHeight="1">
      <c r="A196" s="396">
        <f t="shared" si="7"/>
        <v>165</v>
      </c>
      <c r="B196" s="1080" t="s">
        <v>1935</v>
      </c>
      <c r="C196" s="1083">
        <v>42.25</v>
      </c>
      <c r="D196" s="1082">
        <v>4056995.48</v>
      </c>
      <c r="E196" s="1082">
        <v>166647.32</v>
      </c>
      <c r="F196" s="1082">
        <v>0</v>
      </c>
      <c r="G196" s="1082">
        <v>0</v>
      </c>
      <c r="H196" s="226">
        <f t="shared" si="9"/>
        <v>4223642.8</v>
      </c>
    </row>
    <row r="197" spans="1:8" ht="15.75" customHeight="1">
      <c r="A197" s="396">
        <f t="shared" si="7"/>
        <v>166</v>
      </c>
      <c r="B197" s="1080" t="s">
        <v>1937</v>
      </c>
      <c r="C197" s="1083">
        <v>42.25</v>
      </c>
      <c r="D197" s="1082">
        <v>46995214.390000001</v>
      </c>
      <c r="E197" s="1082">
        <v>3892990.29</v>
      </c>
      <c r="F197" s="1082">
        <v>-194704.49</v>
      </c>
      <c r="G197" s="1082">
        <v>0</v>
      </c>
      <c r="H197" s="226">
        <f t="shared" si="9"/>
        <v>50693500.189999998</v>
      </c>
    </row>
    <row r="198" spans="1:8" ht="15.75" customHeight="1">
      <c r="A198" s="396">
        <f t="shared" si="7"/>
        <v>167</v>
      </c>
      <c r="B198" s="1080" t="s">
        <v>1938</v>
      </c>
      <c r="C198" s="1083">
        <v>42.25</v>
      </c>
      <c r="D198" s="1082">
        <v>53942662.460000001</v>
      </c>
      <c r="E198" s="1082">
        <v>4919053.1499999994</v>
      </c>
      <c r="F198" s="1082">
        <v>-3349310.87</v>
      </c>
      <c r="G198" s="1082">
        <v>0</v>
      </c>
      <c r="H198" s="226">
        <f t="shared" si="9"/>
        <v>55512404.740000002</v>
      </c>
    </row>
    <row r="199" spans="1:8" ht="15.75" customHeight="1">
      <c r="A199" s="396">
        <f t="shared" si="7"/>
        <v>168</v>
      </c>
      <c r="B199" s="1080" t="s">
        <v>2587</v>
      </c>
      <c r="C199" s="1083">
        <v>42.25</v>
      </c>
      <c r="D199" s="1082">
        <v>0</v>
      </c>
      <c r="E199" s="1082">
        <v>0</v>
      </c>
      <c r="F199" s="1082">
        <v>0</v>
      </c>
      <c r="G199" s="1082">
        <v>0</v>
      </c>
      <c r="H199" s="226">
        <f t="shared" si="9"/>
        <v>0</v>
      </c>
    </row>
    <row r="200" spans="1:8" ht="15.75" customHeight="1">
      <c r="A200" s="396">
        <f t="shared" si="7"/>
        <v>169</v>
      </c>
      <c r="B200" s="1080" t="s">
        <v>2540</v>
      </c>
      <c r="C200" s="1083">
        <v>42.25</v>
      </c>
      <c r="D200" s="1082">
        <v>139568240.81</v>
      </c>
      <c r="E200" s="1082">
        <v>13471737.609999999</v>
      </c>
      <c r="F200" s="1082">
        <v>0</v>
      </c>
      <c r="G200" s="1082">
        <v>0</v>
      </c>
      <c r="H200" s="226">
        <f t="shared" si="9"/>
        <v>153039978.42000002</v>
      </c>
    </row>
    <row r="201" spans="1:8" ht="15.75" customHeight="1">
      <c r="A201" s="396">
        <f t="shared" si="7"/>
        <v>170</v>
      </c>
      <c r="B201" s="1080" t="s">
        <v>1939</v>
      </c>
      <c r="C201" s="1083">
        <v>42.25</v>
      </c>
      <c r="D201" s="1082">
        <v>470339.97000000003</v>
      </c>
      <c r="E201" s="1082">
        <v>2587.3200000000002</v>
      </c>
      <c r="F201" s="1082">
        <v>0</v>
      </c>
      <c r="G201" s="1082">
        <v>0</v>
      </c>
      <c r="H201" s="226">
        <f t="shared" si="9"/>
        <v>472927.29000000004</v>
      </c>
    </row>
    <row r="202" spans="1:8" ht="15.75" customHeight="1">
      <c r="A202" s="396">
        <f t="shared" si="7"/>
        <v>171</v>
      </c>
      <c r="B202" s="1080" t="s">
        <v>1940</v>
      </c>
      <c r="C202" s="1083">
        <v>42.25</v>
      </c>
      <c r="D202" s="1082">
        <v>255118.19000000003</v>
      </c>
      <c r="E202" s="1082">
        <v>29293.920000000002</v>
      </c>
      <c r="F202" s="1082">
        <v>0</v>
      </c>
      <c r="G202" s="1082">
        <v>193162</v>
      </c>
      <c r="H202" s="226">
        <f t="shared" si="9"/>
        <v>477574.11000000004</v>
      </c>
    </row>
    <row r="203" spans="1:8" ht="15.75" customHeight="1">
      <c r="A203" s="396">
        <f t="shared" si="7"/>
        <v>172</v>
      </c>
      <c r="B203" s="1080" t="s">
        <v>1941</v>
      </c>
      <c r="C203" s="1083">
        <v>42.25</v>
      </c>
      <c r="D203" s="1082">
        <v>10732346.100000001</v>
      </c>
      <c r="E203" s="1082">
        <v>1329275.3800000001</v>
      </c>
      <c r="F203" s="1082">
        <v>-60531.54</v>
      </c>
      <c r="G203" s="1082">
        <v>0</v>
      </c>
      <c r="H203" s="226">
        <f t="shared" si="9"/>
        <v>12001089.940000003</v>
      </c>
    </row>
    <row r="204" spans="1:8" ht="15.75" customHeight="1">
      <c r="A204" s="396">
        <f t="shared" si="7"/>
        <v>173</v>
      </c>
      <c r="B204" s="1080" t="s">
        <v>1942</v>
      </c>
      <c r="C204" s="1083">
        <v>42.25</v>
      </c>
      <c r="D204" s="1082">
        <v>841244.83000000007</v>
      </c>
      <c r="E204" s="1082">
        <v>-7788.78</v>
      </c>
      <c r="F204" s="1082">
        <v>0</v>
      </c>
      <c r="G204" s="1082">
        <v>0</v>
      </c>
      <c r="H204" s="226">
        <f t="shared" si="9"/>
        <v>833456.05</v>
      </c>
    </row>
    <row r="205" spans="1:8" ht="15.75" customHeight="1">
      <c r="A205" s="396">
        <f t="shared" si="7"/>
        <v>174</v>
      </c>
      <c r="B205" s="1080" t="s">
        <v>1943</v>
      </c>
      <c r="C205" s="1083">
        <v>42.25</v>
      </c>
      <c r="D205" s="1082">
        <v>6152953.6099999994</v>
      </c>
      <c r="E205" s="1082">
        <v>392663.4</v>
      </c>
      <c r="F205" s="1082">
        <v>-248214.04</v>
      </c>
      <c r="G205" s="1082">
        <v>0</v>
      </c>
      <c r="H205" s="226">
        <f t="shared" si="9"/>
        <v>6297402.9699999997</v>
      </c>
    </row>
    <row r="206" spans="1:8" ht="15.75" customHeight="1">
      <c r="A206" s="396">
        <f t="shared" si="7"/>
        <v>175</v>
      </c>
      <c r="B206" s="1080" t="s">
        <v>1944</v>
      </c>
      <c r="C206" s="1083">
        <v>42.25</v>
      </c>
      <c r="D206" s="1082">
        <v>633380.13</v>
      </c>
      <c r="E206" s="1082">
        <v>40005</v>
      </c>
      <c r="F206" s="1082">
        <v>0</v>
      </c>
      <c r="G206" s="1082">
        <v>0</v>
      </c>
      <c r="H206" s="226">
        <f t="shared" si="9"/>
        <v>673385.13</v>
      </c>
    </row>
    <row r="207" spans="1:8" ht="15.75" customHeight="1">
      <c r="A207" s="396">
        <f t="shared" si="7"/>
        <v>176</v>
      </c>
      <c r="B207" s="1080" t="s">
        <v>1945</v>
      </c>
      <c r="C207" s="1083">
        <v>42.25</v>
      </c>
      <c r="D207" s="1082">
        <v>681694.25999999989</v>
      </c>
      <c r="E207" s="1082">
        <v>19872.78</v>
      </c>
      <c r="F207" s="1082">
        <v>0</v>
      </c>
      <c r="G207" s="1082">
        <v>0</v>
      </c>
      <c r="H207" s="226">
        <f t="shared" si="9"/>
        <v>701567.03999999992</v>
      </c>
    </row>
    <row r="208" spans="1:8" ht="15.75" customHeight="1">
      <c r="A208" s="96"/>
      <c r="B208" s="2"/>
      <c r="C208" s="40"/>
      <c r="D208" s="226"/>
      <c r="E208" s="226"/>
      <c r="F208" s="226"/>
      <c r="G208" s="226"/>
      <c r="H208" s="226"/>
    </row>
    <row r="209" spans="1:10" ht="15.75" customHeight="1">
      <c r="A209" s="396">
        <f>A207+1</f>
        <v>177</v>
      </c>
      <c r="B209" s="2" t="s">
        <v>3147</v>
      </c>
      <c r="C209" s="40"/>
      <c r="D209" s="226">
        <f>SUM(D189:D207)</f>
        <v>295645733.48000002</v>
      </c>
      <c r="E209" s="226">
        <f>SUM(E189:E207)</f>
        <v>28105219.799999997</v>
      </c>
      <c r="F209" s="226">
        <f>SUM(F189:F207)</f>
        <v>-8634267.8699999992</v>
      </c>
      <c r="G209" s="226">
        <f>SUM(G189:G207)</f>
        <v>423164.2</v>
      </c>
      <c r="H209" s="451">
        <f>SUM(H189:H207)</f>
        <v>315539849.61000013</v>
      </c>
    </row>
    <row r="210" spans="1:10" ht="15.75" customHeight="1">
      <c r="A210" s="96"/>
      <c r="C210" s="96"/>
      <c r="D210" s="40"/>
      <c r="E210" s="40"/>
      <c r="F210" s="40"/>
      <c r="G210" s="40"/>
      <c r="H210" s="324" t="s">
        <v>1933</v>
      </c>
    </row>
    <row r="211" spans="1:10" ht="15.75" customHeight="1">
      <c r="A211" s="798"/>
      <c r="B211" s="797"/>
      <c r="C211" s="325"/>
      <c r="D211" s="226"/>
      <c r="E211" s="226"/>
      <c r="F211" s="226"/>
      <c r="G211" s="226"/>
      <c r="H211" s="226"/>
    </row>
    <row r="212" spans="1:10" ht="15.75" customHeight="1">
      <c r="A212" s="96"/>
      <c r="C212" s="40"/>
      <c r="D212" s="226"/>
      <c r="E212" s="226"/>
      <c r="F212" s="226"/>
      <c r="G212" s="226"/>
      <c r="H212" s="226"/>
    </row>
    <row r="213" spans="1:10" ht="15.75" customHeight="1">
      <c r="A213" s="97"/>
      <c r="B213" s="325"/>
      <c r="C213" s="186"/>
      <c r="D213" s="325"/>
      <c r="E213" s="325"/>
      <c r="F213" s="325"/>
      <c r="G213" s="325"/>
      <c r="H213" s="324"/>
      <c r="I213" s="187"/>
      <c r="J213" s="186"/>
    </row>
    <row r="214" spans="1:10" ht="15.75" customHeight="1">
      <c r="A214" s="97"/>
      <c r="B214" s="99" t="s">
        <v>2458</v>
      </c>
      <c r="C214" s="324"/>
      <c r="D214" s="440" t="s">
        <v>2863</v>
      </c>
      <c r="E214" s="325"/>
      <c r="F214" s="325"/>
      <c r="G214" s="325"/>
      <c r="H214" s="324"/>
      <c r="I214" s="187"/>
      <c r="J214" s="186"/>
    </row>
    <row r="215" spans="1:10" ht="15.75" customHeight="1">
      <c r="A215" s="97"/>
      <c r="B215" s="105" t="s">
        <v>2315</v>
      </c>
      <c r="C215" s="324"/>
      <c r="D215" s="226">
        <v>6.67</v>
      </c>
      <c r="E215" s="325"/>
      <c r="F215" s="325"/>
      <c r="G215" s="325"/>
      <c r="H215" s="324"/>
      <c r="I215" s="187"/>
      <c r="J215" s="186"/>
    </row>
    <row r="216" spans="1:10" ht="15.75" customHeight="1">
      <c r="A216" s="97"/>
      <c r="B216" s="105" t="s">
        <v>2316</v>
      </c>
      <c r="C216" s="324"/>
      <c r="D216" s="226">
        <v>20</v>
      </c>
      <c r="E216" s="325"/>
      <c r="F216" s="325"/>
      <c r="G216" s="325"/>
      <c r="H216" s="324"/>
      <c r="I216" s="187"/>
      <c r="J216" s="186"/>
    </row>
    <row r="217" spans="1:10" ht="15.75" customHeight="1">
      <c r="A217" s="97"/>
      <c r="B217" s="105" t="s">
        <v>2319</v>
      </c>
      <c r="C217" s="324"/>
      <c r="D217" s="226">
        <v>2.76</v>
      </c>
      <c r="E217" s="325"/>
      <c r="F217" s="325"/>
      <c r="G217" s="325"/>
      <c r="H217" s="324"/>
      <c r="I217" s="187"/>
      <c r="J217" s="186"/>
    </row>
    <row r="218" spans="1:10" ht="15.75" customHeight="1">
      <c r="A218" s="97"/>
      <c r="C218" s="40"/>
      <c r="D218" s="40"/>
      <c r="E218" s="325"/>
      <c r="F218" s="325"/>
      <c r="G218" s="325"/>
      <c r="H218" s="324"/>
      <c r="I218" s="187"/>
      <c r="J218" s="186"/>
    </row>
    <row r="219" spans="1:10" ht="15.75" customHeight="1">
      <c r="A219" s="97"/>
      <c r="B219" s="2" t="s">
        <v>3148</v>
      </c>
      <c r="C219" s="186"/>
      <c r="D219" s="325"/>
      <c r="E219" s="325"/>
      <c r="F219" s="325"/>
      <c r="G219" s="325"/>
      <c r="H219" s="324"/>
      <c r="I219" s="187"/>
      <c r="J219" s="186"/>
    </row>
    <row r="220" spans="1:10" ht="15.75" customHeight="1">
      <c r="A220" s="97"/>
      <c r="C220" s="40"/>
      <c r="D220" s="40"/>
      <c r="E220" s="325"/>
      <c r="F220" s="325"/>
      <c r="G220" s="325"/>
      <c r="H220" s="324"/>
      <c r="I220" s="187"/>
      <c r="J220" s="186"/>
    </row>
    <row r="221" spans="1:10" ht="15.75" customHeight="1">
      <c r="A221" s="97"/>
      <c r="B221" s="21" t="s">
        <v>360</v>
      </c>
      <c r="C221" s="40"/>
      <c r="D221" s="40"/>
      <c r="E221" s="325"/>
      <c r="F221" s="325"/>
      <c r="G221" s="325"/>
      <c r="H221" s="324"/>
      <c r="I221" s="187"/>
      <c r="J221" s="186"/>
    </row>
    <row r="222" spans="1:10" ht="15.75" customHeight="1">
      <c r="A222" s="97"/>
      <c r="B222" s="21" t="s">
        <v>2459</v>
      </c>
      <c r="C222" s="40"/>
      <c r="D222" s="40"/>
      <c r="E222" s="325"/>
      <c r="F222" s="325"/>
      <c r="G222" s="325"/>
      <c r="H222" s="324"/>
      <c r="I222" s="187"/>
      <c r="J222" s="186"/>
    </row>
    <row r="223" spans="1:10" ht="15.75" customHeight="1">
      <c r="A223" s="97"/>
      <c r="B223" s="21" t="s">
        <v>2460</v>
      </c>
      <c r="C223" s="46"/>
      <c r="D223" s="46"/>
      <c r="E223" s="325"/>
      <c r="F223" s="325"/>
      <c r="G223" s="325"/>
      <c r="H223" s="324"/>
      <c r="I223" s="187"/>
      <c r="J223" s="186"/>
    </row>
    <row r="224" spans="1:10" ht="15.75" customHeight="1">
      <c r="A224" s="46"/>
      <c r="B224" s="21" t="s">
        <v>2461</v>
      </c>
      <c r="C224" s="46"/>
      <c r="D224" s="46"/>
      <c r="E224" s="46"/>
      <c r="F224" s="46"/>
      <c r="G224" s="46"/>
      <c r="H224" s="46"/>
    </row>
    <row r="225" spans="1:8" ht="53.25" customHeight="1">
      <c r="A225" s="46"/>
      <c r="B225" s="1299" t="s">
        <v>2462</v>
      </c>
      <c r="C225" s="1296"/>
      <c r="D225" s="1296"/>
      <c r="E225" s="1296"/>
      <c r="F225" s="1296"/>
      <c r="G225" s="46"/>
      <c r="H225" s="46"/>
    </row>
    <row r="226" spans="1:8" s="46" customFormat="1" ht="15.75" customHeight="1">
      <c r="B226" s="21" t="s">
        <v>2463</v>
      </c>
    </row>
  </sheetData>
  <sheetProtection sheet="1" objects="1" scenarios="1"/>
  <mergeCells count="9">
    <mergeCell ref="A1:H1"/>
    <mergeCell ref="A2:H2"/>
    <mergeCell ref="A181:H181"/>
    <mergeCell ref="A182:H182"/>
    <mergeCell ref="B225:F225"/>
    <mergeCell ref="A68:H68"/>
    <mergeCell ref="A69:H69"/>
    <mergeCell ref="A139:H139"/>
    <mergeCell ref="A140:H140"/>
  </mergeCells>
  <phoneticPr fontId="0" type="noConversion"/>
  <printOptions horizontalCentered="1"/>
  <pageMargins left="0.25" right="0.25" top="0.8" bottom="1" header="0.5" footer="0.5"/>
  <pageSetup scale="46" orientation="portrait" r:id="rId1"/>
  <headerFooter alignWithMargins="0">
    <oddHeader>&amp;C&amp;"Times New Roman,Bold"&amp;16ATTACHMENT D, Page &amp;P of &amp;N
EVERGY</oddHeader>
    <oddFooter>&amp;R&amp;1#&amp;"Calibri"&amp;10&amp;KA80000Internal Use Only</oddFooter>
  </headerFooter>
  <rowBreaks count="3" manualBreakCount="3">
    <brk id="67" max="7" man="1"/>
    <brk id="138" max="16383" man="1"/>
    <brk id="180"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G54"/>
  <sheetViews>
    <sheetView view="pageBreakPreview" topLeftCell="A10" zoomScale="90" zoomScaleNormal="100" zoomScaleSheetLayoutView="90" workbookViewId="0">
      <selection activeCell="M24" sqref="M24"/>
    </sheetView>
  </sheetViews>
  <sheetFormatPr defaultRowHeight="12.5"/>
  <cols>
    <col min="1" max="1" width="6.54296875" style="23" customWidth="1"/>
    <col min="2" max="2" width="1.81640625" style="23" customWidth="1"/>
    <col min="3" max="3" width="6.453125" customWidth="1"/>
    <col min="4" max="4" width="24.54296875" customWidth="1"/>
    <col min="5" max="5" width="20.81640625" customWidth="1"/>
    <col min="6" max="6" width="26.54296875" customWidth="1"/>
    <col min="7" max="7" width="20.81640625" customWidth="1"/>
  </cols>
  <sheetData>
    <row r="1" spans="1:7" ht="20.5">
      <c r="A1" s="1247" t="s">
        <v>585</v>
      </c>
      <c r="B1" s="1247"/>
      <c r="C1" s="1292"/>
      <c r="D1" s="1292"/>
      <c r="E1" s="1292"/>
      <c r="F1" s="1292"/>
      <c r="G1" s="1292"/>
    </row>
    <row r="2" spans="1:7" ht="19">
      <c r="A2" s="1221" t="str">
        <f>' Net Monthly Bill'!A2:B2</f>
        <v>For Contract Year Beginning June 1, 2026, Based on 2025 Data</v>
      </c>
      <c r="B2" s="1221"/>
      <c r="C2" s="1221"/>
      <c r="D2" s="1221"/>
      <c r="E2" s="1221"/>
      <c r="F2" s="1221"/>
      <c r="G2" s="1221"/>
    </row>
    <row r="3" spans="1:7" ht="15.5">
      <c r="B3" s="96"/>
      <c r="C3" s="2"/>
      <c r="D3" s="2"/>
      <c r="E3" s="2"/>
      <c r="F3" s="2"/>
    </row>
    <row r="4" spans="1:7" ht="15.5">
      <c r="A4" s="99" t="s">
        <v>490</v>
      </c>
      <c r="B4" s="97"/>
      <c r="C4" s="4" t="s">
        <v>1893</v>
      </c>
      <c r="D4" s="2"/>
      <c r="E4" s="2"/>
      <c r="F4" s="2"/>
      <c r="G4" s="99" t="s">
        <v>1405</v>
      </c>
    </row>
    <row r="5" spans="1:7" ht="15.5">
      <c r="A5" s="96">
        <v>1</v>
      </c>
      <c r="B5" s="96"/>
      <c r="D5" s="592" t="s">
        <v>952</v>
      </c>
      <c r="E5" s="2"/>
      <c r="F5" s="2"/>
      <c r="G5" s="2"/>
    </row>
    <row r="6" spans="1:7" ht="15.5">
      <c r="A6" s="96">
        <v>2</v>
      </c>
      <c r="B6" s="96"/>
      <c r="D6" s="592" t="s">
        <v>953</v>
      </c>
      <c r="E6" s="2"/>
      <c r="F6" s="2"/>
      <c r="G6" s="406">
        <v>0</v>
      </c>
    </row>
    <row r="7" spans="1:7" ht="15.5">
      <c r="A7" s="96">
        <v>3</v>
      </c>
      <c r="B7" s="96"/>
      <c r="D7" s="2" t="s">
        <v>467</v>
      </c>
      <c r="E7" s="2"/>
      <c r="F7" s="2"/>
      <c r="G7" s="593">
        <v>0.09</v>
      </c>
    </row>
    <row r="8" spans="1:7" ht="16" thickBot="1">
      <c r="A8" s="96">
        <v>4</v>
      </c>
      <c r="B8" s="96"/>
      <c r="D8" s="2" t="s">
        <v>936</v>
      </c>
      <c r="E8" s="2"/>
      <c r="F8" s="2"/>
      <c r="G8" s="487">
        <f>G6*G7</f>
        <v>0</v>
      </c>
    </row>
    <row r="9" spans="1:7" ht="16" thickTop="1">
      <c r="A9" s="96">
        <v>5</v>
      </c>
      <c r="B9" s="96"/>
      <c r="C9" s="594" t="s">
        <v>2262</v>
      </c>
      <c r="D9" s="2"/>
      <c r="E9" s="2"/>
      <c r="F9" s="2"/>
      <c r="G9" s="595"/>
    </row>
    <row r="10" spans="1:7" ht="15.5">
      <c r="A10" s="96">
        <v>6</v>
      </c>
      <c r="B10" s="96"/>
      <c r="C10" s="594" t="s">
        <v>2263</v>
      </c>
      <c r="D10" s="2"/>
      <c r="E10" s="2"/>
      <c r="F10" s="2"/>
      <c r="G10" s="595"/>
    </row>
    <row r="11" spans="1:7" ht="15.5">
      <c r="A11" s="96">
        <v>7</v>
      </c>
      <c r="B11" s="96"/>
      <c r="C11" s="4" t="s">
        <v>1894</v>
      </c>
      <c r="D11" s="2"/>
      <c r="E11" s="2"/>
      <c r="F11" s="2"/>
      <c r="G11" s="2"/>
    </row>
    <row r="12" spans="1:7" ht="15.5">
      <c r="A12" s="96">
        <v>8</v>
      </c>
      <c r="B12" s="96"/>
      <c r="D12" s="592" t="s">
        <v>954</v>
      </c>
      <c r="E12" s="2"/>
      <c r="F12" s="2"/>
      <c r="G12" s="2"/>
    </row>
    <row r="13" spans="1:7" ht="15.5">
      <c r="A13" s="96">
        <v>9</v>
      </c>
      <c r="B13" s="96"/>
      <c r="D13" s="2" t="s">
        <v>246</v>
      </c>
      <c r="E13" s="2"/>
      <c r="F13" s="2"/>
      <c r="G13" s="404">
        <v>0</v>
      </c>
    </row>
    <row r="14" spans="1:7" ht="15.5">
      <c r="A14" s="96">
        <v>10</v>
      </c>
      <c r="B14" s="96"/>
      <c r="D14" s="2" t="s">
        <v>467</v>
      </c>
      <c r="E14" s="2"/>
      <c r="F14" s="2"/>
      <c r="G14" s="593">
        <v>0.5</v>
      </c>
    </row>
    <row r="15" spans="1:7" ht="16" thickBot="1">
      <c r="A15" s="96">
        <v>11</v>
      </c>
      <c r="B15" s="96"/>
      <c r="D15" s="2" t="s">
        <v>936</v>
      </c>
      <c r="E15" s="2"/>
      <c r="F15" s="2"/>
      <c r="G15" s="596">
        <f>G13*G14</f>
        <v>0</v>
      </c>
    </row>
    <row r="16" spans="1:7" ht="16" thickTop="1">
      <c r="A16" s="96">
        <v>12</v>
      </c>
      <c r="B16" s="96"/>
      <c r="C16" s="594" t="s">
        <v>2264</v>
      </c>
      <c r="D16" s="2"/>
      <c r="E16" s="2"/>
      <c r="F16" s="2"/>
      <c r="G16" s="595"/>
    </row>
    <row r="17" spans="1:7" ht="15.5">
      <c r="A17" s="96">
        <v>13</v>
      </c>
      <c r="B17" s="96"/>
      <c r="C17" s="594" t="s">
        <v>2265</v>
      </c>
      <c r="D17" s="2"/>
      <c r="E17" s="2"/>
      <c r="F17" s="2"/>
      <c r="G17" s="595"/>
    </row>
    <row r="18" spans="1:7" ht="15.5">
      <c r="A18" s="96">
        <v>14</v>
      </c>
      <c r="B18" s="96"/>
      <c r="C18" s="4" t="s">
        <v>1895</v>
      </c>
      <c r="D18" s="2"/>
      <c r="E18" s="2"/>
      <c r="F18" s="2"/>
      <c r="G18" s="595"/>
    </row>
    <row r="19" spans="1:7" ht="15.5">
      <c r="A19" s="96">
        <v>15</v>
      </c>
      <c r="B19" s="96"/>
      <c r="D19" s="2" t="s">
        <v>937</v>
      </c>
      <c r="E19" s="2"/>
      <c r="F19" s="2"/>
      <c r="G19" s="404">
        <v>0</v>
      </c>
    </row>
    <row r="20" spans="1:7" ht="15.5">
      <c r="A20" s="96">
        <v>16</v>
      </c>
      <c r="B20" s="96"/>
      <c r="D20" s="2" t="s">
        <v>938</v>
      </c>
      <c r="E20" s="2"/>
      <c r="F20" s="2"/>
      <c r="G20" s="405">
        <v>0</v>
      </c>
    </row>
    <row r="21" spans="1:7" ht="15.5">
      <c r="A21" s="96">
        <v>17</v>
      </c>
      <c r="B21" s="96"/>
      <c r="D21" s="2" t="s">
        <v>939</v>
      </c>
      <c r="E21" s="2"/>
      <c r="F21" s="2"/>
      <c r="G21" s="597">
        <f>G19+G20</f>
        <v>0</v>
      </c>
    </row>
    <row r="22" spans="1:7" ht="15.5">
      <c r="A22" s="96">
        <v>18</v>
      </c>
      <c r="B22" s="96"/>
      <c r="C22" s="2"/>
      <c r="D22" s="2"/>
      <c r="E22" s="2"/>
      <c r="F22" s="2"/>
      <c r="G22" s="595"/>
    </row>
    <row r="23" spans="1:7" ht="15.5">
      <c r="A23" s="96">
        <v>19</v>
      </c>
      <c r="B23" s="96"/>
      <c r="D23" s="2" t="s">
        <v>940</v>
      </c>
      <c r="E23" s="2"/>
      <c r="F23" s="2"/>
      <c r="G23" s="406">
        <v>0</v>
      </c>
    </row>
    <row r="24" spans="1:7" ht="15.5">
      <c r="A24" s="96">
        <v>20</v>
      </c>
      <c r="B24" s="96"/>
      <c r="D24" s="2" t="s">
        <v>941</v>
      </c>
      <c r="E24" s="2"/>
      <c r="F24" s="2"/>
      <c r="G24" s="406">
        <v>0</v>
      </c>
    </row>
    <row r="25" spans="1:7" ht="15.5">
      <c r="A25" s="96">
        <v>21</v>
      </c>
      <c r="B25" s="96"/>
      <c r="D25" s="2" t="s">
        <v>942</v>
      </c>
      <c r="E25" s="2"/>
      <c r="F25" s="2"/>
      <c r="G25" s="406">
        <v>0</v>
      </c>
    </row>
    <row r="26" spans="1:7" ht="15.5">
      <c r="A26" s="96">
        <v>22</v>
      </c>
      <c r="B26" s="96"/>
      <c r="D26" s="2" t="s">
        <v>943</v>
      </c>
      <c r="E26" s="2"/>
      <c r="F26" s="2"/>
      <c r="G26" s="407">
        <v>0</v>
      </c>
    </row>
    <row r="27" spans="1:7" ht="15.5">
      <c r="A27" s="96">
        <v>23</v>
      </c>
      <c r="B27" s="96"/>
      <c r="D27" s="2" t="s">
        <v>944</v>
      </c>
      <c r="E27" s="2"/>
      <c r="F27" s="2"/>
      <c r="G27" s="598">
        <f>SUM(G23:G26)</f>
        <v>0</v>
      </c>
    </row>
    <row r="28" spans="1:7" ht="15.5">
      <c r="A28" s="96">
        <v>24</v>
      </c>
      <c r="B28" s="96"/>
      <c r="C28" s="2"/>
      <c r="D28" s="2"/>
      <c r="E28" s="2"/>
      <c r="F28" s="2"/>
      <c r="G28" s="595"/>
    </row>
    <row r="29" spans="1:7" ht="15.5">
      <c r="A29" s="96">
        <v>25</v>
      </c>
      <c r="B29" s="96"/>
      <c r="D29" s="2" t="s">
        <v>945</v>
      </c>
      <c r="E29" s="2"/>
      <c r="F29" s="2"/>
      <c r="G29" s="595">
        <f>G21+G27</f>
        <v>0</v>
      </c>
    </row>
    <row r="30" spans="1:7" ht="15.5">
      <c r="A30" s="96">
        <v>26</v>
      </c>
      <c r="B30" s="96"/>
      <c r="D30" s="2" t="s">
        <v>946</v>
      </c>
      <c r="E30" s="2"/>
      <c r="F30" s="2"/>
      <c r="G30" s="407">
        <v>0</v>
      </c>
    </row>
    <row r="31" spans="1:7" ht="15.5">
      <c r="A31" s="96">
        <v>27</v>
      </c>
      <c r="B31" s="96"/>
      <c r="D31" s="2" t="s">
        <v>947</v>
      </c>
      <c r="E31" s="2"/>
      <c r="F31" s="2"/>
      <c r="G31" s="595">
        <f>SUM(G29:G30)</f>
        <v>0</v>
      </c>
    </row>
    <row r="32" spans="1:7" ht="15.5">
      <c r="A32" s="96">
        <v>28</v>
      </c>
      <c r="B32" s="96"/>
      <c r="D32" s="2" t="s">
        <v>948</v>
      </c>
      <c r="E32" s="2"/>
      <c r="F32" s="2"/>
      <c r="G32" s="407">
        <v>0</v>
      </c>
    </row>
    <row r="33" spans="1:7" ht="15.5">
      <c r="A33" s="96">
        <v>29</v>
      </c>
      <c r="B33" s="96"/>
      <c r="D33" s="2" t="s">
        <v>949</v>
      </c>
      <c r="E33" s="2"/>
      <c r="F33" s="2"/>
      <c r="G33" s="595">
        <f>G31+G32</f>
        <v>0</v>
      </c>
    </row>
    <row r="34" spans="1:7" ht="15.5">
      <c r="A34" s="96">
        <v>30</v>
      </c>
      <c r="B34" s="96"/>
      <c r="D34" s="2" t="s">
        <v>950</v>
      </c>
      <c r="E34" s="2"/>
      <c r="F34" s="2"/>
      <c r="G34" s="407">
        <v>0</v>
      </c>
    </row>
    <row r="35" spans="1:7" ht="15.5">
      <c r="A35" s="96">
        <v>31</v>
      </c>
      <c r="B35" s="96"/>
      <c r="D35" s="2" t="s">
        <v>951</v>
      </c>
      <c r="E35" s="2"/>
      <c r="F35" s="2"/>
      <c r="G35" s="143">
        <f>G33+G34</f>
        <v>0</v>
      </c>
    </row>
    <row r="36" spans="1:7" ht="15.5">
      <c r="A36" s="96">
        <v>32</v>
      </c>
      <c r="B36" s="96"/>
      <c r="D36" s="2" t="s">
        <v>467</v>
      </c>
      <c r="E36" s="2"/>
      <c r="F36" s="2"/>
      <c r="G36" s="593">
        <v>0.09</v>
      </c>
    </row>
    <row r="37" spans="1:7" ht="16" thickBot="1">
      <c r="A37" s="96">
        <v>33</v>
      </c>
      <c r="B37" s="96"/>
      <c r="D37" s="2" t="s">
        <v>936</v>
      </c>
      <c r="E37" s="2"/>
      <c r="F37" s="2"/>
      <c r="G37" s="596">
        <f>IF((G35*G36)&lt;0,0,G35*G36)</f>
        <v>0</v>
      </c>
    </row>
    <row r="38" spans="1:7" ht="16" thickTop="1">
      <c r="A38" s="96">
        <v>34</v>
      </c>
      <c r="B38" s="96"/>
      <c r="C38" s="2"/>
      <c r="D38" s="2"/>
      <c r="E38" s="2"/>
      <c r="F38" s="2"/>
      <c r="G38" s="2"/>
    </row>
    <row r="39" spans="1:7" ht="15.5">
      <c r="A39" s="96">
        <v>35</v>
      </c>
      <c r="B39" s="96"/>
      <c r="C39" s="2"/>
      <c r="D39" s="2"/>
      <c r="E39" s="2"/>
      <c r="F39" s="2"/>
      <c r="G39" s="2"/>
    </row>
    <row r="40" spans="1:7" ht="16" thickBot="1">
      <c r="A40" s="96">
        <v>36</v>
      </c>
      <c r="B40" s="96"/>
      <c r="C40" s="2" t="s">
        <v>1896</v>
      </c>
      <c r="D40" s="2"/>
      <c r="E40" s="2"/>
      <c r="F40" s="2"/>
      <c r="G40" s="487">
        <f>MIN(G8,G15,G37)</f>
        <v>0</v>
      </c>
    </row>
    <row r="41" spans="1:7" ht="16" thickTop="1">
      <c r="A41" s="96">
        <v>37</v>
      </c>
      <c r="B41" s="96"/>
      <c r="C41" s="2"/>
      <c r="D41" s="2"/>
      <c r="E41" s="2"/>
      <c r="F41" s="2"/>
      <c r="G41" s="2"/>
    </row>
    <row r="42" spans="1:7" ht="15.5">
      <c r="A42" s="96">
        <v>38</v>
      </c>
      <c r="B42" s="96"/>
      <c r="C42" s="2"/>
      <c r="D42" s="2"/>
      <c r="E42" s="2"/>
      <c r="F42" s="2"/>
      <c r="G42" s="2"/>
    </row>
    <row r="43" spans="1:7" ht="15.5">
      <c r="A43" s="96">
        <v>39</v>
      </c>
      <c r="B43" s="96"/>
      <c r="C43" s="2"/>
      <c r="D43" s="2"/>
      <c r="E43" s="96" t="s">
        <v>467</v>
      </c>
      <c r="F43" s="96" t="s">
        <v>247</v>
      </c>
      <c r="G43" s="96" t="s">
        <v>248</v>
      </c>
    </row>
    <row r="44" spans="1:7" ht="15.5">
      <c r="A44" s="96">
        <v>40</v>
      </c>
      <c r="B44" s="96"/>
      <c r="C44" s="2"/>
      <c r="D44" s="2"/>
      <c r="E44" s="96" t="s">
        <v>249</v>
      </c>
      <c r="F44" s="96" t="s">
        <v>248</v>
      </c>
      <c r="G44" s="96" t="s">
        <v>250</v>
      </c>
    </row>
    <row r="45" spans="1:7" ht="15.5">
      <c r="A45" s="96">
        <v>41</v>
      </c>
      <c r="B45" s="96"/>
      <c r="C45" s="2" t="s">
        <v>251</v>
      </c>
      <c r="D45" s="2"/>
      <c r="E45" s="99" t="s">
        <v>252</v>
      </c>
      <c r="F45" s="99" t="s">
        <v>250</v>
      </c>
      <c r="G45" s="99" t="s">
        <v>253</v>
      </c>
    </row>
    <row r="46" spans="1:7" ht="15.5">
      <c r="A46" s="96">
        <v>42</v>
      </c>
      <c r="B46" s="96"/>
      <c r="C46" s="2"/>
      <c r="D46" s="2"/>
      <c r="E46" s="96"/>
      <c r="F46" s="96"/>
      <c r="G46" s="96"/>
    </row>
    <row r="47" spans="1:7" ht="15.5">
      <c r="A47" s="96">
        <v>43</v>
      </c>
      <c r="B47" s="96"/>
      <c r="C47" s="2" t="s">
        <v>2849</v>
      </c>
      <c r="D47" s="2"/>
      <c r="E47" s="408">
        <v>0</v>
      </c>
      <c r="F47" s="143">
        <f>G40</f>
        <v>0</v>
      </c>
      <c r="G47" s="595">
        <f>E47*F47</f>
        <v>0</v>
      </c>
    </row>
    <row r="48" spans="1:7" ht="15.5">
      <c r="A48" s="96">
        <v>44</v>
      </c>
      <c r="B48" s="96"/>
      <c r="C48" s="2" t="s">
        <v>2850</v>
      </c>
      <c r="D48" s="2"/>
      <c r="E48" s="408">
        <v>0</v>
      </c>
      <c r="F48" s="143">
        <f>G40</f>
        <v>0</v>
      </c>
      <c r="G48" s="595">
        <f>E48*F48</f>
        <v>0</v>
      </c>
    </row>
    <row r="49" spans="1:7" ht="15.5">
      <c r="A49" s="96">
        <v>45</v>
      </c>
      <c r="B49" s="96"/>
      <c r="C49" s="2" t="s">
        <v>1592</v>
      </c>
      <c r="D49" s="2"/>
      <c r="E49" s="599"/>
      <c r="F49" s="595"/>
      <c r="G49" s="600">
        <f>SUM(G47:G48)</f>
        <v>0</v>
      </c>
    </row>
    <row r="50" spans="1:7" ht="15.5">
      <c r="A50" s="96">
        <v>46</v>
      </c>
      <c r="B50" s="96"/>
      <c r="C50" s="2" t="s">
        <v>3004</v>
      </c>
      <c r="D50" s="2"/>
      <c r="E50" s="409">
        <v>0</v>
      </c>
      <c r="F50" s="184">
        <f>G40</f>
        <v>0</v>
      </c>
      <c r="G50" s="601">
        <f>E50*F50</f>
        <v>0</v>
      </c>
    </row>
    <row r="51" spans="1:7" ht="16" thickBot="1">
      <c r="A51" s="96">
        <v>47</v>
      </c>
      <c r="B51" s="96"/>
      <c r="C51" s="2" t="s">
        <v>464</v>
      </c>
      <c r="D51" s="2"/>
      <c r="E51" s="602">
        <f>+E47+E48+E50</f>
        <v>0</v>
      </c>
      <c r="F51" s="2"/>
      <c r="G51" s="596">
        <f>G47+G48+G50</f>
        <v>0</v>
      </c>
    </row>
    <row r="52" spans="1:7" ht="16" thickTop="1">
      <c r="A52" s="96"/>
      <c r="B52" s="96"/>
      <c r="C52" s="2"/>
      <c r="D52" s="2"/>
      <c r="E52" s="599"/>
      <c r="F52" s="2"/>
      <c r="G52" s="595"/>
    </row>
    <row r="53" spans="1:7" ht="15.5">
      <c r="A53" s="96"/>
      <c r="B53" s="96"/>
      <c r="C53" s="2" t="s">
        <v>2227</v>
      </c>
      <c r="D53" s="2"/>
      <c r="E53" s="2"/>
      <c r="F53" s="2"/>
      <c r="G53" s="2"/>
    </row>
    <row r="54" spans="1:7" ht="15.5">
      <c r="A54" s="96"/>
      <c r="B54" s="96"/>
      <c r="C54" s="2" t="s">
        <v>2305</v>
      </c>
      <c r="D54" s="2"/>
      <c r="E54" s="2"/>
      <c r="F54" s="2"/>
      <c r="G54" s="2"/>
    </row>
  </sheetData>
  <sheetProtection sheet="1"/>
  <mergeCells count="2">
    <mergeCell ref="A1:G1"/>
    <mergeCell ref="A2:G2"/>
  </mergeCells>
  <printOptions horizontalCentered="1"/>
  <pageMargins left="0.75" right="0.5" top="1.43" bottom="1" header="1" footer="0.5"/>
  <pageSetup scale="73" orientation="portrait" r:id="rId1"/>
  <headerFooter alignWithMargins="0">
    <oddHeader>&amp;C&amp;"Times New Roman,Bold"&amp;16ATTACHMENT D, Page &amp;P of &amp;N
EVERGY</oddHeader>
    <oddFooter>&amp;R&amp;1#&amp;"Calibri"&amp;10&amp;KA80000Internal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91"/>
  <sheetViews>
    <sheetView view="pageBreakPreview" topLeftCell="C29" zoomScale="90" zoomScaleNormal="100" zoomScaleSheetLayoutView="90" workbookViewId="0">
      <selection activeCell="G51" sqref="G51"/>
    </sheetView>
  </sheetViews>
  <sheetFormatPr defaultColWidth="8.81640625" defaultRowHeight="12.5"/>
  <cols>
    <col min="1" max="1" width="4.81640625" style="219" bestFit="1" customWidth="1"/>
    <col min="2" max="2" width="59.81640625" customWidth="1"/>
    <col min="3" max="3" width="31.1796875" customWidth="1"/>
    <col min="4" max="4" width="22.54296875" bestFit="1" customWidth="1"/>
    <col min="5" max="5" width="24.453125" bestFit="1" customWidth="1"/>
    <col min="6" max="6" width="1.453125" customWidth="1"/>
    <col min="7" max="7" width="21.1796875" bestFit="1" customWidth="1"/>
    <col min="8" max="8" width="24.81640625" bestFit="1" customWidth="1"/>
    <col min="9" max="9" width="12.81640625" customWidth="1"/>
    <col min="10" max="10" width="10.1796875" customWidth="1"/>
  </cols>
  <sheetData>
    <row r="1" spans="1:11" ht="17.5">
      <c r="A1" s="1231" t="s">
        <v>1947</v>
      </c>
      <c r="B1" s="1231"/>
      <c r="C1" s="1231"/>
      <c r="D1" s="1231"/>
      <c r="E1" s="1231"/>
      <c r="F1" s="1231"/>
      <c r="G1" s="1231"/>
      <c r="H1" s="1231"/>
      <c r="I1" s="328"/>
      <c r="J1" s="328"/>
      <c r="K1" s="329"/>
    </row>
    <row r="2" spans="1:11" ht="18">
      <c r="A2" s="1232" t="str">
        <f>' Net Monthly Bill'!A2:B2</f>
        <v>For Contract Year Beginning June 1, 2026, Based on 2025 Data</v>
      </c>
      <c r="B2" s="1232"/>
      <c r="C2" s="1232"/>
      <c r="D2" s="1232"/>
      <c r="E2" s="1232"/>
      <c r="F2" s="1232"/>
      <c r="G2" s="1232"/>
      <c r="H2" s="1232"/>
      <c r="I2" s="328"/>
      <c r="J2" s="328"/>
      <c r="K2" s="8"/>
    </row>
    <row r="3" spans="1:11" ht="18">
      <c r="A3" s="1233"/>
      <c r="B3" s="1233"/>
      <c r="C3" s="1233"/>
      <c r="D3" s="1233"/>
      <c r="E3" s="1233"/>
      <c r="F3" s="330"/>
      <c r="G3" s="133"/>
      <c r="H3" s="133"/>
      <c r="I3" s="133"/>
      <c r="J3" s="133"/>
      <c r="K3" s="133"/>
    </row>
    <row r="4" spans="1:11" s="2" customFormat="1" ht="17.5">
      <c r="A4" s="96"/>
      <c r="D4" s="341" t="s">
        <v>2266</v>
      </c>
      <c r="E4" s="444">
        <v>12</v>
      </c>
      <c r="F4" s="330"/>
      <c r="G4" s="341" t="s">
        <v>2267</v>
      </c>
      <c r="H4" s="444">
        <v>0</v>
      </c>
    </row>
    <row r="5" spans="1:11" s="2" customFormat="1" ht="31">
      <c r="A5" s="99" t="s">
        <v>490</v>
      </c>
      <c r="B5" s="99" t="s">
        <v>482</v>
      </c>
      <c r="C5" s="331" t="s">
        <v>1948</v>
      </c>
      <c r="D5" s="288" t="s">
        <v>2849</v>
      </c>
      <c r="E5" s="288" t="s">
        <v>2850</v>
      </c>
      <c r="F5" s="330"/>
      <c r="G5" s="288" t="s">
        <v>2849</v>
      </c>
      <c r="H5" s="288" t="s">
        <v>2850</v>
      </c>
    </row>
    <row r="6" spans="1:11" s="2" customFormat="1" ht="15.5">
      <c r="A6" s="96">
        <v>1</v>
      </c>
      <c r="B6" s="20" t="s">
        <v>1949</v>
      </c>
      <c r="C6" s="332" t="s">
        <v>1950</v>
      </c>
      <c r="D6" s="1169"/>
      <c r="E6" s="1169"/>
      <c r="F6" s="861"/>
      <c r="G6" s="861">
        <v>83410832</v>
      </c>
      <c r="H6" s="861">
        <v>31374040</v>
      </c>
    </row>
    <row r="7" spans="1:11" s="2" customFormat="1" ht="15.5">
      <c r="A7" s="96">
        <v>2</v>
      </c>
      <c r="B7" s="20" t="s">
        <v>1951</v>
      </c>
      <c r="C7" s="332" t="s">
        <v>1952</v>
      </c>
      <c r="D7" s="1169"/>
      <c r="E7" s="1169"/>
      <c r="F7" s="861"/>
      <c r="G7" s="861">
        <v>114961721</v>
      </c>
      <c r="H7" s="861">
        <v>39277539</v>
      </c>
    </row>
    <row r="8" spans="1:11" ht="15.5">
      <c r="A8" s="96">
        <v>3</v>
      </c>
      <c r="B8" s="20" t="s">
        <v>1953</v>
      </c>
      <c r="C8" s="205" t="s">
        <v>1954</v>
      </c>
      <c r="D8" s="1169"/>
      <c r="E8" s="1169"/>
      <c r="F8" s="861"/>
      <c r="G8" s="861">
        <v>16677899</v>
      </c>
      <c r="H8" s="861">
        <v>19085135</v>
      </c>
    </row>
    <row r="9" spans="1:11" ht="15.5">
      <c r="A9" s="96">
        <v>4</v>
      </c>
      <c r="B9" s="20" t="s">
        <v>1955</v>
      </c>
      <c r="C9" s="205" t="s">
        <v>1956</v>
      </c>
      <c r="D9" s="1169"/>
      <c r="E9" s="1169"/>
      <c r="F9" s="861"/>
      <c r="G9" s="861">
        <v>14008460</v>
      </c>
      <c r="H9" s="861">
        <v>15018818</v>
      </c>
      <c r="I9" s="289"/>
    </row>
    <row r="10" spans="1:11" ht="15.5">
      <c r="A10" s="96">
        <v>5</v>
      </c>
      <c r="B10" s="20" t="s">
        <v>1957</v>
      </c>
      <c r="C10" s="205" t="s">
        <v>1958</v>
      </c>
      <c r="D10" s="1169"/>
      <c r="E10" s="1169"/>
      <c r="F10" s="861"/>
      <c r="G10" s="861">
        <v>0</v>
      </c>
      <c r="H10" s="861">
        <v>0</v>
      </c>
      <c r="K10" s="2"/>
    </row>
    <row r="11" spans="1:11" ht="15.5">
      <c r="A11" s="96">
        <v>6</v>
      </c>
      <c r="B11" s="20" t="s">
        <v>1959</v>
      </c>
      <c r="C11" s="205" t="s">
        <v>1960</v>
      </c>
      <c r="D11" s="1169"/>
      <c r="E11" s="1169"/>
      <c r="F11" s="861"/>
      <c r="G11" s="861">
        <v>1324985150</v>
      </c>
      <c r="H11" s="861">
        <v>0</v>
      </c>
      <c r="K11" s="2"/>
    </row>
    <row r="12" spans="1:11" ht="15.5">
      <c r="A12" s="96">
        <v>7</v>
      </c>
      <c r="B12" s="20" t="s">
        <v>1961</v>
      </c>
      <c r="C12" s="205" t="s">
        <v>1962</v>
      </c>
      <c r="D12" s="1169"/>
      <c r="E12" s="1169"/>
      <c r="F12" s="861"/>
      <c r="G12" s="861">
        <v>0</v>
      </c>
      <c r="H12" s="861">
        <v>0</v>
      </c>
      <c r="K12" s="2"/>
    </row>
    <row r="13" spans="1:11" ht="15.5">
      <c r="A13" s="96">
        <v>8</v>
      </c>
      <c r="B13" s="20" t="s">
        <v>1963</v>
      </c>
      <c r="C13" s="96" t="s">
        <v>1964</v>
      </c>
      <c r="D13" s="1169"/>
      <c r="E13" s="1169"/>
      <c r="F13" s="861"/>
      <c r="G13" s="861">
        <v>5863186989</v>
      </c>
      <c r="H13" s="861">
        <v>4093446787</v>
      </c>
      <c r="K13" s="2"/>
    </row>
    <row r="14" spans="1:11" ht="15.5">
      <c r="A14" s="96">
        <v>9</v>
      </c>
      <c r="B14" s="2" t="s">
        <v>1965</v>
      </c>
      <c r="C14" s="96" t="s">
        <v>1966</v>
      </c>
      <c r="D14" s="1169"/>
      <c r="E14" s="1169"/>
      <c r="F14" s="861"/>
      <c r="G14" s="861">
        <v>4655500000</v>
      </c>
      <c r="H14" s="861">
        <v>621440000</v>
      </c>
      <c r="K14" s="2"/>
    </row>
    <row r="15" spans="1:11" ht="15.5">
      <c r="A15" s="96">
        <v>10</v>
      </c>
      <c r="B15" s="2" t="s">
        <v>1967</v>
      </c>
      <c r="C15" s="96" t="s">
        <v>1968</v>
      </c>
      <c r="D15" s="1169"/>
      <c r="E15" s="1169"/>
      <c r="F15" s="861"/>
      <c r="G15" s="861">
        <v>0</v>
      </c>
      <c r="H15" s="861">
        <v>0</v>
      </c>
    </row>
    <row r="16" spans="1:11" ht="15.5">
      <c r="A16" s="96">
        <v>11</v>
      </c>
      <c r="B16" s="2" t="s">
        <v>2313</v>
      </c>
      <c r="C16" s="96" t="s">
        <v>2959</v>
      </c>
      <c r="D16" s="1169"/>
      <c r="E16" s="1169"/>
      <c r="F16" s="861"/>
      <c r="G16" s="861">
        <v>0</v>
      </c>
      <c r="H16" s="861">
        <v>0</v>
      </c>
    </row>
    <row r="17" spans="1:8" ht="15.5">
      <c r="A17" s="96">
        <v>12</v>
      </c>
      <c r="B17" s="2" t="s">
        <v>1969</v>
      </c>
      <c r="C17" s="96" t="s">
        <v>1970</v>
      </c>
      <c r="D17" s="1169"/>
      <c r="E17" s="1169"/>
      <c r="F17" s="861"/>
      <c r="G17" s="861">
        <v>0</v>
      </c>
      <c r="H17" s="861">
        <v>0</v>
      </c>
    </row>
    <row r="18" spans="1:8" ht="15.5">
      <c r="A18" s="96">
        <v>13</v>
      </c>
      <c r="B18" s="2" t="s">
        <v>1971</v>
      </c>
      <c r="C18" s="96" t="s">
        <v>1972</v>
      </c>
      <c r="D18" s="1169"/>
      <c r="E18" s="1169"/>
      <c r="F18" s="861"/>
      <c r="G18" s="861">
        <v>5425676</v>
      </c>
      <c r="H18" s="861">
        <v>0</v>
      </c>
    </row>
    <row r="19" spans="1:8" ht="15.5">
      <c r="A19" s="96">
        <v>14</v>
      </c>
      <c r="B19" s="2" t="s">
        <v>1973</v>
      </c>
      <c r="C19" s="96" t="s">
        <v>1974</v>
      </c>
      <c r="D19" s="1169"/>
      <c r="E19" s="1169"/>
      <c r="F19" s="861"/>
      <c r="G19" s="861">
        <v>13502358</v>
      </c>
      <c r="H19" s="861">
        <v>390713</v>
      </c>
    </row>
    <row r="20" spans="1:8" ht="15.5">
      <c r="A20" s="96">
        <v>15</v>
      </c>
      <c r="B20" s="291" t="s">
        <v>1975</v>
      </c>
      <c r="C20" s="289" t="s">
        <v>1976</v>
      </c>
      <c r="D20" s="1169"/>
      <c r="E20" s="1169"/>
      <c r="F20" s="861"/>
      <c r="G20" s="861">
        <v>4647423318</v>
      </c>
      <c r="H20" s="861">
        <v>621049287</v>
      </c>
    </row>
    <row r="21" spans="1:8" ht="15.5">
      <c r="A21" s="96">
        <v>16</v>
      </c>
      <c r="B21" s="291" t="s">
        <v>1977</v>
      </c>
      <c r="C21" s="289" t="s">
        <v>1978</v>
      </c>
      <c r="D21" s="1169"/>
      <c r="E21" s="1169"/>
      <c r="F21" s="861"/>
      <c r="G21" s="861">
        <v>144324623</v>
      </c>
      <c r="H21" s="861">
        <v>77707709</v>
      </c>
    </row>
    <row r="22" spans="1:8" ht="15.5">
      <c r="A22" s="96">
        <v>17</v>
      </c>
      <c r="B22" s="2" t="s">
        <v>1979</v>
      </c>
      <c r="C22" s="96" t="s">
        <v>1980</v>
      </c>
      <c r="D22" s="1169"/>
      <c r="E22" s="1169"/>
      <c r="F22" s="861"/>
      <c r="G22" s="861">
        <v>185065667</v>
      </c>
      <c r="H22" s="861">
        <v>31453928</v>
      </c>
    </row>
    <row r="23" spans="1:8" ht="15.5">
      <c r="A23" s="96">
        <v>18</v>
      </c>
      <c r="B23" s="2" t="s">
        <v>1981</v>
      </c>
      <c r="C23" s="96" t="s">
        <v>1982</v>
      </c>
      <c r="D23" s="1169"/>
      <c r="E23" s="1169"/>
      <c r="F23" s="861"/>
      <c r="G23" s="861">
        <v>5184031</v>
      </c>
      <c r="H23" s="861">
        <v>266405</v>
      </c>
    </row>
    <row r="24" spans="1:8" ht="15.5">
      <c r="A24" s="96">
        <v>19</v>
      </c>
      <c r="B24" s="2" t="s">
        <v>1983</v>
      </c>
      <c r="C24" s="96" t="s">
        <v>1984</v>
      </c>
      <c r="D24" s="1169"/>
      <c r="E24" s="1169"/>
      <c r="F24" s="861"/>
      <c r="G24" s="861">
        <v>3771767</v>
      </c>
      <c r="H24" s="861">
        <v>854318</v>
      </c>
    </row>
    <row r="25" spans="1:8" ht="15.5">
      <c r="A25" s="96">
        <v>20</v>
      </c>
      <c r="B25" s="2" t="s">
        <v>1985</v>
      </c>
      <c r="C25" s="96" t="s">
        <v>1986</v>
      </c>
      <c r="D25" s="1169"/>
      <c r="E25" s="1169"/>
      <c r="F25" s="861"/>
      <c r="G25" s="861">
        <v>49324</v>
      </c>
      <c r="H25" s="861">
        <v>0</v>
      </c>
    </row>
    <row r="26" spans="1:8" ht="15.5">
      <c r="A26" s="96">
        <v>21</v>
      </c>
      <c r="B26" s="2" t="s">
        <v>1987</v>
      </c>
      <c r="C26" s="96" t="s">
        <v>1988</v>
      </c>
      <c r="D26" s="1169"/>
      <c r="E26" s="1169"/>
      <c r="F26" s="861"/>
      <c r="G26" s="861">
        <v>0</v>
      </c>
      <c r="H26" s="861">
        <v>0</v>
      </c>
    </row>
    <row r="27" spans="1:8" ht="15.5">
      <c r="A27" s="96">
        <v>22</v>
      </c>
      <c r="B27" s="2" t="s">
        <v>2314</v>
      </c>
      <c r="C27" s="96" t="s">
        <v>2960</v>
      </c>
      <c r="D27" s="1169"/>
      <c r="E27" s="1169"/>
      <c r="F27" s="861"/>
      <c r="G27" s="861">
        <v>68729</v>
      </c>
      <c r="H27" s="861">
        <v>2764720</v>
      </c>
    </row>
    <row r="28" spans="1:8" ht="15.5">
      <c r="A28" s="96">
        <v>23</v>
      </c>
      <c r="B28" s="334" t="s">
        <v>2452</v>
      </c>
      <c r="C28" s="96" t="s">
        <v>1989</v>
      </c>
      <c r="D28" s="1169"/>
      <c r="E28" s="1169"/>
      <c r="F28" s="861"/>
      <c r="G28" s="861">
        <v>0</v>
      </c>
      <c r="H28" s="861">
        <v>0</v>
      </c>
    </row>
    <row r="29" spans="1:8" ht="15.5">
      <c r="A29" s="96">
        <v>24</v>
      </c>
      <c r="B29" s="334" t="s">
        <v>1990</v>
      </c>
      <c r="C29" s="96" t="s">
        <v>1991</v>
      </c>
      <c r="D29" s="1169"/>
      <c r="E29" s="1169"/>
      <c r="F29" s="861"/>
      <c r="G29" s="861">
        <v>11182598</v>
      </c>
      <c r="H29" s="861">
        <v>24187064</v>
      </c>
    </row>
    <row r="30" spans="1:8" ht="15.5">
      <c r="A30" s="96">
        <v>25</v>
      </c>
      <c r="B30" s="334" t="s">
        <v>2277</v>
      </c>
      <c r="C30" s="96" t="s">
        <v>2276</v>
      </c>
      <c r="D30" s="1169"/>
      <c r="E30" s="1169"/>
      <c r="F30" s="861"/>
      <c r="G30" s="861">
        <v>91992559</v>
      </c>
      <c r="H30" s="861">
        <v>101012098</v>
      </c>
    </row>
    <row r="31" spans="1:8" ht="15.5">
      <c r="A31" s="96">
        <v>26</v>
      </c>
      <c r="B31" s="2" t="s">
        <v>1992</v>
      </c>
      <c r="C31" s="96" t="s">
        <v>1993</v>
      </c>
      <c r="D31" s="1169"/>
      <c r="E31" s="1169"/>
      <c r="F31" s="861"/>
      <c r="G31" s="861">
        <v>2737516872</v>
      </c>
      <c r="H31" s="861">
        <v>1840224506</v>
      </c>
    </row>
    <row r="32" spans="1:8" ht="15.5">
      <c r="A32" s="96">
        <v>27</v>
      </c>
      <c r="B32" s="2" t="s">
        <v>2281</v>
      </c>
      <c r="C32" s="96" t="s">
        <v>2278</v>
      </c>
      <c r="D32" s="1169"/>
      <c r="E32" s="1169"/>
      <c r="F32" s="861"/>
      <c r="G32" s="861">
        <v>0</v>
      </c>
      <c r="H32" s="861">
        <v>140662510</v>
      </c>
    </row>
    <row r="33" spans="1:8" ht="15.5">
      <c r="A33" s="96">
        <v>28</v>
      </c>
      <c r="B33" s="2" t="s">
        <v>2282</v>
      </c>
      <c r="C33" s="96" t="s">
        <v>2279</v>
      </c>
      <c r="D33" s="1169"/>
      <c r="E33" s="1169"/>
      <c r="F33" s="861"/>
      <c r="G33" s="861">
        <v>0</v>
      </c>
      <c r="H33" s="861">
        <v>0</v>
      </c>
    </row>
    <row r="34" spans="1:8" ht="15.5">
      <c r="A34" s="96" t="s">
        <v>3724</v>
      </c>
      <c r="B34" s="2" t="s">
        <v>3727</v>
      </c>
      <c r="C34" s="96" t="s">
        <v>3728</v>
      </c>
      <c r="D34" s="1169"/>
      <c r="E34" s="1169"/>
      <c r="F34" s="861"/>
      <c r="G34" s="861">
        <v>0</v>
      </c>
      <c r="H34" s="861">
        <v>0</v>
      </c>
    </row>
    <row r="35" spans="1:8" ht="15.5">
      <c r="A35" s="96" t="s">
        <v>3725</v>
      </c>
      <c r="B35" s="2" t="s">
        <v>3729</v>
      </c>
      <c r="C35" s="96" t="s">
        <v>3730</v>
      </c>
      <c r="D35" s="1169"/>
      <c r="E35" s="1169"/>
      <c r="F35" s="861"/>
      <c r="G35" s="861">
        <v>25843065</v>
      </c>
      <c r="H35" s="861">
        <v>0</v>
      </c>
    </row>
    <row r="36" spans="1:8" ht="15.5">
      <c r="A36" s="96" t="s">
        <v>3726</v>
      </c>
      <c r="B36" s="2" t="s">
        <v>3731</v>
      </c>
      <c r="C36" s="96" t="s">
        <v>3732</v>
      </c>
      <c r="D36" s="1169"/>
      <c r="E36" s="1169"/>
      <c r="F36" s="861"/>
      <c r="G36" s="861">
        <v>0</v>
      </c>
      <c r="H36" s="861">
        <v>0</v>
      </c>
    </row>
    <row r="37" spans="1:8" ht="15.5">
      <c r="A37" s="96">
        <v>29</v>
      </c>
      <c r="B37" s="2" t="s">
        <v>2283</v>
      </c>
      <c r="C37" s="96" t="s">
        <v>2280</v>
      </c>
      <c r="D37" s="1169"/>
      <c r="E37" s="1169"/>
      <c r="F37" s="861"/>
      <c r="G37" s="861">
        <v>0</v>
      </c>
      <c r="H37" s="861">
        <v>0</v>
      </c>
    </row>
    <row r="38" spans="1:8" ht="15.5">
      <c r="A38" s="96">
        <v>30</v>
      </c>
      <c r="B38" s="2" t="s">
        <v>1994</v>
      </c>
      <c r="C38" s="96" t="s">
        <v>1995</v>
      </c>
      <c r="D38" s="1169"/>
      <c r="E38" s="1169"/>
      <c r="F38" s="861"/>
      <c r="G38" s="861">
        <v>4470315704</v>
      </c>
      <c r="H38" s="861">
        <v>4072696883</v>
      </c>
    </row>
    <row r="39" spans="1:8" ht="15.5">
      <c r="A39" s="96" t="s">
        <v>3735</v>
      </c>
      <c r="B39" s="2" t="s">
        <v>3733</v>
      </c>
      <c r="C39" s="96" t="s">
        <v>3734</v>
      </c>
      <c r="D39" s="1169"/>
      <c r="E39" s="1169"/>
      <c r="F39" s="861"/>
      <c r="G39" s="861">
        <v>0</v>
      </c>
      <c r="H39" s="861">
        <v>0</v>
      </c>
    </row>
    <row r="40" spans="1:8" ht="15.5">
      <c r="A40" s="96" t="s">
        <v>4017</v>
      </c>
      <c r="B40" s="2" t="s">
        <v>4018</v>
      </c>
      <c r="C40" s="96" t="s">
        <v>4019</v>
      </c>
      <c r="D40" s="1169"/>
      <c r="E40" s="1169"/>
      <c r="F40" s="861"/>
      <c r="G40" s="861">
        <v>6277487</v>
      </c>
      <c r="H40" s="861">
        <v>476337</v>
      </c>
    </row>
    <row r="41" spans="1:8" ht="15.5">
      <c r="A41" s="96">
        <v>31</v>
      </c>
      <c r="B41" s="2" t="s">
        <v>1996</v>
      </c>
      <c r="C41" s="96" t="s">
        <v>1997</v>
      </c>
      <c r="D41" s="1169"/>
      <c r="E41" s="1169"/>
      <c r="F41" s="861"/>
      <c r="G41" s="861">
        <v>722654035</v>
      </c>
      <c r="H41" s="861">
        <v>193897302</v>
      </c>
    </row>
    <row r="42" spans="1:8" ht="15.5">
      <c r="A42" s="96">
        <v>32</v>
      </c>
      <c r="B42" s="2" t="s">
        <v>2285</v>
      </c>
      <c r="C42" s="96" t="s">
        <v>2284</v>
      </c>
      <c r="D42" s="1169"/>
      <c r="E42" s="1169"/>
      <c r="F42" s="861"/>
      <c r="G42" s="861">
        <v>0</v>
      </c>
      <c r="H42" s="861">
        <v>0</v>
      </c>
    </row>
    <row r="43" spans="1:8" ht="15.5">
      <c r="A43" s="96">
        <v>33</v>
      </c>
      <c r="B43" s="2" t="s">
        <v>1998</v>
      </c>
      <c r="C43" s="96" t="s">
        <v>1999</v>
      </c>
      <c r="D43" s="1169"/>
      <c r="E43" s="1169"/>
      <c r="F43" s="861"/>
      <c r="G43" s="861">
        <v>722654035</v>
      </c>
      <c r="H43" s="861">
        <v>193897302</v>
      </c>
    </row>
    <row r="44" spans="1:8" ht="15.5">
      <c r="A44" s="96">
        <v>34</v>
      </c>
      <c r="B44" s="2" t="s">
        <v>2000</v>
      </c>
      <c r="C44" s="96" t="s">
        <v>2001</v>
      </c>
      <c r="D44" s="1169"/>
      <c r="E44" s="1169"/>
      <c r="F44" s="861"/>
      <c r="G44" s="861">
        <v>9939939385</v>
      </c>
      <c r="H44" s="861">
        <v>8304388564</v>
      </c>
    </row>
    <row r="45" spans="1:8" ht="15.5">
      <c r="A45" s="96">
        <v>35</v>
      </c>
      <c r="B45" s="2" t="s">
        <v>2002</v>
      </c>
      <c r="C45" s="96" t="s">
        <v>2003</v>
      </c>
      <c r="D45" s="1169"/>
      <c r="E45" s="1169"/>
      <c r="F45" s="861"/>
      <c r="G45" s="861">
        <v>1160980189</v>
      </c>
      <c r="H45" s="861">
        <v>532028130</v>
      </c>
    </row>
    <row r="46" spans="1:8" ht="15.5">
      <c r="A46" s="96">
        <v>36</v>
      </c>
      <c r="B46" s="2" t="s">
        <v>2004</v>
      </c>
      <c r="C46" s="96" t="s">
        <v>2005</v>
      </c>
      <c r="D46" s="1169"/>
      <c r="E46" s="1169"/>
      <c r="F46" s="861"/>
      <c r="G46" s="861">
        <v>0</v>
      </c>
      <c r="H46" s="861">
        <v>1150684575</v>
      </c>
    </row>
    <row r="47" spans="1:8" ht="15.5">
      <c r="A47" s="96">
        <v>37</v>
      </c>
      <c r="B47" s="2" t="s">
        <v>2006</v>
      </c>
      <c r="C47" s="96" t="s">
        <v>2007</v>
      </c>
      <c r="D47" s="1169"/>
      <c r="E47" s="1169"/>
      <c r="F47" s="861"/>
      <c r="G47" s="861">
        <v>0</v>
      </c>
      <c r="H47" s="861">
        <v>0</v>
      </c>
    </row>
    <row r="48" spans="1:8" ht="15.5">
      <c r="A48" s="96">
        <v>38</v>
      </c>
      <c r="B48" s="2" t="s">
        <v>2008</v>
      </c>
      <c r="C48" s="96" t="s">
        <v>2009</v>
      </c>
      <c r="D48" s="1169"/>
      <c r="E48" s="1169"/>
      <c r="F48" s="861"/>
      <c r="G48" s="861">
        <v>0</v>
      </c>
      <c r="H48" s="861">
        <v>0</v>
      </c>
    </row>
    <row r="49" spans="1:8" ht="15.5">
      <c r="A49" s="96" t="s">
        <v>3742</v>
      </c>
      <c r="B49" s="2" t="s">
        <v>3736</v>
      </c>
      <c r="C49" s="96" t="s">
        <v>3737</v>
      </c>
      <c r="D49" s="1169"/>
      <c r="E49" s="1169"/>
      <c r="F49" s="861"/>
      <c r="G49" s="861">
        <v>0</v>
      </c>
      <c r="H49" s="861">
        <v>0</v>
      </c>
    </row>
    <row r="50" spans="1:8" ht="15.5">
      <c r="A50" s="96" t="s">
        <v>3743</v>
      </c>
      <c r="B50" s="2" t="s">
        <v>3738</v>
      </c>
      <c r="C50" s="96" t="s">
        <v>3739</v>
      </c>
      <c r="D50" s="1169"/>
      <c r="E50" s="1169"/>
      <c r="F50" s="861"/>
      <c r="G50" s="861">
        <v>468766175</v>
      </c>
      <c r="H50" s="861">
        <v>0</v>
      </c>
    </row>
    <row r="51" spans="1:8" ht="15.5">
      <c r="A51" s="96" t="s">
        <v>3744</v>
      </c>
      <c r="B51" s="2" t="s">
        <v>3740</v>
      </c>
      <c r="C51" s="96" t="s">
        <v>3741</v>
      </c>
      <c r="D51" s="1169"/>
      <c r="E51" s="1169"/>
      <c r="F51" s="861"/>
      <c r="G51" s="861">
        <v>0</v>
      </c>
      <c r="H51" s="861">
        <v>0</v>
      </c>
    </row>
    <row r="52" spans="1:8" ht="15.5">
      <c r="A52" s="96">
        <v>39</v>
      </c>
      <c r="B52" s="2" t="s">
        <v>2010</v>
      </c>
      <c r="C52" s="96" t="s">
        <v>2011</v>
      </c>
      <c r="D52" s="1169"/>
      <c r="E52" s="1169"/>
      <c r="F52" s="861"/>
      <c r="G52" s="861">
        <v>313597081</v>
      </c>
      <c r="H52" s="861">
        <v>1015244</v>
      </c>
    </row>
    <row r="53" spans="1:8" ht="15.5">
      <c r="A53" s="96" t="s">
        <v>4068</v>
      </c>
      <c r="B53" s="2" t="s">
        <v>3775</v>
      </c>
      <c r="C53" s="96" t="s">
        <v>4069</v>
      </c>
      <c r="D53" s="1169"/>
      <c r="E53" s="1169"/>
      <c r="F53" s="861"/>
      <c r="G53" s="861">
        <v>719887</v>
      </c>
      <c r="H53" s="861">
        <v>15732</v>
      </c>
    </row>
    <row r="54" spans="1:8" ht="15.5">
      <c r="A54" s="96">
        <v>40</v>
      </c>
      <c r="B54" s="2" t="s">
        <v>2012</v>
      </c>
      <c r="C54" s="96" t="s">
        <v>2013</v>
      </c>
      <c r="D54" s="1169"/>
      <c r="E54" s="1169"/>
      <c r="F54" s="861"/>
      <c r="G54" s="861">
        <v>315588196</v>
      </c>
      <c r="H54" s="861">
        <v>94277536</v>
      </c>
    </row>
    <row r="55" spans="1:8" ht="15.5">
      <c r="A55" s="96">
        <v>41</v>
      </c>
      <c r="B55" s="2" t="s">
        <v>2203</v>
      </c>
      <c r="C55" s="96" t="s">
        <v>2204</v>
      </c>
      <c r="D55" s="1169"/>
      <c r="E55" s="1169"/>
      <c r="F55" s="861"/>
      <c r="G55" s="861">
        <v>315588196</v>
      </c>
      <c r="H55" s="861">
        <v>94277536</v>
      </c>
    </row>
    <row r="56" spans="1:8" ht="15.5">
      <c r="A56" s="96">
        <v>42</v>
      </c>
      <c r="B56" s="2" t="s">
        <v>2014</v>
      </c>
      <c r="C56" s="96" t="s">
        <v>2015</v>
      </c>
      <c r="D56" s="1169"/>
      <c r="E56" s="1169"/>
      <c r="F56" s="861"/>
      <c r="G56" s="861">
        <v>3157704076</v>
      </c>
      <c r="H56" s="861">
        <v>2637762659</v>
      </c>
    </row>
    <row r="57" spans="1:8" ht="15.5">
      <c r="A57" s="96">
        <v>43</v>
      </c>
      <c r="B57" s="2" t="s">
        <v>2016</v>
      </c>
      <c r="C57" s="96" t="s">
        <v>2017</v>
      </c>
      <c r="D57" s="1169"/>
      <c r="E57" s="1169"/>
      <c r="F57" s="861"/>
      <c r="G57" s="861">
        <v>83410832</v>
      </c>
      <c r="H57" s="861">
        <v>31374040</v>
      </c>
    </row>
    <row r="58" spans="1:8" ht="15.5">
      <c r="A58" s="96">
        <v>44</v>
      </c>
      <c r="B58" s="2" t="s">
        <v>2018</v>
      </c>
      <c r="C58" s="96" t="s">
        <v>2019</v>
      </c>
      <c r="D58" s="1169"/>
      <c r="E58" s="1169"/>
      <c r="F58" s="861"/>
      <c r="G58" s="861">
        <v>88611339</v>
      </c>
      <c r="H58" s="861">
        <v>106313732</v>
      </c>
    </row>
    <row r="59" spans="1:8" ht="15.5">
      <c r="A59" s="96">
        <v>45</v>
      </c>
      <c r="B59" s="2" t="s">
        <v>2020</v>
      </c>
      <c r="C59" s="96" t="s">
        <v>2021</v>
      </c>
      <c r="D59" s="1169"/>
      <c r="E59" s="1169"/>
      <c r="F59" s="861"/>
      <c r="G59" s="861">
        <v>87441925</v>
      </c>
      <c r="H59" s="861">
        <v>106319975</v>
      </c>
    </row>
    <row r="60" spans="1:8" ht="15.5">
      <c r="A60" s="96" t="s">
        <v>4085</v>
      </c>
      <c r="B60" s="2" t="s">
        <v>4089</v>
      </c>
      <c r="C60" s="96" t="s">
        <v>4087</v>
      </c>
      <c r="D60" s="1169"/>
      <c r="E60" s="1169"/>
      <c r="F60" s="861"/>
      <c r="G60" s="861">
        <v>0</v>
      </c>
      <c r="H60" s="861">
        <v>0</v>
      </c>
    </row>
    <row r="61" spans="1:8" ht="15.5">
      <c r="A61" s="96" t="s">
        <v>4086</v>
      </c>
      <c r="B61" s="2" t="s">
        <v>4090</v>
      </c>
      <c r="C61" s="96" t="s">
        <v>4088</v>
      </c>
      <c r="D61" s="1169"/>
      <c r="E61" s="1169"/>
      <c r="F61" s="861"/>
      <c r="G61" s="861">
        <v>0</v>
      </c>
      <c r="H61" s="861">
        <v>0</v>
      </c>
    </row>
    <row r="62" spans="1:8" ht="15.5">
      <c r="A62" s="96">
        <v>46</v>
      </c>
      <c r="B62" s="2" t="s">
        <v>2022</v>
      </c>
      <c r="C62" s="96" t="s">
        <v>2023</v>
      </c>
      <c r="D62" s="1169"/>
      <c r="E62" s="1169"/>
      <c r="F62" s="861"/>
      <c r="G62" s="861">
        <v>-132854</v>
      </c>
      <c r="H62" s="861">
        <v>278498</v>
      </c>
    </row>
    <row r="63" spans="1:8" ht="15.5">
      <c r="A63" s="96">
        <v>47</v>
      </c>
      <c r="B63" s="2" t="s">
        <v>2024</v>
      </c>
      <c r="C63" s="96" t="s">
        <v>2025</v>
      </c>
      <c r="D63" s="1169"/>
      <c r="E63" s="1169"/>
      <c r="F63" s="861"/>
      <c r="G63" s="861">
        <v>730487</v>
      </c>
      <c r="H63" s="861">
        <v>-317610</v>
      </c>
    </row>
    <row r="64" spans="1:8" ht="15.5">
      <c r="A64" s="96">
        <v>48</v>
      </c>
      <c r="B64" s="290" t="s">
        <v>2026</v>
      </c>
      <c r="C64" s="96" t="s">
        <v>2027</v>
      </c>
      <c r="D64" s="1169"/>
      <c r="E64" s="1169"/>
      <c r="F64" s="861"/>
      <c r="G64" s="861">
        <v>504003804</v>
      </c>
      <c r="H64" s="861">
        <v>317552232</v>
      </c>
    </row>
    <row r="65" spans="1:8" ht="15.5">
      <c r="A65" s="96">
        <v>49</v>
      </c>
      <c r="B65" s="2" t="s">
        <v>2028</v>
      </c>
      <c r="C65" s="96" t="s">
        <v>4224</v>
      </c>
      <c r="D65" s="1169"/>
      <c r="E65" s="1169"/>
      <c r="F65" s="861"/>
      <c r="G65" s="861">
        <v>1220148</v>
      </c>
      <c r="H65" s="861">
        <v>25234954</v>
      </c>
    </row>
    <row r="66" spans="1:8" ht="15.5">
      <c r="A66" s="96">
        <v>50</v>
      </c>
      <c r="B66" s="2" t="s">
        <v>2029</v>
      </c>
      <c r="C66" s="96" t="s">
        <v>4224</v>
      </c>
      <c r="D66" s="1169"/>
      <c r="E66" s="1169"/>
      <c r="F66" s="861"/>
      <c r="G66" s="861">
        <v>6734816</v>
      </c>
      <c r="H66" s="861">
        <v>5999392</v>
      </c>
    </row>
    <row r="67" spans="1:8" ht="15.5">
      <c r="A67" s="96">
        <v>51</v>
      </c>
      <c r="B67" s="2" t="s">
        <v>2030</v>
      </c>
      <c r="C67" s="96" t="s">
        <v>4224</v>
      </c>
      <c r="D67" s="1169"/>
      <c r="E67" s="1169"/>
      <c r="F67" s="861"/>
      <c r="G67" s="861">
        <v>85980</v>
      </c>
      <c r="H67" s="861">
        <v>15422</v>
      </c>
    </row>
    <row r="68" spans="1:8" ht="15.5">
      <c r="A68" s="96">
        <v>52</v>
      </c>
      <c r="B68" s="2" t="s">
        <v>2031</v>
      </c>
      <c r="C68" s="96" t="s">
        <v>4224</v>
      </c>
      <c r="D68" s="1169"/>
      <c r="E68" s="1169"/>
      <c r="F68" s="861"/>
      <c r="G68" s="861">
        <v>4213786</v>
      </c>
      <c r="H68" s="861">
        <v>0</v>
      </c>
    </row>
    <row r="69" spans="1:8" ht="15.5">
      <c r="A69" s="96">
        <v>53</v>
      </c>
      <c r="B69" s="2" t="s">
        <v>2032</v>
      </c>
      <c r="C69" s="96" t="s">
        <v>4224</v>
      </c>
      <c r="D69" s="1169"/>
      <c r="E69" s="1169"/>
      <c r="F69" s="861"/>
      <c r="G69" s="861">
        <v>0</v>
      </c>
      <c r="H69" s="861">
        <v>0</v>
      </c>
    </row>
    <row r="70" spans="1:8" ht="15.5">
      <c r="A70" s="96">
        <v>54</v>
      </c>
      <c r="B70" s="2" t="s">
        <v>2033</v>
      </c>
      <c r="C70" s="96" t="s">
        <v>4224</v>
      </c>
      <c r="D70" s="1169"/>
      <c r="E70" s="1169"/>
      <c r="F70" s="861"/>
      <c r="G70" s="861">
        <v>7888</v>
      </c>
      <c r="H70" s="861">
        <v>1530</v>
      </c>
    </row>
    <row r="71" spans="1:8" ht="15.5">
      <c r="A71" s="96">
        <v>55</v>
      </c>
      <c r="B71" s="2" t="s">
        <v>2034</v>
      </c>
      <c r="C71" s="96" t="s">
        <v>4224</v>
      </c>
      <c r="D71" s="1169"/>
      <c r="E71" s="1169"/>
      <c r="F71" s="861"/>
      <c r="G71" s="861"/>
      <c r="H71" s="861">
        <v>0</v>
      </c>
    </row>
    <row r="72" spans="1:8" ht="15.5">
      <c r="A72" s="96">
        <v>56</v>
      </c>
      <c r="B72" s="2" t="s">
        <v>2035</v>
      </c>
      <c r="C72" s="96" t="s">
        <v>4224</v>
      </c>
      <c r="D72" s="1169"/>
      <c r="E72" s="1169"/>
      <c r="F72" s="861"/>
      <c r="G72" s="861">
        <v>0</v>
      </c>
      <c r="H72" s="861">
        <v>0</v>
      </c>
    </row>
    <row r="73" spans="1:8" ht="15.5">
      <c r="A73" s="96">
        <v>57</v>
      </c>
      <c r="B73" s="2" t="s">
        <v>2036</v>
      </c>
      <c r="C73" s="96" t="s">
        <v>4224</v>
      </c>
      <c r="D73" s="1169"/>
      <c r="E73" s="1169"/>
      <c r="F73" s="861"/>
      <c r="G73" s="861">
        <v>0</v>
      </c>
      <c r="H73" s="861">
        <v>0</v>
      </c>
    </row>
    <row r="74" spans="1:8" ht="15.5">
      <c r="A74" s="96">
        <v>58</v>
      </c>
      <c r="B74" s="2" t="s">
        <v>2037</v>
      </c>
      <c r="C74" s="96" t="s">
        <v>4224</v>
      </c>
      <c r="D74" s="1169"/>
      <c r="E74" s="1169"/>
      <c r="F74" s="861"/>
      <c r="G74" s="861">
        <v>0</v>
      </c>
      <c r="H74" s="861">
        <v>0</v>
      </c>
    </row>
    <row r="75" spans="1:8" ht="15.5">
      <c r="A75" s="96">
        <v>59</v>
      </c>
      <c r="B75" s="2" t="s">
        <v>2038</v>
      </c>
      <c r="C75" s="96" t="s">
        <v>4224</v>
      </c>
      <c r="D75" s="1169"/>
      <c r="E75" s="1169"/>
      <c r="F75" s="861"/>
      <c r="G75" s="861">
        <v>137487261</v>
      </c>
      <c r="H75" s="861">
        <v>71691081</v>
      </c>
    </row>
    <row r="76" spans="1:8" ht="15.5">
      <c r="A76" s="96">
        <v>60</v>
      </c>
      <c r="B76" s="2" t="s">
        <v>2039</v>
      </c>
      <c r="C76" s="96" t="s">
        <v>4224</v>
      </c>
      <c r="D76" s="1169"/>
      <c r="E76" s="1169"/>
      <c r="F76" s="861"/>
      <c r="G76" s="861">
        <v>0</v>
      </c>
      <c r="H76" s="861">
        <v>0</v>
      </c>
    </row>
    <row r="77" spans="1:8" ht="15.5">
      <c r="A77" s="96">
        <v>61</v>
      </c>
      <c r="B77" s="2" t="s">
        <v>2040</v>
      </c>
      <c r="C77" s="96" t="s">
        <v>2041</v>
      </c>
      <c r="D77" s="1169"/>
      <c r="E77" s="1169"/>
      <c r="F77" s="861"/>
      <c r="G77" s="861">
        <v>1999273</v>
      </c>
      <c r="H77" s="861">
        <v>1655822</v>
      </c>
    </row>
    <row r="78" spans="1:8" ht="15.5">
      <c r="A78" s="96">
        <v>62</v>
      </c>
      <c r="B78" s="290" t="s">
        <v>2042</v>
      </c>
      <c r="C78" s="289" t="s">
        <v>2043</v>
      </c>
      <c r="D78" s="1169"/>
      <c r="E78" s="1169"/>
      <c r="F78" s="861"/>
      <c r="G78" s="861">
        <v>1249446558</v>
      </c>
      <c r="H78" s="861">
        <v>883150615</v>
      </c>
    </row>
    <row r="79" spans="1:8" ht="15.5">
      <c r="A79" s="96">
        <v>63</v>
      </c>
      <c r="B79" s="290" t="s">
        <v>2044</v>
      </c>
      <c r="C79" s="289" t="s">
        <v>2045</v>
      </c>
      <c r="D79" s="1169"/>
      <c r="E79" s="1169"/>
      <c r="F79" s="861"/>
      <c r="G79" s="861">
        <v>56541721</v>
      </c>
      <c r="H79" s="861">
        <v>79099199</v>
      </c>
    </row>
    <row r="80" spans="1:8" ht="15.5">
      <c r="A80" s="96">
        <v>64</v>
      </c>
      <c r="B80" s="290" t="s">
        <v>464</v>
      </c>
      <c r="C80" s="289" t="s">
        <v>2046</v>
      </c>
      <c r="D80" s="1169"/>
      <c r="E80" s="1169"/>
      <c r="F80" s="861"/>
      <c r="G80" s="861">
        <v>75896127</v>
      </c>
      <c r="H80" s="861">
        <v>328354</v>
      </c>
    </row>
    <row r="81" spans="1:8" ht="15.5">
      <c r="A81" s="96">
        <v>65</v>
      </c>
      <c r="B81" s="291" t="s">
        <v>2047</v>
      </c>
      <c r="C81" s="289" t="s">
        <v>2048</v>
      </c>
      <c r="D81" s="1169"/>
      <c r="E81" s="1169"/>
      <c r="F81" s="861"/>
      <c r="G81" s="861">
        <v>154677661</v>
      </c>
      <c r="H81" s="861">
        <v>115741397</v>
      </c>
    </row>
    <row r="82" spans="1:8" ht="15.5">
      <c r="A82" s="96">
        <v>66</v>
      </c>
      <c r="B82" s="291" t="s">
        <v>2049</v>
      </c>
      <c r="C82" s="289" t="s">
        <v>2050</v>
      </c>
      <c r="D82" s="1169"/>
      <c r="E82" s="1169"/>
      <c r="F82" s="861"/>
      <c r="G82" s="861">
        <v>0</v>
      </c>
      <c r="H82" s="861">
        <v>0</v>
      </c>
    </row>
    <row r="83" spans="1:8" ht="15.5">
      <c r="A83" s="96">
        <v>67</v>
      </c>
      <c r="B83" s="291" t="s">
        <v>2051</v>
      </c>
      <c r="C83" s="289" t="s">
        <v>2052</v>
      </c>
      <c r="D83" s="1169"/>
      <c r="E83" s="1169"/>
      <c r="F83" s="861"/>
      <c r="G83" s="861">
        <v>0</v>
      </c>
      <c r="H83" s="861">
        <v>0</v>
      </c>
    </row>
    <row r="84" spans="1:8" ht="15.5">
      <c r="A84" s="96">
        <v>68</v>
      </c>
      <c r="B84" s="291" t="s">
        <v>2053</v>
      </c>
      <c r="C84" s="289" t="s">
        <v>2054</v>
      </c>
      <c r="D84" s="1169"/>
      <c r="E84" s="1169"/>
      <c r="F84" s="861"/>
      <c r="G84" s="861">
        <v>2637459</v>
      </c>
      <c r="H84" s="861">
        <v>3077559</v>
      </c>
    </row>
    <row r="85" spans="1:8" ht="15.5">
      <c r="A85" s="96">
        <v>69</v>
      </c>
      <c r="B85" s="291" t="s">
        <v>2055</v>
      </c>
      <c r="C85" s="289" t="s">
        <v>2056</v>
      </c>
      <c r="D85" s="1169"/>
      <c r="E85" s="1169"/>
      <c r="F85" s="861"/>
      <c r="G85" s="861">
        <v>16111022</v>
      </c>
      <c r="H85" s="861">
        <v>8282253</v>
      </c>
    </row>
    <row r="86" spans="1:8" ht="15.5">
      <c r="A86" s="96">
        <v>70</v>
      </c>
      <c r="B86" s="291" t="s">
        <v>2057</v>
      </c>
      <c r="C86" s="289" t="s">
        <v>2058</v>
      </c>
      <c r="D86" s="1169"/>
      <c r="E86" s="1169"/>
      <c r="F86" s="861"/>
      <c r="G86" s="861">
        <v>3970080</v>
      </c>
      <c r="H86" s="861">
        <v>1465136</v>
      </c>
    </row>
    <row r="87" spans="1:8" ht="15.5">
      <c r="A87" s="96">
        <v>71</v>
      </c>
      <c r="B87" s="291" t="s">
        <v>2059</v>
      </c>
      <c r="C87" s="289" t="s">
        <v>2060</v>
      </c>
      <c r="D87" s="1169"/>
      <c r="E87" s="1169"/>
      <c r="F87" s="861"/>
      <c r="G87" s="861">
        <v>207867001</v>
      </c>
      <c r="H87" s="861">
        <v>158033394</v>
      </c>
    </row>
    <row r="88" spans="1:8" ht="15.5">
      <c r="A88" s="96">
        <v>72</v>
      </c>
      <c r="B88" s="291" t="s">
        <v>2061</v>
      </c>
      <c r="C88" s="289" t="s">
        <v>2062</v>
      </c>
      <c r="D88" s="1169"/>
      <c r="E88" s="1169"/>
      <c r="F88" s="861"/>
      <c r="G88" s="861">
        <v>0</v>
      </c>
      <c r="H88" s="861">
        <v>27596164</v>
      </c>
    </row>
    <row r="89" spans="1:8" ht="15.5">
      <c r="A89" s="96">
        <v>73</v>
      </c>
      <c r="B89" s="291" t="s">
        <v>2063</v>
      </c>
      <c r="C89" s="289" t="s">
        <v>2064</v>
      </c>
      <c r="D89" s="1169"/>
      <c r="E89" s="1169"/>
      <c r="F89" s="861"/>
      <c r="G89" s="861">
        <v>0</v>
      </c>
      <c r="H89" s="861">
        <v>0</v>
      </c>
    </row>
    <row r="90" spans="1:8" ht="15.5">
      <c r="A90" s="96">
        <v>74</v>
      </c>
      <c r="B90" s="291" t="s">
        <v>2065</v>
      </c>
      <c r="C90" s="289" t="s">
        <v>2066</v>
      </c>
      <c r="D90" s="1169"/>
      <c r="E90" s="1169"/>
      <c r="F90" s="861"/>
      <c r="G90" s="861">
        <v>0</v>
      </c>
      <c r="H90" s="861">
        <v>0</v>
      </c>
    </row>
    <row r="91" spans="1:8" ht="15.5">
      <c r="A91" s="96">
        <v>75</v>
      </c>
      <c r="B91" s="291" t="s">
        <v>2067</v>
      </c>
      <c r="C91" s="289" t="s">
        <v>2068</v>
      </c>
      <c r="D91" s="1169"/>
      <c r="E91" s="1169"/>
      <c r="F91" s="861"/>
      <c r="G91" s="861">
        <v>0</v>
      </c>
      <c r="H91" s="861">
        <v>4734968</v>
      </c>
    </row>
    <row r="92" spans="1:8" ht="15.5">
      <c r="A92" s="96">
        <v>76</v>
      </c>
      <c r="B92" s="291" t="s">
        <v>2069</v>
      </c>
      <c r="C92" s="289" t="s">
        <v>2070</v>
      </c>
      <c r="D92" s="1169"/>
      <c r="E92" s="1169"/>
      <c r="F92" s="861"/>
      <c r="G92" s="861">
        <v>0</v>
      </c>
      <c r="H92" s="861">
        <v>11150923</v>
      </c>
    </row>
    <row r="93" spans="1:8" ht="15.5">
      <c r="A93" s="96">
        <v>77</v>
      </c>
      <c r="B93" s="291" t="s">
        <v>2071</v>
      </c>
      <c r="C93" s="289" t="s">
        <v>2072</v>
      </c>
      <c r="D93" s="1169"/>
      <c r="E93" s="1169"/>
      <c r="F93" s="861"/>
      <c r="G93" s="861">
        <v>0</v>
      </c>
      <c r="H93" s="861">
        <v>3075089</v>
      </c>
    </row>
    <row r="94" spans="1:8" ht="15.5">
      <c r="A94" s="96">
        <v>78</v>
      </c>
      <c r="B94" s="291" t="s">
        <v>2073</v>
      </c>
      <c r="C94" s="289" t="s">
        <v>2074</v>
      </c>
      <c r="D94" s="1169"/>
      <c r="E94" s="1169"/>
      <c r="F94" s="861"/>
      <c r="G94" s="861">
        <v>0</v>
      </c>
      <c r="H94" s="861">
        <v>94690955</v>
      </c>
    </row>
    <row r="95" spans="1:8" ht="15.5">
      <c r="A95" s="96">
        <v>79</v>
      </c>
      <c r="B95" s="291" t="s">
        <v>2075</v>
      </c>
      <c r="C95" s="289" t="s">
        <v>2076</v>
      </c>
      <c r="D95" s="1169"/>
      <c r="E95" s="1169"/>
      <c r="F95" s="861"/>
      <c r="G95" s="861">
        <v>0</v>
      </c>
      <c r="H95" s="861">
        <v>0</v>
      </c>
    </row>
    <row r="96" spans="1:8" ht="15.5">
      <c r="A96" s="96">
        <v>80</v>
      </c>
      <c r="B96" s="291" t="s">
        <v>2077</v>
      </c>
      <c r="C96" s="289" t="s">
        <v>2078</v>
      </c>
      <c r="D96" s="1169"/>
      <c r="E96" s="1169"/>
      <c r="F96" s="861"/>
      <c r="G96" s="861">
        <v>53822767</v>
      </c>
      <c r="H96" s="861">
        <v>2517</v>
      </c>
    </row>
    <row r="97" spans="1:8" ht="15.5">
      <c r="A97" s="96">
        <v>81</v>
      </c>
      <c r="B97" s="291" t="s">
        <v>2079</v>
      </c>
      <c r="C97" s="289" t="s">
        <v>2080</v>
      </c>
      <c r="D97" s="1169"/>
      <c r="E97" s="1169"/>
      <c r="F97" s="861"/>
      <c r="G97" s="861">
        <v>59195102</v>
      </c>
      <c r="H97" s="861">
        <v>31958</v>
      </c>
    </row>
    <row r="98" spans="1:8" ht="15.5">
      <c r="A98" s="96">
        <v>82</v>
      </c>
      <c r="B98" s="2" t="s">
        <v>2081</v>
      </c>
      <c r="C98" s="335" t="s">
        <v>2082</v>
      </c>
      <c r="D98" s="1169"/>
      <c r="E98" s="1169"/>
      <c r="F98" s="861"/>
      <c r="G98" s="861">
        <v>167197387</v>
      </c>
      <c r="H98" s="861">
        <v>58709593</v>
      </c>
    </row>
    <row r="99" spans="1:8" ht="15.5">
      <c r="A99" s="96" t="s">
        <v>3751</v>
      </c>
      <c r="B99" s="2" t="s">
        <v>3745</v>
      </c>
      <c r="C99" s="335" t="s">
        <v>3746</v>
      </c>
      <c r="D99" s="1169"/>
      <c r="E99" s="1169"/>
      <c r="F99" s="861"/>
      <c r="G99" s="861">
        <v>6083</v>
      </c>
      <c r="H99" s="861">
        <v>0</v>
      </c>
    </row>
    <row r="100" spans="1:8" ht="15.5">
      <c r="A100" s="96" t="s">
        <v>3752</v>
      </c>
      <c r="B100" s="2" t="s">
        <v>3747</v>
      </c>
      <c r="C100" s="335" t="s">
        <v>3748</v>
      </c>
      <c r="D100" s="1169"/>
      <c r="E100" s="1169"/>
      <c r="F100" s="861"/>
      <c r="G100" s="861">
        <v>0</v>
      </c>
      <c r="H100" s="861">
        <v>0</v>
      </c>
    </row>
    <row r="101" spans="1:8" ht="15.5">
      <c r="A101" s="96" t="s">
        <v>3753</v>
      </c>
      <c r="B101" s="2" t="s">
        <v>3749</v>
      </c>
      <c r="C101" s="335" t="s">
        <v>3750</v>
      </c>
      <c r="D101" s="1169"/>
      <c r="E101" s="1169"/>
      <c r="F101" s="861"/>
      <c r="G101" s="861">
        <v>0</v>
      </c>
      <c r="H101" s="861">
        <v>0</v>
      </c>
    </row>
    <row r="102" spans="1:8" ht="15.5">
      <c r="A102" s="96">
        <v>83</v>
      </c>
      <c r="B102" s="2" t="s">
        <v>2083</v>
      </c>
      <c r="C102" s="335" t="s">
        <v>2084</v>
      </c>
      <c r="D102" s="1169"/>
      <c r="E102" s="1169"/>
      <c r="F102" s="861"/>
      <c r="G102" s="861">
        <v>162121459</v>
      </c>
      <c r="H102" s="861">
        <v>69429993</v>
      </c>
    </row>
    <row r="103" spans="1:8" ht="15.5">
      <c r="A103" s="96" t="s">
        <v>3762</v>
      </c>
      <c r="B103" s="2" t="s">
        <v>3754</v>
      </c>
      <c r="C103" s="335" t="s">
        <v>3755</v>
      </c>
      <c r="D103" s="1169"/>
      <c r="E103" s="1169"/>
      <c r="F103" s="861"/>
      <c r="G103" s="861">
        <v>0</v>
      </c>
      <c r="H103" s="861">
        <v>0</v>
      </c>
    </row>
    <row r="104" spans="1:8" ht="15.5">
      <c r="A104" s="96" t="s">
        <v>3763</v>
      </c>
      <c r="B104" s="2" t="s">
        <v>3756</v>
      </c>
      <c r="C104" s="335" t="s">
        <v>3757</v>
      </c>
      <c r="D104" s="1169"/>
      <c r="E104" s="1169"/>
      <c r="F104" s="861"/>
      <c r="G104" s="861">
        <v>19848210</v>
      </c>
      <c r="H104" s="861">
        <v>0</v>
      </c>
    </row>
    <row r="105" spans="1:8" ht="15.5">
      <c r="A105" s="96" t="s">
        <v>3764</v>
      </c>
      <c r="B105" s="2" t="s">
        <v>3758</v>
      </c>
      <c r="C105" s="335" t="s">
        <v>3759</v>
      </c>
      <c r="D105" s="1169"/>
      <c r="E105" s="1169"/>
      <c r="F105" s="861"/>
      <c r="G105" s="861">
        <v>0</v>
      </c>
      <c r="H105" s="861">
        <v>0</v>
      </c>
    </row>
    <row r="106" spans="1:8" ht="15.5">
      <c r="A106" s="96" t="s">
        <v>3765</v>
      </c>
      <c r="B106" s="2" t="s">
        <v>3760</v>
      </c>
      <c r="C106" s="335" t="s">
        <v>3761</v>
      </c>
      <c r="D106" s="1169"/>
      <c r="E106" s="1169"/>
      <c r="F106" s="861"/>
      <c r="G106" s="861">
        <v>0</v>
      </c>
      <c r="H106" s="861">
        <v>0</v>
      </c>
    </row>
    <row r="107" spans="1:8" ht="15.5">
      <c r="A107" s="96">
        <v>84</v>
      </c>
      <c r="B107" s="291" t="s">
        <v>2085</v>
      </c>
      <c r="C107" s="289" t="s">
        <v>2086</v>
      </c>
      <c r="D107" s="1169"/>
      <c r="E107" s="1169"/>
      <c r="F107" s="861"/>
      <c r="G107" s="861">
        <v>449031772</v>
      </c>
      <c r="H107" s="861">
        <v>322186300</v>
      </c>
    </row>
    <row r="108" spans="1:8" ht="15.5">
      <c r="A108" s="96">
        <v>85</v>
      </c>
      <c r="B108" s="291" t="s">
        <v>2205</v>
      </c>
      <c r="C108" s="289" t="s">
        <v>2087</v>
      </c>
      <c r="D108" s="1169"/>
      <c r="E108" s="1169"/>
      <c r="F108" s="861"/>
      <c r="G108" s="861">
        <v>-357</v>
      </c>
      <c r="H108" s="861">
        <v>0</v>
      </c>
    </row>
    <row r="109" spans="1:8" ht="15.5">
      <c r="A109" s="96" t="s">
        <v>4072</v>
      </c>
      <c r="B109" s="291" t="s">
        <v>4080</v>
      </c>
      <c r="C109" s="289" t="s">
        <v>4081</v>
      </c>
      <c r="D109" s="1169"/>
      <c r="E109" s="1169"/>
      <c r="F109" s="861"/>
      <c r="G109" s="861">
        <v>0</v>
      </c>
      <c r="H109" s="861">
        <v>0</v>
      </c>
    </row>
    <row r="110" spans="1:8" ht="15.5">
      <c r="A110" s="96" t="s">
        <v>4079</v>
      </c>
      <c r="B110" s="291" t="s">
        <v>4073</v>
      </c>
      <c r="C110" s="289" t="s">
        <v>4074</v>
      </c>
      <c r="D110" s="1169"/>
      <c r="E110" s="1169"/>
      <c r="F110" s="861"/>
      <c r="G110" s="861">
        <v>25354</v>
      </c>
      <c r="H110" s="861">
        <v>0</v>
      </c>
    </row>
    <row r="111" spans="1:8" ht="15.5">
      <c r="A111" s="96">
        <v>86</v>
      </c>
      <c r="B111" s="2" t="s">
        <v>2088</v>
      </c>
      <c r="C111" s="96" t="s">
        <v>2089</v>
      </c>
      <c r="D111" s="1169"/>
      <c r="E111" s="1169"/>
      <c r="F111" s="861"/>
      <c r="G111" s="861">
        <v>26536296</v>
      </c>
      <c r="H111" s="861">
        <v>26291079</v>
      </c>
    </row>
    <row r="112" spans="1:8" ht="15.5">
      <c r="A112" s="96">
        <v>87</v>
      </c>
      <c r="B112" s="2" t="s">
        <v>2090</v>
      </c>
      <c r="C112" s="96" t="s">
        <v>2091</v>
      </c>
      <c r="D112" s="1169"/>
      <c r="E112" s="1169"/>
      <c r="F112" s="861"/>
      <c r="G112" s="861">
        <v>2626517</v>
      </c>
      <c r="H112" s="861">
        <v>4438183</v>
      </c>
    </row>
    <row r="113" spans="1:8" ht="15.5">
      <c r="A113" s="96">
        <v>88</v>
      </c>
      <c r="B113" s="2" t="s">
        <v>2092</v>
      </c>
      <c r="C113" s="96" t="s">
        <v>2093</v>
      </c>
      <c r="D113" s="1169"/>
      <c r="E113" s="1169"/>
      <c r="F113" s="861"/>
      <c r="G113" s="861">
        <v>3738825</v>
      </c>
      <c r="H113" s="861">
        <v>2939891</v>
      </c>
    </row>
    <row r="114" spans="1:8" ht="15.5">
      <c r="A114" s="96">
        <v>89</v>
      </c>
      <c r="B114" s="2" t="s">
        <v>2094</v>
      </c>
      <c r="C114" s="96" t="s">
        <v>2095</v>
      </c>
      <c r="D114" s="1169"/>
      <c r="E114" s="1169"/>
      <c r="F114" s="861"/>
      <c r="G114" s="861">
        <v>7291341</v>
      </c>
      <c r="H114" s="861">
        <v>3997633</v>
      </c>
    </row>
    <row r="115" spans="1:8" ht="15.5">
      <c r="A115" s="96">
        <v>90</v>
      </c>
      <c r="B115" s="2" t="s">
        <v>2096</v>
      </c>
      <c r="C115" s="96" t="s">
        <v>2097</v>
      </c>
      <c r="D115" s="1169"/>
      <c r="E115" s="1169"/>
      <c r="F115" s="861"/>
      <c r="G115" s="861">
        <v>307027</v>
      </c>
      <c r="H115" s="861">
        <v>-973082</v>
      </c>
    </row>
    <row r="116" spans="1:8" ht="15.5">
      <c r="A116" s="96">
        <v>91</v>
      </c>
      <c r="B116" s="2" t="s">
        <v>2098</v>
      </c>
      <c r="C116" s="96" t="s">
        <v>2099</v>
      </c>
      <c r="D116" s="1169"/>
      <c r="E116" s="1169"/>
      <c r="F116" s="861"/>
      <c r="G116" s="861">
        <v>4891560</v>
      </c>
      <c r="H116" s="861">
        <v>3943912</v>
      </c>
    </row>
    <row r="117" spans="1:8" ht="15.5">
      <c r="A117" s="96">
        <v>92</v>
      </c>
      <c r="B117" s="2" t="s">
        <v>2100</v>
      </c>
      <c r="C117" s="96" t="s">
        <v>2101</v>
      </c>
      <c r="D117" s="1169"/>
      <c r="E117" s="1169"/>
      <c r="F117" s="861"/>
      <c r="G117" s="861">
        <v>14064656</v>
      </c>
      <c r="H117" s="861">
        <v>19097560</v>
      </c>
    </row>
    <row r="118" spans="1:8" ht="15.5">
      <c r="A118" s="96">
        <v>93</v>
      </c>
      <c r="B118" s="2" t="s">
        <v>2102</v>
      </c>
      <c r="C118" s="96" t="s">
        <v>2103</v>
      </c>
      <c r="D118" s="1169"/>
      <c r="E118" s="1169"/>
      <c r="F118" s="861"/>
      <c r="G118" s="861">
        <v>0</v>
      </c>
      <c r="H118" s="861">
        <v>0</v>
      </c>
    </row>
    <row r="119" spans="1:8" ht="15.5">
      <c r="A119" s="96">
        <v>94</v>
      </c>
      <c r="B119" s="2" t="s">
        <v>2104</v>
      </c>
      <c r="C119" s="96" t="s">
        <v>2105</v>
      </c>
      <c r="D119" s="1169"/>
      <c r="E119" s="1169"/>
      <c r="F119" s="861"/>
      <c r="G119" s="861">
        <v>4368997</v>
      </c>
      <c r="H119" s="861">
        <v>2960285</v>
      </c>
    </row>
    <row r="120" spans="1:8" ht="15.5">
      <c r="A120" s="96">
        <v>95</v>
      </c>
      <c r="B120" s="2" t="s">
        <v>2106</v>
      </c>
      <c r="C120" s="96" t="s">
        <v>2107</v>
      </c>
      <c r="D120" s="1169"/>
      <c r="E120" s="1169"/>
      <c r="F120" s="861"/>
      <c r="G120" s="861">
        <v>177676</v>
      </c>
      <c r="H120" s="861">
        <v>82633</v>
      </c>
    </row>
    <row r="121" spans="1:8" ht="15.5">
      <c r="A121" s="96">
        <v>96</v>
      </c>
      <c r="B121" s="2" t="s">
        <v>2108</v>
      </c>
      <c r="C121" s="96" t="s">
        <v>2109</v>
      </c>
      <c r="D121" s="1169"/>
      <c r="E121" s="1169"/>
      <c r="F121" s="861"/>
      <c r="G121" s="861">
        <v>0</v>
      </c>
      <c r="H121" s="861">
        <v>0</v>
      </c>
    </row>
    <row r="122" spans="1:8" ht="15.5">
      <c r="A122" s="96">
        <v>97</v>
      </c>
      <c r="B122" s="2" t="s">
        <v>2110</v>
      </c>
      <c r="C122" s="96" t="s">
        <v>2111</v>
      </c>
      <c r="D122" s="1169"/>
      <c r="E122" s="1169"/>
      <c r="F122" s="861"/>
      <c r="G122" s="861">
        <v>3766826</v>
      </c>
      <c r="H122" s="861">
        <v>3030013</v>
      </c>
    </row>
    <row r="123" spans="1:8" ht="15.5">
      <c r="A123" s="96">
        <v>98</v>
      </c>
      <c r="B123" s="2" t="s">
        <v>2112</v>
      </c>
      <c r="C123" s="96" t="s">
        <v>2113</v>
      </c>
      <c r="D123" s="1169"/>
      <c r="E123" s="1169"/>
      <c r="F123" s="861"/>
      <c r="G123" s="861">
        <v>2236754</v>
      </c>
      <c r="H123" s="861">
        <v>925218</v>
      </c>
    </row>
    <row r="124" spans="1:8" ht="15.5">
      <c r="A124" s="96">
        <v>99</v>
      </c>
      <c r="B124" s="2" t="s">
        <v>2114</v>
      </c>
      <c r="C124" s="96" t="s">
        <v>2115</v>
      </c>
      <c r="D124" s="1169"/>
      <c r="E124" s="1169"/>
      <c r="F124" s="861"/>
      <c r="G124" s="861">
        <v>130250</v>
      </c>
      <c r="H124" s="861">
        <v>18370874</v>
      </c>
    </row>
    <row r="125" spans="1:8" ht="15.5">
      <c r="A125" s="96">
        <v>100</v>
      </c>
      <c r="B125" s="291" t="s">
        <v>2116</v>
      </c>
      <c r="C125" s="289" t="s">
        <v>2117</v>
      </c>
      <c r="D125" s="1169"/>
      <c r="E125" s="1169"/>
      <c r="F125" s="861"/>
      <c r="G125" s="861">
        <v>69730724</v>
      </c>
      <c r="H125" s="861">
        <v>85848697</v>
      </c>
    </row>
    <row r="126" spans="1:8" ht="15.5">
      <c r="A126" s="96">
        <v>101</v>
      </c>
      <c r="B126" s="2" t="s">
        <v>2118</v>
      </c>
      <c r="C126" s="335" t="s">
        <v>2120</v>
      </c>
      <c r="D126" s="1169"/>
      <c r="E126" s="1169"/>
      <c r="F126" s="861"/>
      <c r="G126" s="861">
        <v>25213152</v>
      </c>
      <c r="H126" s="861">
        <v>0</v>
      </c>
    </row>
    <row r="127" spans="1:8" ht="15.5">
      <c r="A127" s="96">
        <v>102</v>
      </c>
      <c r="B127" s="2" t="s">
        <v>2119</v>
      </c>
      <c r="C127" s="335" t="s">
        <v>3766</v>
      </c>
      <c r="D127" s="1169"/>
      <c r="E127" s="1169"/>
      <c r="F127" s="861"/>
      <c r="G127" s="861">
        <v>144086005</v>
      </c>
      <c r="H127" s="861">
        <v>60558754</v>
      </c>
    </row>
    <row r="128" spans="1:8" ht="15.5">
      <c r="A128" s="96">
        <v>103</v>
      </c>
      <c r="B128" s="2" t="s">
        <v>1990</v>
      </c>
      <c r="C128" s="335" t="s">
        <v>2121</v>
      </c>
      <c r="D128" s="1169"/>
      <c r="E128" s="1169"/>
      <c r="F128" s="861"/>
      <c r="G128" s="861">
        <v>6739959</v>
      </c>
      <c r="H128" s="861">
        <v>1749988</v>
      </c>
    </row>
    <row r="129" spans="1:8" ht="15.5">
      <c r="A129" s="96">
        <v>104</v>
      </c>
      <c r="B129" s="2" t="s">
        <v>2122</v>
      </c>
      <c r="C129" s="289" t="s">
        <v>2123</v>
      </c>
      <c r="D129" s="1169"/>
      <c r="E129" s="1169"/>
      <c r="F129" s="861"/>
      <c r="G129" s="861">
        <v>79183149</v>
      </c>
      <c r="H129" s="861">
        <v>55105590</v>
      </c>
    </row>
    <row r="130" spans="1:8" ht="15.5">
      <c r="A130" s="96">
        <v>105</v>
      </c>
      <c r="B130" s="291" t="s">
        <v>2124</v>
      </c>
      <c r="C130" s="289" t="s">
        <v>2125</v>
      </c>
      <c r="D130" s="1169"/>
      <c r="E130" s="1169"/>
      <c r="F130" s="861"/>
      <c r="G130" s="861">
        <v>0</v>
      </c>
      <c r="H130" s="861">
        <v>50847926</v>
      </c>
    </row>
    <row r="131" spans="1:8" ht="15.5">
      <c r="A131" s="96">
        <v>106</v>
      </c>
      <c r="B131" s="2" t="s">
        <v>2126</v>
      </c>
      <c r="C131" s="289" t="s">
        <v>2127</v>
      </c>
      <c r="D131" s="1169"/>
      <c r="E131" s="1169"/>
      <c r="F131" s="861"/>
      <c r="G131" s="861">
        <v>0</v>
      </c>
      <c r="H131" s="861">
        <v>0</v>
      </c>
    </row>
    <row r="132" spans="1:8" ht="15.5">
      <c r="A132" s="96">
        <v>107</v>
      </c>
      <c r="B132" s="2" t="s">
        <v>2128</v>
      </c>
      <c r="C132" s="289" t="s">
        <v>2129</v>
      </c>
      <c r="D132" s="1169"/>
      <c r="E132" s="1169"/>
      <c r="F132" s="861"/>
      <c r="G132" s="861">
        <v>0</v>
      </c>
      <c r="H132" s="861">
        <v>0</v>
      </c>
    </row>
    <row r="133" spans="1:8" ht="15.5">
      <c r="A133" s="96" t="s">
        <v>3770</v>
      </c>
      <c r="B133" s="2" t="s">
        <v>3767</v>
      </c>
      <c r="C133" s="289" t="s">
        <v>4208</v>
      </c>
      <c r="D133" s="1169"/>
      <c r="E133" s="1169"/>
      <c r="F133" s="861"/>
      <c r="G133" s="861">
        <v>0</v>
      </c>
      <c r="H133" s="861">
        <v>0</v>
      </c>
    </row>
    <row r="134" spans="1:8" ht="15.5">
      <c r="A134" s="96" t="s">
        <v>3771</v>
      </c>
      <c r="B134" s="2" t="s">
        <v>3768</v>
      </c>
      <c r="C134" s="289" t="s">
        <v>4209</v>
      </c>
      <c r="D134" s="1169"/>
      <c r="E134" s="1169"/>
      <c r="F134" s="861"/>
      <c r="G134" s="861">
        <v>46807939</v>
      </c>
      <c r="H134" s="861">
        <v>0</v>
      </c>
    </row>
    <row r="135" spans="1:8" ht="15.5">
      <c r="A135" s="96" t="s">
        <v>3772</v>
      </c>
      <c r="B135" s="2" t="s">
        <v>3769</v>
      </c>
      <c r="C135" s="289" t="s">
        <v>4210</v>
      </c>
      <c r="D135" s="1169"/>
      <c r="E135" s="1169"/>
      <c r="F135" s="861"/>
      <c r="G135" s="861">
        <v>0</v>
      </c>
      <c r="H135" s="861">
        <v>0</v>
      </c>
    </row>
    <row r="136" spans="1:8" ht="15.5">
      <c r="A136" s="96">
        <v>108</v>
      </c>
      <c r="B136" s="2" t="s">
        <v>2130</v>
      </c>
      <c r="C136" s="289" t="s">
        <v>2131</v>
      </c>
      <c r="D136" s="1169"/>
      <c r="E136" s="1169"/>
      <c r="F136" s="861"/>
      <c r="G136" s="861">
        <v>13168324</v>
      </c>
      <c r="H136" s="861">
        <v>42838</v>
      </c>
    </row>
    <row r="137" spans="1:8" ht="15.5">
      <c r="A137" s="96" t="s">
        <v>3792</v>
      </c>
      <c r="B137" s="2" t="s">
        <v>3779</v>
      </c>
      <c r="C137" s="289" t="s">
        <v>4211</v>
      </c>
      <c r="D137" s="1169"/>
      <c r="E137" s="1169"/>
      <c r="F137" s="861"/>
      <c r="G137" s="861">
        <v>7338634</v>
      </c>
      <c r="H137" s="861">
        <v>15732</v>
      </c>
    </row>
    <row r="138" spans="1:8" ht="15.5">
      <c r="A138" s="96">
        <v>109</v>
      </c>
      <c r="B138" s="2" t="s">
        <v>2132</v>
      </c>
      <c r="C138" s="289" t="s">
        <v>2133</v>
      </c>
      <c r="D138" s="1169"/>
      <c r="E138" s="1169"/>
      <c r="F138" s="861"/>
      <c r="G138" s="861">
        <v>73071320</v>
      </c>
      <c r="H138" s="861">
        <v>9060486</v>
      </c>
    </row>
    <row r="139" spans="1:8" ht="15.5">
      <c r="A139" s="96">
        <v>110</v>
      </c>
      <c r="B139" s="291" t="s">
        <v>2134</v>
      </c>
      <c r="C139" s="289" t="s">
        <v>2135</v>
      </c>
      <c r="D139" s="1169"/>
      <c r="E139" s="1169"/>
      <c r="F139" s="861"/>
      <c r="G139" s="861">
        <v>36804740</v>
      </c>
      <c r="H139" s="861">
        <v>54756382</v>
      </c>
    </row>
    <row r="140" spans="1:8" ht="15.5">
      <c r="A140" s="96">
        <v>111</v>
      </c>
      <c r="B140" s="291" t="s">
        <v>492</v>
      </c>
      <c r="C140" s="289" t="s">
        <v>2136</v>
      </c>
      <c r="D140" s="1169"/>
      <c r="E140" s="1169"/>
      <c r="F140" s="861"/>
      <c r="G140" s="861">
        <v>4284067</v>
      </c>
      <c r="H140" s="861">
        <v>2356062</v>
      </c>
    </row>
    <row r="141" spans="1:8" ht="15.5">
      <c r="A141" s="96" t="s">
        <v>3777</v>
      </c>
      <c r="B141" s="291" t="s">
        <v>3773</v>
      </c>
      <c r="C141" s="289" t="s">
        <v>3774</v>
      </c>
      <c r="D141" s="1169"/>
      <c r="E141" s="1169"/>
      <c r="F141" s="861"/>
      <c r="G141" s="861">
        <v>0</v>
      </c>
      <c r="H141" s="861">
        <v>0</v>
      </c>
    </row>
    <row r="142" spans="1:8" ht="15.5">
      <c r="A142" s="96" t="s">
        <v>3778</v>
      </c>
      <c r="B142" s="291" t="s">
        <v>3775</v>
      </c>
      <c r="C142" s="289" t="s">
        <v>3776</v>
      </c>
      <c r="D142" s="1169"/>
      <c r="E142" s="1169"/>
      <c r="F142" s="861"/>
      <c r="G142" s="861">
        <v>0</v>
      </c>
      <c r="H142" s="861">
        <v>0</v>
      </c>
    </row>
    <row r="143" spans="1:8" ht="15.5">
      <c r="A143" s="96">
        <v>112</v>
      </c>
      <c r="B143" s="291" t="s">
        <v>491</v>
      </c>
      <c r="C143" s="289" t="s">
        <v>2137</v>
      </c>
      <c r="D143" s="1169"/>
      <c r="E143" s="1169"/>
      <c r="F143" s="861"/>
      <c r="G143" s="861">
        <v>5961123</v>
      </c>
      <c r="H143" s="861">
        <v>7257676</v>
      </c>
    </row>
    <row r="144" spans="1:8" ht="15.5">
      <c r="A144" s="96">
        <v>113</v>
      </c>
      <c r="B144" s="291" t="s">
        <v>493</v>
      </c>
      <c r="C144" s="289" t="s">
        <v>2138</v>
      </c>
      <c r="D144" s="1169"/>
      <c r="E144" s="1169"/>
      <c r="F144" s="861"/>
      <c r="G144" s="861">
        <v>5448142</v>
      </c>
      <c r="H144" s="861">
        <v>4926954</v>
      </c>
    </row>
    <row r="145" spans="1:10" ht="15.5">
      <c r="A145" s="96">
        <v>114</v>
      </c>
      <c r="B145" s="291" t="s">
        <v>494</v>
      </c>
      <c r="C145" s="289" t="s">
        <v>2139</v>
      </c>
      <c r="D145" s="799"/>
      <c r="E145" s="799"/>
      <c r="F145" s="337"/>
      <c r="G145" s="861">
        <v>718055</v>
      </c>
      <c r="H145" s="861">
        <v>815955</v>
      </c>
    </row>
    <row r="146" spans="1:10" ht="15.5">
      <c r="A146" s="96">
        <v>115</v>
      </c>
      <c r="B146" s="291" t="s">
        <v>495</v>
      </c>
      <c r="C146" s="289" t="s">
        <v>2140</v>
      </c>
      <c r="D146" s="799"/>
      <c r="E146" s="799"/>
      <c r="F146" s="337"/>
      <c r="G146" s="861">
        <v>697935</v>
      </c>
      <c r="H146" s="861">
        <v>630929</v>
      </c>
    </row>
    <row r="147" spans="1:10" ht="15.5">
      <c r="A147" s="96">
        <v>116</v>
      </c>
      <c r="B147" s="291" t="s">
        <v>2141</v>
      </c>
      <c r="C147" s="289" t="s">
        <v>2142</v>
      </c>
      <c r="D147" s="799"/>
      <c r="E147" s="799"/>
      <c r="F147" s="337"/>
      <c r="G147" s="861">
        <v>22778598</v>
      </c>
      <c r="H147" s="861">
        <v>19033809</v>
      </c>
    </row>
    <row r="148" spans="1:10" ht="15.5">
      <c r="A148" s="96">
        <v>117</v>
      </c>
      <c r="B148" s="291" t="s">
        <v>2143</v>
      </c>
      <c r="C148" s="289" t="s">
        <v>2144</v>
      </c>
      <c r="D148" s="799"/>
      <c r="E148" s="799"/>
      <c r="F148" s="337"/>
      <c r="G148" s="861">
        <v>76692660</v>
      </c>
      <c r="H148" s="861">
        <v>89777767</v>
      </c>
    </row>
    <row r="149" spans="1:10" ht="15.5">
      <c r="A149" s="96">
        <v>118</v>
      </c>
      <c r="B149" s="291" t="s">
        <v>2145</v>
      </c>
      <c r="C149" s="289" t="s">
        <v>2146</v>
      </c>
      <c r="D149" s="799"/>
      <c r="E149" s="799"/>
      <c r="F149" s="337"/>
      <c r="G149" s="861">
        <v>0</v>
      </c>
      <c r="H149" s="861"/>
    </row>
    <row r="150" spans="1:10" ht="15.5">
      <c r="A150" s="96">
        <v>119</v>
      </c>
      <c r="B150" s="291" t="s">
        <v>2147</v>
      </c>
      <c r="C150" s="289" t="s">
        <v>2148</v>
      </c>
      <c r="D150" s="799"/>
      <c r="E150" s="799"/>
      <c r="F150" s="337"/>
      <c r="G150" s="861">
        <v>0</v>
      </c>
      <c r="H150" s="861"/>
    </row>
    <row r="151" spans="1:10" ht="15.5">
      <c r="A151" s="96">
        <v>120</v>
      </c>
      <c r="B151" s="291" t="s">
        <v>2149</v>
      </c>
      <c r="C151" s="289" t="s">
        <v>2150</v>
      </c>
      <c r="D151" s="799"/>
      <c r="E151" s="799"/>
      <c r="F151" s="337"/>
      <c r="G151" s="861">
        <v>0</v>
      </c>
      <c r="H151" s="861">
        <v>0</v>
      </c>
    </row>
    <row r="152" spans="1:10" ht="15.5">
      <c r="A152" s="96">
        <v>121</v>
      </c>
      <c r="B152" s="291" t="s">
        <v>2151</v>
      </c>
      <c r="C152" s="289" t="s">
        <v>2152</v>
      </c>
      <c r="D152" s="799"/>
      <c r="E152" s="799"/>
      <c r="F152" s="337"/>
      <c r="G152" s="861">
        <v>0</v>
      </c>
      <c r="H152" s="861">
        <v>0</v>
      </c>
    </row>
    <row r="153" spans="1:10" ht="15.5">
      <c r="A153" s="96">
        <v>122</v>
      </c>
      <c r="B153" s="291" t="s">
        <v>2153</v>
      </c>
      <c r="C153" s="289" t="s">
        <v>2154</v>
      </c>
      <c r="D153" s="799"/>
      <c r="E153" s="799"/>
      <c r="F153" s="337"/>
      <c r="G153" s="861">
        <v>0</v>
      </c>
      <c r="H153" s="861">
        <v>0</v>
      </c>
    </row>
    <row r="154" spans="1:10" ht="15.5">
      <c r="A154" s="96">
        <v>123</v>
      </c>
      <c r="B154" s="291" t="s">
        <v>2155</v>
      </c>
      <c r="C154" s="289" t="s">
        <v>2156</v>
      </c>
      <c r="D154" s="800"/>
      <c r="E154" s="800"/>
      <c r="F154" s="338"/>
      <c r="G154" s="1170">
        <v>17885220</v>
      </c>
      <c r="H154" s="1170">
        <v>11175431</v>
      </c>
    </row>
    <row r="155" spans="1:10" ht="15.5">
      <c r="A155" s="96">
        <v>124</v>
      </c>
      <c r="B155" s="291" t="s">
        <v>2157</v>
      </c>
      <c r="C155" s="289" t="s">
        <v>2158</v>
      </c>
      <c r="D155" s="801"/>
      <c r="E155" s="801"/>
      <c r="F155" s="339"/>
      <c r="G155" s="1171">
        <v>6030946000</v>
      </c>
      <c r="H155" s="1171">
        <v>1675225000</v>
      </c>
    </row>
    <row r="156" spans="1:10" ht="15.5">
      <c r="A156" s="96">
        <v>125</v>
      </c>
      <c r="B156" s="2" t="s">
        <v>2159</v>
      </c>
      <c r="C156" s="96" t="s">
        <v>2160</v>
      </c>
      <c r="D156" s="799"/>
      <c r="E156" s="799"/>
      <c r="F156" s="337"/>
      <c r="G156" s="861">
        <v>1490784</v>
      </c>
      <c r="H156" s="861">
        <v>451727</v>
      </c>
    </row>
    <row r="157" spans="1:10" ht="15.5">
      <c r="A157" s="96">
        <v>126</v>
      </c>
      <c r="B157" s="2" t="s">
        <v>2161</v>
      </c>
      <c r="C157" s="96" t="s">
        <v>2162</v>
      </c>
      <c r="D157" s="799"/>
      <c r="E157" s="799"/>
      <c r="F157" s="337"/>
      <c r="G157" s="861">
        <v>1984344584</v>
      </c>
      <c r="H157" s="861">
        <v>566211781</v>
      </c>
    </row>
    <row r="158" spans="1:10" ht="15.5">
      <c r="A158" s="96">
        <v>127</v>
      </c>
      <c r="B158" s="2" t="s">
        <v>2163</v>
      </c>
      <c r="C158" s="96" t="s">
        <v>2164</v>
      </c>
      <c r="D158" s="799"/>
      <c r="E158" s="799"/>
      <c r="F158" s="337"/>
      <c r="G158" s="861">
        <v>12484619</v>
      </c>
      <c r="H158" s="861">
        <v>3467957</v>
      </c>
    </row>
    <row r="159" spans="1:10" ht="15.5">
      <c r="A159" s="96">
        <v>128</v>
      </c>
      <c r="B159" s="2" t="s">
        <v>2165</v>
      </c>
      <c r="C159" s="96" t="s">
        <v>2166</v>
      </c>
      <c r="D159" s="799"/>
      <c r="E159" s="799"/>
      <c r="F159" s="337"/>
      <c r="G159" s="861">
        <v>0</v>
      </c>
      <c r="H159" s="861">
        <v>0</v>
      </c>
    </row>
    <row r="160" spans="1:10" ht="15.5">
      <c r="A160" s="96">
        <v>129</v>
      </c>
      <c r="B160" s="2" t="s">
        <v>2167</v>
      </c>
      <c r="C160" s="96" t="s">
        <v>2168</v>
      </c>
      <c r="D160" s="799"/>
      <c r="E160" s="799"/>
      <c r="F160" s="337"/>
      <c r="G160" s="861">
        <v>0</v>
      </c>
      <c r="H160" s="861">
        <v>0</v>
      </c>
      <c r="I160" s="96"/>
      <c r="J160" s="336"/>
    </row>
    <row r="161" spans="1:10" ht="15.5">
      <c r="A161" s="96">
        <v>130</v>
      </c>
      <c r="B161" s="2" t="s">
        <v>2169</v>
      </c>
      <c r="C161" s="96" t="s">
        <v>2170</v>
      </c>
      <c r="D161" s="799"/>
      <c r="E161" s="799"/>
      <c r="F161" s="337"/>
      <c r="G161" s="861">
        <v>1201614</v>
      </c>
      <c r="H161" s="861">
        <v>333782</v>
      </c>
      <c r="I161" s="96"/>
      <c r="J161" s="336"/>
    </row>
    <row r="162" spans="1:10" ht="15.5">
      <c r="A162" s="96">
        <v>131</v>
      </c>
      <c r="B162" s="2" t="s">
        <v>2171</v>
      </c>
      <c r="C162" s="96" t="s">
        <v>2172</v>
      </c>
      <c r="D162" s="799"/>
      <c r="E162" s="799"/>
      <c r="F162" s="337"/>
      <c r="G162" s="861">
        <v>4586264</v>
      </c>
      <c r="H162" s="861">
        <v>1278013</v>
      </c>
      <c r="I162" s="96"/>
      <c r="J162" s="336"/>
    </row>
    <row r="163" spans="1:10" ht="15.5">
      <c r="A163" s="96">
        <v>132</v>
      </c>
      <c r="B163" s="2" t="s">
        <v>2173</v>
      </c>
      <c r="C163" s="96" t="s">
        <v>2174</v>
      </c>
      <c r="D163" s="799"/>
      <c r="E163" s="799"/>
      <c r="F163" s="337"/>
      <c r="G163" s="861">
        <v>632</v>
      </c>
      <c r="H163" s="861">
        <v>175</v>
      </c>
      <c r="I163" s="96"/>
    </row>
    <row r="164" spans="1:10" ht="15.5">
      <c r="A164" s="96">
        <v>133</v>
      </c>
      <c r="B164" s="2" t="s">
        <v>2175</v>
      </c>
      <c r="C164" s="96" t="s">
        <v>2176</v>
      </c>
      <c r="D164" s="799"/>
      <c r="E164" s="799"/>
      <c r="F164" s="337"/>
      <c r="G164" s="861">
        <v>0</v>
      </c>
      <c r="H164" s="861">
        <v>0</v>
      </c>
      <c r="I164" s="96"/>
    </row>
    <row r="165" spans="1:10" ht="15.5">
      <c r="A165" s="96">
        <v>134</v>
      </c>
      <c r="B165" s="2" t="s">
        <v>2177</v>
      </c>
      <c r="C165" s="96" t="s">
        <v>2178</v>
      </c>
      <c r="D165" s="799"/>
      <c r="E165" s="799"/>
      <c r="F165" s="337"/>
      <c r="G165" s="861">
        <v>2062428</v>
      </c>
      <c r="H165" s="861">
        <v>572897</v>
      </c>
      <c r="I165" s="96"/>
    </row>
    <row r="166" spans="1:10" ht="15.5">
      <c r="A166" s="96">
        <v>135</v>
      </c>
      <c r="B166" s="2" t="s">
        <v>2179</v>
      </c>
      <c r="C166" s="96" t="s">
        <v>2180</v>
      </c>
      <c r="D166" s="799"/>
      <c r="E166" s="799"/>
      <c r="F166" s="337"/>
      <c r="G166" s="861">
        <v>2046600</v>
      </c>
      <c r="H166" s="861">
        <v>568500</v>
      </c>
      <c r="I166" s="96"/>
    </row>
    <row r="167" spans="1:10" ht="15.5">
      <c r="A167" s="96">
        <v>136</v>
      </c>
      <c r="B167" s="2" t="s">
        <v>2181</v>
      </c>
      <c r="C167" s="96" t="s">
        <v>2182</v>
      </c>
      <c r="D167" s="1169"/>
      <c r="E167" s="799"/>
      <c r="F167" s="337"/>
      <c r="G167" s="861">
        <v>12981177</v>
      </c>
      <c r="H167" s="861">
        <v>3600859</v>
      </c>
      <c r="I167" s="96"/>
    </row>
    <row r="168" spans="1:10" ht="15.5">
      <c r="A168" s="96">
        <v>137</v>
      </c>
      <c r="B168" s="2" t="s">
        <v>2183</v>
      </c>
      <c r="C168" s="96" t="s">
        <v>2184</v>
      </c>
      <c r="D168" s="799"/>
      <c r="E168" s="799"/>
      <c r="F168" s="337"/>
      <c r="G168" s="861">
        <v>3332555</v>
      </c>
      <c r="H168" s="861">
        <v>969766</v>
      </c>
      <c r="I168" s="96"/>
    </row>
    <row r="169" spans="1:10" ht="15.5">
      <c r="A169" s="96">
        <v>138</v>
      </c>
      <c r="B169" s="2" t="s">
        <v>2185</v>
      </c>
      <c r="C169" s="96" t="s">
        <v>2186</v>
      </c>
      <c r="D169" s="799"/>
      <c r="E169" s="799"/>
      <c r="F169" s="337"/>
      <c r="G169" s="861">
        <v>860338</v>
      </c>
      <c r="H169" s="861">
        <v>228746</v>
      </c>
      <c r="I169" s="96"/>
    </row>
    <row r="170" spans="1:10" ht="15.5">
      <c r="A170" s="96"/>
      <c r="B170" s="2"/>
      <c r="C170" s="96"/>
      <c r="D170" s="441"/>
      <c r="E170" s="431"/>
      <c r="F170" s="431"/>
      <c r="G170" s="441"/>
      <c r="H170" s="431"/>
      <c r="I170" s="96"/>
    </row>
    <row r="171" spans="1:10" ht="15.5">
      <c r="A171" s="96"/>
      <c r="B171" s="268" t="s">
        <v>2187</v>
      </c>
      <c r="C171" s="96"/>
      <c r="D171" s="441"/>
      <c r="E171" s="431"/>
      <c r="F171" s="431"/>
      <c r="G171" s="441"/>
      <c r="H171" s="431"/>
      <c r="I171" s="96"/>
    </row>
    <row r="172" spans="1:10" ht="15.5">
      <c r="A172" s="96">
        <v>139</v>
      </c>
      <c r="B172" s="2" t="s">
        <v>2188</v>
      </c>
      <c r="C172" s="96" t="s">
        <v>2189</v>
      </c>
      <c r="D172" s="802"/>
      <c r="E172" s="431"/>
      <c r="F172" s="431"/>
      <c r="G172" s="340"/>
      <c r="H172" s="431"/>
      <c r="I172" s="96"/>
    </row>
    <row r="173" spans="1:10" ht="15.5">
      <c r="A173" s="96">
        <v>140</v>
      </c>
      <c r="B173" s="2" t="s">
        <v>2190</v>
      </c>
      <c r="C173" s="96" t="s">
        <v>2189</v>
      </c>
      <c r="D173" s="802"/>
      <c r="E173" s="431"/>
      <c r="F173" s="431"/>
      <c r="G173" s="340"/>
      <c r="H173" s="431"/>
      <c r="I173" s="96"/>
    </row>
    <row r="174" spans="1:10" ht="15.5">
      <c r="A174" s="96">
        <v>141</v>
      </c>
      <c r="B174" s="2" t="s">
        <v>2191</v>
      </c>
      <c r="C174" s="96" t="s">
        <v>2189</v>
      </c>
      <c r="D174" s="802"/>
      <c r="E174" s="431"/>
      <c r="F174" s="431"/>
      <c r="G174" s="340">
        <v>516.84</v>
      </c>
      <c r="H174" s="431"/>
      <c r="I174" s="96"/>
    </row>
    <row r="175" spans="1:10" ht="15.5">
      <c r="A175" s="96">
        <v>142</v>
      </c>
      <c r="B175" s="2" t="s">
        <v>2192</v>
      </c>
      <c r="C175" s="96" t="s">
        <v>2189</v>
      </c>
      <c r="D175" s="802"/>
      <c r="E175" s="431"/>
      <c r="F175" s="431"/>
      <c r="G175" s="340">
        <v>2.75</v>
      </c>
      <c r="H175" s="431"/>
      <c r="I175" s="96"/>
    </row>
    <row r="176" spans="1:10" ht="15.5">
      <c r="A176" s="96">
        <v>143</v>
      </c>
      <c r="B176" s="2" t="s">
        <v>2193</v>
      </c>
      <c r="C176" s="96" t="s">
        <v>2189</v>
      </c>
      <c r="D176" s="802"/>
      <c r="E176" s="431"/>
      <c r="F176" s="431"/>
      <c r="G176" s="340">
        <v>323.10000000000002</v>
      </c>
      <c r="H176" s="431"/>
      <c r="I176" s="96"/>
    </row>
    <row r="177" spans="1:9" ht="15.5">
      <c r="A177" s="96">
        <v>144</v>
      </c>
      <c r="B177" s="2" t="s">
        <v>2194</v>
      </c>
      <c r="C177" s="96" t="s">
        <v>2189</v>
      </c>
      <c r="D177" s="802"/>
      <c r="E177" s="431"/>
      <c r="F177" s="431"/>
      <c r="G177" s="340">
        <v>375.02</v>
      </c>
      <c r="H177" s="862"/>
      <c r="I177" s="96"/>
    </row>
    <row r="178" spans="1:9" ht="15.5">
      <c r="A178" s="96">
        <v>145</v>
      </c>
      <c r="B178" s="2" t="s">
        <v>2195</v>
      </c>
      <c r="C178" s="96" t="s">
        <v>2189</v>
      </c>
      <c r="D178" s="802"/>
      <c r="E178" s="431"/>
      <c r="F178" s="431"/>
      <c r="G178" s="340">
        <v>346.12</v>
      </c>
      <c r="H178" s="431"/>
      <c r="I178" s="96"/>
    </row>
    <row r="179" spans="1:9" ht="15.5">
      <c r="A179" s="96">
        <v>146</v>
      </c>
      <c r="B179" s="2" t="s">
        <v>2196</v>
      </c>
      <c r="C179" s="96" t="s">
        <v>2189</v>
      </c>
      <c r="D179" s="802"/>
      <c r="E179" s="431"/>
      <c r="F179" s="431"/>
      <c r="G179" s="340"/>
      <c r="H179" s="431"/>
      <c r="I179" s="96"/>
    </row>
    <row r="180" spans="1:9" ht="15.5">
      <c r="A180" s="96">
        <v>147</v>
      </c>
      <c r="B180" s="2" t="s">
        <v>2197</v>
      </c>
      <c r="C180" s="96" t="s">
        <v>2189</v>
      </c>
      <c r="D180" s="802"/>
      <c r="E180" s="340"/>
      <c r="F180" s="340"/>
      <c r="G180" s="340">
        <v>1555.2</v>
      </c>
      <c r="H180" s="340">
        <v>432</v>
      </c>
      <c r="I180" s="96"/>
    </row>
    <row r="181" spans="1:9" ht="15.5">
      <c r="A181" s="96">
        <v>148</v>
      </c>
      <c r="B181" s="2" t="s">
        <v>2198</v>
      </c>
      <c r="C181" s="96" t="s">
        <v>2189</v>
      </c>
      <c r="D181" s="802"/>
      <c r="E181" s="431"/>
      <c r="F181" s="431"/>
      <c r="G181" s="340">
        <v>730.34</v>
      </c>
      <c r="H181" s="431"/>
      <c r="I181" s="96"/>
    </row>
    <row r="182" spans="1:9" ht="15.5">
      <c r="A182" s="96">
        <v>149</v>
      </c>
      <c r="B182" s="2" t="s">
        <v>2199</v>
      </c>
      <c r="C182" s="96" t="s">
        <v>2189</v>
      </c>
      <c r="D182" s="802"/>
      <c r="E182" s="431"/>
      <c r="F182" s="431"/>
      <c r="G182" s="340">
        <v>50</v>
      </c>
      <c r="H182" s="431"/>
      <c r="I182" s="96"/>
    </row>
    <row r="183" spans="1:9" ht="15.5">
      <c r="A183" s="96">
        <v>150</v>
      </c>
      <c r="B183" s="2" t="s">
        <v>2200</v>
      </c>
      <c r="C183" s="96" t="s">
        <v>2189</v>
      </c>
      <c r="D183" s="803"/>
      <c r="E183" s="431"/>
      <c r="F183" s="431"/>
      <c r="G183" s="845">
        <v>99</v>
      </c>
      <c r="H183" s="431"/>
      <c r="I183" s="96"/>
    </row>
    <row r="184" spans="1:9" ht="15.5">
      <c r="A184" s="96">
        <v>151</v>
      </c>
      <c r="B184" s="2" t="s">
        <v>2201</v>
      </c>
      <c r="C184" s="96"/>
      <c r="D184" s="804">
        <f>SUM(D172:D183)</f>
        <v>0</v>
      </c>
      <c r="E184" s="443"/>
      <c r="F184" s="443"/>
      <c r="G184" s="442">
        <f>SUM(G172:G183)</f>
        <v>3998.37</v>
      </c>
      <c r="H184" s="443"/>
      <c r="I184" s="96"/>
    </row>
    <row r="185" spans="1:9" ht="15.5">
      <c r="B185" s="2"/>
      <c r="I185" s="96"/>
    </row>
    <row r="186" spans="1:9" ht="15.5">
      <c r="B186" s="2"/>
      <c r="I186" s="96"/>
    </row>
    <row r="187" spans="1:9" ht="15.5">
      <c r="B187" s="2"/>
      <c r="I187" s="96"/>
    </row>
    <row r="188" spans="1:9" ht="15.5">
      <c r="B188" s="2"/>
      <c r="I188" s="96"/>
    </row>
    <row r="189" spans="1:9" ht="15.5">
      <c r="B189" s="2"/>
    </row>
    <row r="190" spans="1:9" ht="15.5">
      <c r="B190" s="2"/>
    </row>
    <row r="191" spans="1:9" ht="15.5">
      <c r="B191" s="2"/>
    </row>
    <row r="192" spans="1:9" ht="15.5">
      <c r="B192" s="2"/>
    </row>
    <row r="193" spans="2:2" ht="15.5">
      <c r="B193" s="2"/>
    </row>
    <row r="194" spans="2:2" ht="15.5">
      <c r="B194" s="2"/>
    </row>
    <row r="195" spans="2:2" ht="15.5">
      <c r="B195" s="2"/>
    </row>
    <row r="196" spans="2:2" ht="15.5">
      <c r="B196" s="2"/>
    </row>
    <row r="197" spans="2:2" ht="15.5">
      <c r="B197" s="2"/>
    </row>
    <row r="198" spans="2:2" ht="15.5">
      <c r="B198" s="2"/>
    </row>
    <row r="199" spans="2:2" ht="15.5">
      <c r="B199" s="2"/>
    </row>
    <row r="200" spans="2:2" ht="15.5">
      <c r="B200" s="2"/>
    </row>
    <row r="201" spans="2:2" ht="15.5">
      <c r="B201" s="2"/>
    </row>
    <row r="202" spans="2:2" ht="15.5">
      <c r="B202" s="2"/>
    </row>
    <row r="203" spans="2:2" ht="15.5">
      <c r="B203" s="2"/>
    </row>
    <row r="204" spans="2:2" ht="15.5">
      <c r="B204" s="2"/>
    </row>
    <row r="205" spans="2:2" ht="15.5">
      <c r="B205" s="2"/>
    </row>
    <row r="206" spans="2:2" ht="15.5">
      <c r="B206" s="2"/>
    </row>
    <row r="207" spans="2:2" ht="15.5">
      <c r="B207" s="2"/>
    </row>
    <row r="208" spans="2:2" ht="15.5">
      <c r="B208" s="2"/>
    </row>
    <row r="209" spans="2:2" ht="15.5">
      <c r="B209" s="2"/>
    </row>
    <row r="210" spans="2:2" ht="15.5">
      <c r="B210" s="2"/>
    </row>
    <row r="211" spans="2:2" ht="15.5">
      <c r="B211" s="2"/>
    </row>
    <row r="212" spans="2:2" ht="15.5">
      <c r="B212" s="2"/>
    </row>
    <row r="213" spans="2:2" ht="15.5">
      <c r="B213" s="2"/>
    </row>
    <row r="214" spans="2:2" ht="15.5">
      <c r="B214" s="2"/>
    </row>
    <row r="215" spans="2:2" ht="15.5">
      <c r="B215" s="2"/>
    </row>
    <row r="216" spans="2:2" ht="15.5">
      <c r="B216" s="2"/>
    </row>
    <row r="217" spans="2:2" ht="15.5">
      <c r="B217" s="2"/>
    </row>
    <row r="218" spans="2:2" ht="15.5">
      <c r="B218" s="2"/>
    </row>
    <row r="219" spans="2:2" ht="15.5">
      <c r="B219" s="2"/>
    </row>
    <row r="220" spans="2:2" ht="15.5">
      <c r="B220" s="2"/>
    </row>
    <row r="221" spans="2:2" ht="15.5">
      <c r="B221" s="2"/>
    </row>
    <row r="222" spans="2:2" ht="15.5">
      <c r="B222" s="2"/>
    </row>
    <row r="223" spans="2:2" ht="15.5">
      <c r="B223" s="2"/>
    </row>
    <row r="224" spans="2:2" ht="15.5">
      <c r="B224" s="2"/>
    </row>
    <row r="225" spans="2:2" ht="15.5">
      <c r="B225" s="2"/>
    </row>
    <row r="226" spans="2:2" ht="15.5">
      <c r="B226" s="2"/>
    </row>
    <row r="227" spans="2:2" ht="15.5">
      <c r="B227" s="2"/>
    </row>
    <row r="228" spans="2:2" ht="15.5">
      <c r="B228" s="2"/>
    </row>
    <row r="229" spans="2:2" ht="15.5">
      <c r="B229" s="2"/>
    </row>
    <row r="230" spans="2:2" ht="15.5">
      <c r="B230" s="2"/>
    </row>
    <row r="231" spans="2:2" ht="15.5">
      <c r="B231" s="2"/>
    </row>
    <row r="232" spans="2:2" ht="15.5">
      <c r="B232" s="2"/>
    </row>
    <row r="233" spans="2:2" ht="15.5">
      <c r="B233" s="2"/>
    </row>
    <row r="234" spans="2:2" ht="15.5">
      <c r="B234" s="2"/>
    </row>
    <row r="235" spans="2:2" ht="15.5">
      <c r="B235" s="2"/>
    </row>
    <row r="236" spans="2:2" ht="15.5">
      <c r="B236" s="2"/>
    </row>
    <row r="237" spans="2:2" ht="15.5">
      <c r="B237" s="2"/>
    </row>
    <row r="238" spans="2:2" ht="15.5">
      <c r="B238" s="2"/>
    </row>
    <row r="239" spans="2:2" ht="15.5">
      <c r="B239" s="2"/>
    </row>
    <row r="240" spans="2:2" ht="15.5">
      <c r="B240" s="2"/>
    </row>
    <row r="241" spans="2:2" ht="15.5">
      <c r="B241" s="2"/>
    </row>
    <row r="242" spans="2:2" ht="15.5">
      <c r="B242" s="2"/>
    </row>
    <row r="243" spans="2:2" ht="15.5">
      <c r="B243" s="2"/>
    </row>
    <row r="244" spans="2:2" ht="15.5">
      <c r="B244" s="2"/>
    </row>
    <row r="245" spans="2:2" ht="15.5">
      <c r="B245" s="2"/>
    </row>
    <row r="246" spans="2:2" ht="15.5">
      <c r="B246" s="2"/>
    </row>
    <row r="247" spans="2:2" ht="15.5">
      <c r="B247" s="2"/>
    </row>
    <row r="248" spans="2:2" ht="15.5">
      <c r="B248" s="2"/>
    </row>
    <row r="249" spans="2:2" ht="15.5">
      <c r="B249" s="2"/>
    </row>
    <row r="250" spans="2:2" ht="15.5">
      <c r="B250" s="2"/>
    </row>
    <row r="251" spans="2:2" ht="15.5">
      <c r="B251" s="2"/>
    </row>
    <row r="252" spans="2:2" ht="15.5">
      <c r="B252" s="2"/>
    </row>
    <row r="253" spans="2:2" ht="15.5">
      <c r="B253" s="2"/>
    </row>
    <row r="254" spans="2:2" ht="15.5">
      <c r="B254" s="2"/>
    </row>
    <row r="255" spans="2:2" ht="15.5">
      <c r="B255" s="2"/>
    </row>
    <row r="256" spans="2:2" ht="15.5">
      <c r="B256" s="2"/>
    </row>
    <row r="257" spans="2:2" ht="15.5">
      <c r="B257" s="2"/>
    </row>
    <row r="258" spans="2:2" ht="15.5">
      <c r="B258" s="2"/>
    </row>
    <row r="259" spans="2:2" ht="15.5">
      <c r="B259" s="2"/>
    </row>
    <row r="260" spans="2:2" ht="15.5">
      <c r="B260" s="2"/>
    </row>
    <row r="261" spans="2:2" ht="15.5">
      <c r="B261" s="2"/>
    </row>
    <row r="262" spans="2:2" ht="15.5">
      <c r="B262" s="2"/>
    </row>
    <row r="263" spans="2:2" ht="15.5">
      <c r="B263" s="2"/>
    </row>
    <row r="264" spans="2:2" ht="15.5">
      <c r="B264" s="2"/>
    </row>
    <row r="265" spans="2:2" ht="15.5">
      <c r="B265" s="2"/>
    </row>
    <row r="266" spans="2:2" ht="15.5">
      <c r="B266" s="2"/>
    </row>
    <row r="267" spans="2:2" ht="15.5">
      <c r="B267" s="2"/>
    </row>
    <row r="268" spans="2:2" ht="15.5">
      <c r="B268" s="2"/>
    </row>
    <row r="269" spans="2:2" ht="15.5">
      <c r="B269" s="2"/>
    </row>
    <row r="270" spans="2:2" ht="15.5">
      <c r="B270" s="2"/>
    </row>
    <row r="271" spans="2:2" ht="15.5">
      <c r="B271" s="2"/>
    </row>
    <row r="272" spans="2:2" ht="15.5">
      <c r="B272" s="2"/>
    </row>
    <row r="273" spans="2:2" ht="15.5">
      <c r="B273" s="2"/>
    </row>
    <row r="274" spans="2:2" ht="15.5">
      <c r="B274" s="2"/>
    </row>
    <row r="275" spans="2:2" ht="15.5">
      <c r="B275" s="2"/>
    </row>
    <row r="276" spans="2:2" ht="15.5">
      <c r="B276" s="2"/>
    </row>
    <row r="277" spans="2:2" ht="15.5">
      <c r="B277" s="2"/>
    </row>
    <row r="278" spans="2:2" ht="15.5">
      <c r="B278" s="2"/>
    </row>
    <row r="279" spans="2:2" ht="15.5">
      <c r="B279" s="2"/>
    </row>
    <row r="280" spans="2:2" ht="15.5">
      <c r="B280" s="2"/>
    </row>
    <row r="281" spans="2:2" ht="15.5">
      <c r="B281" s="2"/>
    </row>
    <row r="282" spans="2:2" ht="15.5">
      <c r="B282" s="2"/>
    </row>
    <row r="283" spans="2:2" ht="15.5">
      <c r="B283" s="2"/>
    </row>
    <row r="284" spans="2:2" ht="15.5">
      <c r="B284" s="2"/>
    </row>
    <row r="285" spans="2:2" ht="15.5">
      <c r="B285" s="2"/>
    </row>
    <row r="286" spans="2:2" ht="15.5">
      <c r="B286" s="2"/>
    </row>
    <row r="287" spans="2:2" ht="15.5">
      <c r="B287" s="2"/>
    </row>
    <row r="288" spans="2:2" ht="15.5">
      <c r="B288" s="2"/>
    </row>
    <row r="289" spans="2:2" ht="15.5">
      <c r="B289" s="2"/>
    </row>
    <row r="290" spans="2:2" ht="15.5">
      <c r="B290" s="2"/>
    </row>
    <row r="291" spans="2:2" ht="15.5">
      <c r="B291" s="2"/>
    </row>
  </sheetData>
  <sheetProtection sheet="1" objects="1" scenarios="1"/>
  <mergeCells count="3">
    <mergeCell ref="A3:E3"/>
    <mergeCell ref="A1:H1"/>
    <mergeCell ref="A2:H2"/>
  </mergeCells>
  <pageMargins left="0.7" right="0.7" top="0.75" bottom="0.75" header="0.3" footer="0.3"/>
  <pageSetup scale="65" fitToHeight="0" orientation="landscape" r:id="rId1"/>
  <headerFooter>
    <oddHeader>&amp;C&amp;"Times New Roman,Bold"&amp;14ATTACHMENT D, Page &amp;P of &amp;N
EVERGY</oddHeader>
    <oddFooter>&amp;R&amp;1#&amp;"Calibri"&amp;10&amp;KA80000Internal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J19"/>
  <sheetViews>
    <sheetView view="pageBreakPreview" zoomScale="90" zoomScaleNormal="100" zoomScaleSheetLayoutView="90" workbookViewId="0">
      <selection activeCell="E5" sqref="E5"/>
    </sheetView>
  </sheetViews>
  <sheetFormatPr defaultRowHeight="12.5"/>
  <cols>
    <col min="1" max="1" width="6.81640625" customWidth="1"/>
    <col min="2" max="4" width="19.81640625" customWidth="1"/>
    <col min="5" max="5" width="15.81640625" customWidth="1"/>
    <col min="6" max="6" width="4.81640625" customWidth="1"/>
    <col min="7" max="7" width="15.81640625" customWidth="1"/>
    <col min="8" max="8" width="6.81640625" customWidth="1"/>
  </cols>
  <sheetData>
    <row r="1" spans="1:10" ht="20.5">
      <c r="A1" s="1247" t="s">
        <v>586</v>
      </c>
      <c r="B1" s="1292"/>
      <c r="C1" s="1292"/>
      <c r="D1" s="1292"/>
      <c r="E1" s="1292"/>
      <c r="F1" s="1292"/>
      <c r="G1" s="1292"/>
      <c r="H1" s="1292"/>
    </row>
    <row r="2" spans="1:10" ht="18">
      <c r="A2" s="1233" t="str">
        <f>' Net Monthly Bill'!A2:B2</f>
        <v>For Contract Year Beginning June 1, 2026, Based on 2025 Data</v>
      </c>
      <c r="B2" s="1218"/>
      <c r="C2" s="1218"/>
      <c r="D2" s="1218"/>
      <c r="E2" s="1218"/>
      <c r="F2" s="1218"/>
      <c r="G2" s="1218"/>
      <c r="H2" s="1218"/>
    </row>
    <row r="3" spans="1:10" ht="15.5">
      <c r="A3" s="2"/>
      <c r="B3" s="2"/>
      <c r="C3" s="2"/>
      <c r="D3" s="2"/>
      <c r="E3" s="2"/>
      <c r="F3" s="2"/>
      <c r="G3" s="2"/>
    </row>
    <row r="4" spans="1:10" ht="15.5">
      <c r="A4" s="2"/>
      <c r="B4" s="2"/>
      <c r="C4" s="2"/>
      <c r="D4" s="2"/>
      <c r="E4" s="99" t="s">
        <v>2862</v>
      </c>
      <c r="F4" s="99"/>
      <c r="G4" s="99" t="s">
        <v>2863</v>
      </c>
    </row>
    <row r="5" spans="1:10" ht="15.5">
      <c r="A5" s="96">
        <v>1</v>
      </c>
      <c r="B5" s="2" t="s">
        <v>1192</v>
      </c>
      <c r="C5" s="2"/>
      <c r="D5" s="2"/>
      <c r="E5" s="603">
        <f>'Form 1 Inputs'!D77</f>
        <v>1999273</v>
      </c>
      <c r="F5" s="603"/>
      <c r="G5" s="603">
        <f>'Form 1 Inputs'!E77</f>
        <v>1655822</v>
      </c>
    </row>
    <row r="6" spans="1:10" ht="15.5">
      <c r="A6" s="96"/>
      <c r="B6" s="2"/>
      <c r="C6" s="2"/>
      <c r="D6" s="2"/>
      <c r="E6" s="20"/>
      <c r="F6" s="20"/>
      <c r="G6" s="20"/>
    </row>
    <row r="7" spans="1:10" ht="18.5">
      <c r="A7" s="96">
        <v>2</v>
      </c>
      <c r="B7" s="2" t="s">
        <v>780</v>
      </c>
      <c r="C7" s="2"/>
      <c r="D7" s="2"/>
      <c r="E7" s="410">
        <v>0</v>
      </c>
      <c r="F7" s="604"/>
      <c r="G7" s="410">
        <v>0</v>
      </c>
      <c r="I7" s="79"/>
    </row>
    <row r="8" spans="1:10" ht="15.5">
      <c r="A8" s="96"/>
      <c r="B8" s="2"/>
      <c r="C8" s="2"/>
      <c r="D8" s="2"/>
      <c r="E8" s="20"/>
      <c r="F8" s="20"/>
      <c r="G8" s="20"/>
    </row>
    <row r="9" spans="1:10" ht="15.5">
      <c r="A9" s="96">
        <v>3</v>
      </c>
      <c r="B9" s="396" t="s">
        <v>381</v>
      </c>
      <c r="C9" s="2"/>
      <c r="D9" s="2"/>
      <c r="E9" s="411">
        <v>0</v>
      </c>
      <c r="F9" s="605"/>
      <c r="G9" s="411">
        <v>0</v>
      </c>
      <c r="I9" s="79"/>
    </row>
    <row r="10" spans="1:10" ht="15.5">
      <c r="A10" s="96"/>
      <c r="B10" s="2"/>
      <c r="C10" s="2"/>
      <c r="D10" s="2"/>
      <c r="E10" s="20"/>
      <c r="F10" s="20"/>
      <c r="G10" s="20"/>
    </row>
    <row r="11" spans="1:10" ht="15.5">
      <c r="A11" s="96">
        <v>4</v>
      </c>
      <c r="B11" s="2" t="s">
        <v>1154</v>
      </c>
      <c r="C11" s="2"/>
      <c r="D11" s="2"/>
      <c r="E11" s="606">
        <f>SUM(E5:E9)</f>
        <v>1999273</v>
      </c>
      <c r="F11" s="607"/>
      <c r="G11" s="608">
        <f>SUM(G5:G9)</f>
        <v>1655822</v>
      </c>
    </row>
    <row r="12" spans="1:10" ht="15.5">
      <c r="A12" s="96"/>
      <c r="B12" s="2"/>
      <c r="C12" s="2"/>
      <c r="D12" s="2"/>
      <c r="E12" s="1219" t="s">
        <v>1593</v>
      </c>
      <c r="F12" s="1219"/>
      <c r="G12" s="1219"/>
    </row>
    <row r="13" spans="1:10" ht="15.5">
      <c r="A13" s="96"/>
      <c r="B13" s="2"/>
      <c r="C13" s="2"/>
      <c r="D13" s="2"/>
      <c r="E13" s="2"/>
      <c r="F13" s="2"/>
      <c r="G13" s="2"/>
    </row>
    <row r="14" spans="1:10" ht="15.5">
      <c r="A14" s="144" t="s">
        <v>384</v>
      </c>
    </row>
    <row r="15" spans="1:10" ht="18.5">
      <c r="A15" s="413" t="s">
        <v>781</v>
      </c>
      <c r="B15" s="412"/>
      <c r="J15" s="98"/>
    </row>
    <row r="16" spans="1:10" ht="15.5">
      <c r="A16" s="2"/>
    </row>
    <row r="19" spans="1:1" ht="18.5">
      <c r="A19" s="150"/>
    </row>
  </sheetData>
  <sheetProtection sheet="1"/>
  <mergeCells count="3">
    <mergeCell ref="A1:H1"/>
    <mergeCell ref="A2:H2"/>
    <mergeCell ref="E12:G12"/>
  </mergeCells>
  <phoneticPr fontId="26" type="noConversion"/>
  <printOptions horizontalCentered="1"/>
  <pageMargins left="0.75" right="0.75" top="0.95" bottom="1" header="0.5" footer="0.5"/>
  <pageSetup scale="83" orientation="portrait" r:id="rId1"/>
  <headerFooter alignWithMargins="0">
    <oddHeader>&amp;C&amp;"Times New Roman,Bold"&amp;16ATTACHMENT D, Page &amp;P of &amp;N
EVERGY</oddHeader>
    <oddFooter>&amp;R&amp;1#&amp;"Calibri"&amp;10&amp;KA80000Internal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IK134"/>
  <sheetViews>
    <sheetView zoomScale="80" zoomScaleNormal="80" zoomScaleSheetLayoutView="80" workbookViewId="0">
      <selection activeCell="BA23" sqref="BA23"/>
    </sheetView>
  </sheetViews>
  <sheetFormatPr defaultColWidth="12.453125" defaultRowHeight="12.5"/>
  <cols>
    <col min="1" max="1" width="5" style="23" customWidth="1"/>
    <col min="2" max="2" width="8" style="43" customWidth="1"/>
    <col min="3" max="3" width="9.1796875" style="43" customWidth="1"/>
    <col min="4" max="5" width="5.81640625" style="43" customWidth="1"/>
    <col min="6" max="6" width="8.81640625" style="43" customWidth="1"/>
    <col min="7" max="7" width="6.54296875" style="43" customWidth="1"/>
    <col min="8" max="8" width="8.81640625" style="43" customWidth="1"/>
    <col min="9" max="10" width="6.81640625" style="43" customWidth="1"/>
    <col min="11" max="11" width="8.81640625" style="43" customWidth="1"/>
    <col min="12" max="12" width="7.1796875" style="43" customWidth="1"/>
    <col min="13" max="13" width="7.81640625" style="43" customWidth="1"/>
    <col min="14" max="15" width="8.81640625" style="43" customWidth="1"/>
    <col min="16" max="20" width="7.1796875" style="43" customWidth="1"/>
    <col min="21" max="21" width="8.81640625" style="43" customWidth="1"/>
    <col min="22" max="22" width="1.81640625" style="43" customWidth="1"/>
    <col min="23" max="26" width="7.1796875" style="43" customWidth="1"/>
    <col min="27" max="27" width="6.81640625" style="44" customWidth="1"/>
    <col min="28" max="29" width="6" style="43" customWidth="1"/>
    <col min="30" max="30" width="9.1796875" style="43" customWidth="1"/>
    <col min="31" max="31" width="6" style="43" customWidth="1"/>
    <col min="32" max="32" width="8.81640625" style="43" customWidth="1"/>
    <col min="33" max="36" width="6.81640625" style="43" customWidth="1"/>
    <col min="37" max="37" width="8.81640625" style="43" customWidth="1"/>
    <col min="38" max="38" width="1.81640625" style="43" customWidth="1"/>
    <col min="39" max="41" width="6.1796875" style="43" customWidth="1"/>
    <col min="42" max="42" width="8.81640625" style="43" customWidth="1"/>
    <col min="43" max="44" width="8.1796875" style="43" customWidth="1"/>
    <col min="45" max="45" width="9" style="43" customWidth="1"/>
    <col min="46" max="46" width="9.54296875" style="43" customWidth="1"/>
    <col min="47" max="48" width="8.54296875" style="43" customWidth="1"/>
    <col min="49" max="49" width="1.81640625" style="43" customWidth="1"/>
    <col min="50" max="50" width="0.1796875" style="43" customWidth="1"/>
    <col min="51" max="51" width="9.81640625" style="43" customWidth="1"/>
    <col min="52" max="16384" width="12.453125" style="43"/>
  </cols>
  <sheetData>
    <row r="1" spans="1:54" ht="23">
      <c r="A1" s="1247" t="s">
        <v>1157</v>
      </c>
      <c r="B1" s="1247"/>
      <c r="C1" s="1247"/>
      <c r="D1" s="1247"/>
      <c r="E1" s="1247"/>
      <c r="F1" s="1247"/>
      <c r="G1" s="1247"/>
      <c r="H1" s="1247"/>
      <c r="I1" s="1247"/>
      <c r="J1" s="1247"/>
      <c r="K1" s="1247"/>
      <c r="L1" s="1247"/>
      <c r="M1" s="1247"/>
      <c r="N1" s="1247"/>
      <c r="O1" s="1247"/>
      <c r="P1" s="1247"/>
      <c r="Q1" s="1247"/>
      <c r="R1" s="1247"/>
      <c r="S1" s="1247"/>
      <c r="T1" s="1247"/>
      <c r="U1" s="1247"/>
      <c r="V1" s="1247" t="s">
        <v>1157</v>
      </c>
      <c r="W1" s="1247"/>
      <c r="X1" s="1247"/>
      <c r="Y1" s="1247"/>
      <c r="Z1" s="1247"/>
      <c r="AA1" s="1247"/>
      <c r="AB1" s="1247"/>
      <c r="AC1" s="1247"/>
      <c r="AD1" s="1247"/>
      <c r="AE1" s="1247"/>
      <c r="AF1" s="1247"/>
      <c r="AG1" s="1247"/>
      <c r="AH1" s="1247"/>
      <c r="AI1" s="1247"/>
      <c r="AJ1" s="1247"/>
      <c r="AK1" s="1247"/>
      <c r="AL1" s="1247"/>
      <c r="AM1" s="1247" t="s">
        <v>1157</v>
      </c>
      <c r="AN1" s="1247"/>
      <c r="AO1" s="1247"/>
      <c r="AP1" s="1247"/>
      <c r="AQ1" s="1247"/>
      <c r="AR1" s="1247"/>
      <c r="AS1" s="1247"/>
      <c r="AT1" s="1247"/>
      <c r="AU1" s="1247"/>
      <c r="AV1" s="1247"/>
      <c r="AW1" s="1247"/>
      <c r="AX1" s="1247"/>
      <c r="AY1" s="233"/>
    </row>
    <row r="2" spans="1:54" ht="19">
      <c r="A2" s="1221" t="s">
        <v>3603</v>
      </c>
      <c r="B2" s="1221"/>
      <c r="C2" s="1221"/>
      <c r="D2" s="1221"/>
      <c r="E2" s="1221"/>
      <c r="F2" s="1221"/>
      <c r="G2" s="1221"/>
      <c r="H2" s="1221"/>
      <c r="I2" s="1221"/>
      <c r="J2" s="1221"/>
      <c r="K2" s="1221"/>
      <c r="L2" s="1221"/>
      <c r="M2" s="1221"/>
      <c r="N2" s="1221"/>
      <c r="O2" s="1221"/>
      <c r="P2" s="1221"/>
      <c r="Q2" s="1221"/>
      <c r="R2" s="1221"/>
      <c r="S2" s="1221"/>
      <c r="T2" s="1221"/>
      <c r="U2" s="1221"/>
      <c r="V2" s="1221" t="str">
        <f>A2</f>
        <v>Based on 2024 Data</v>
      </c>
      <c r="W2" s="1221"/>
      <c r="X2" s="1221"/>
      <c r="Y2" s="1221"/>
      <c r="Z2" s="1221"/>
      <c r="AA2" s="1221"/>
      <c r="AB2" s="1221"/>
      <c r="AC2" s="1221"/>
      <c r="AD2" s="1221"/>
      <c r="AE2" s="1221"/>
      <c r="AF2" s="1221"/>
      <c r="AG2" s="1221"/>
      <c r="AH2" s="1221"/>
      <c r="AI2" s="1221"/>
      <c r="AJ2" s="1221"/>
      <c r="AK2" s="1221"/>
      <c r="AL2" s="1221"/>
      <c r="AM2" s="1221" t="str">
        <f>A2</f>
        <v>Based on 2024 Data</v>
      </c>
      <c r="AN2" s="1221"/>
      <c r="AO2" s="1221"/>
      <c r="AP2" s="1221"/>
      <c r="AQ2" s="1221"/>
      <c r="AR2" s="1221"/>
      <c r="AS2" s="1221"/>
      <c r="AT2" s="1221"/>
      <c r="AU2" s="1221"/>
      <c r="AV2" s="1221"/>
      <c r="AW2" s="1221"/>
      <c r="AX2" s="1221"/>
      <c r="AY2" s="233"/>
    </row>
    <row r="3" spans="1:54" ht="15.5">
      <c r="A3" s="209"/>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10"/>
      <c r="AC3" s="210"/>
      <c r="AD3" s="210"/>
      <c r="AE3" s="210"/>
      <c r="AF3" s="210"/>
      <c r="AG3" s="210"/>
      <c r="AH3" s="210"/>
      <c r="AI3" s="210"/>
      <c r="AJ3" s="210"/>
      <c r="AK3" s="210"/>
      <c r="AL3" s="210"/>
      <c r="AW3" s="43" t="s">
        <v>472</v>
      </c>
    </row>
    <row r="4" spans="1:54" ht="18.5">
      <c r="A4" s="211"/>
      <c r="B4" s="211"/>
      <c r="C4" s="1301" t="s">
        <v>3005</v>
      </c>
      <c r="D4" s="1301"/>
      <c r="E4" s="1301"/>
      <c r="F4" s="1301"/>
      <c r="G4" s="1301"/>
      <c r="H4" s="1301"/>
      <c r="I4" s="1301"/>
      <c r="J4" s="1301"/>
      <c r="K4" s="1301"/>
      <c r="L4" s="1301"/>
      <c r="M4" s="1301"/>
      <c r="N4" s="1301"/>
      <c r="O4" s="1301"/>
      <c r="P4" s="1301"/>
      <c r="Q4" s="1301"/>
      <c r="R4" s="1301"/>
      <c r="S4" s="1301"/>
      <c r="T4" s="1301"/>
      <c r="U4" s="1301"/>
      <c r="V4" s="1301" t="s">
        <v>3005</v>
      </c>
      <c r="W4" s="1301"/>
      <c r="X4" s="1301"/>
      <c r="Y4" s="1301"/>
      <c r="Z4" s="1301"/>
      <c r="AA4" s="1301"/>
      <c r="AB4" s="1301"/>
      <c r="AC4" s="1301"/>
      <c r="AD4" s="1301"/>
      <c r="AE4" s="1301"/>
      <c r="AF4" s="1301"/>
      <c r="AG4" s="1301"/>
      <c r="AH4" s="1301"/>
      <c r="AI4" s="1301"/>
      <c r="AJ4" s="1301"/>
      <c r="AK4" s="1301"/>
      <c r="AL4" s="210"/>
      <c r="AM4" s="1301" t="s">
        <v>3006</v>
      </c>
      <c r="AN4" s="1301"/>
      <c r="AO4" s="1301"/>
      <c r="AP4" s="1301"/>
      <c r="AQ4" s="1301"/>
      <c r="AR4" s="1301"/>
      <c r="AS4" s="1301"/>
      <c r="AT4" s="1301"/>
      <c r="AU4" s="1301"/>
      <c r="AV4" s="1301"/>
      <c r="AW4" s="1301"/>
      <c r="AX4" s="1301"/>
      <c r="AY4" s="1205"/>
      <c r="AZ4" s="23"/>
      <c r="BA4" s="23"/>
      <c r="BB4" s="23"/>
    </row>
    <row r="5" spans="1:54" ht="47.25" customHeight="1">
      <c r="A5" s="230" t="s">
        <v>526</v>
      </c>
      <c r="B5" s="230" t="s">
        <v>684</v>
      </c>
      <c r="C5" s="229" t="s">
        <v>1897</v>
      </c>
      <c r="D5" s="229" t="s">
        <v>1898</v>
      </c>
      <c r="E5" s="229" t="s">
        <v>1899</v>
      </c>
      <c r="F5" s="229" t="s">
        <v>1900</v>
      </c>
      <c r="G5" s="229" t="s">
        <v>1901</v>
      </c>
      <c r="H5" s="229" t="s">
        <v>1902</v>
      </c>
      <c r="I5" s="229" t="s">
        <v>1903</v>
      </c>
      <c r="J5" s="229" t="s">
        <v>1904</v>
      </c>
      <c r="K5" s="229" t="s">
        <v>1905</v>
      </c>
      <c r="L5" s="229" t="s">
        <v>1906</v>
      </c>
      <c r="M5" s="229" t="s">
        <v>1907</v>
      </c>
      <c r="N5" s="229" t="s">
        <v>1908</v>
      </c>
      <c r="O5" s="229" t="s">
        <v>1909</v>
      </c>
      <c r="P5" s="229" t="s">
        <v>1910</v>
      </c>
      <c r="Q5" s="229" t="s">
        <v>1911</v>
      </c>
      <c r="R5" s="229" t="s">
        <v>1912</v>
      </c>
      <c r="S5" s="229" t="s">
        <v>1913</v>
      </c>
      <c r="T5" s="229" t="s">
        <v>1914</v>
      </c>
      <c r="U5" s="229" t="s">
        <v>1915</v>
      </c>
      <c r="V5" s="229"/>
      <c r="W5" s="229" t="s">
        <v>1916</v>
      </c>
      <c r="X5" s="229" t="s">
        <v>1917</v>
      </c>
      <c r="Y5" s="229" t="s">
        <v>1918</v>
      </c>
      <c r="Z5" s="229" t="s">
        <v>1919</v>
      </c>
      <c r="AA5" s="229" t="s">
        <v>2734</v>
      </c>
      <c r="AB5" s="229" t="s">
        <v>189</v>
      </c>
      <c r="AC5" s="229" t="s">
        <v>190</v>
      </c>
      <c r="AD5" s="229" t="s">
        <v>3062</v>
      </c>
      <c r="AE5" s="229" t="s">
        <v>3606</v>
      </c>
      <c r="AF5" s="229" t="s">
        <v>3607</v>
      </c>
      <c r="AG5" s="230" t="s">
        <v>1920</v>
      </c>
      <c r="AH5" s="230" t="s">
        <v>1921</v>
      </c>
      <c r="AI5" s="230" t="s">
        <v>1922</v>
      </c>
      <c r="AJ5" s="230" t="s">
        <v>1923</v>
      </c>
      <c r="AK5" s="230" t="s">
        <v>1924</v>
      </c>
      <c r="AL5" s="228"/>
      <c r="AM5" s="230" t="s">
        <v>1897</v>
      </c>
      <c r="AN5" s="230" t="s">
        <v>1898</v>
      </c>
      <c r="AO5" s="230" t="s">
        <v>1899</v>
      </c>
      <c r="AP5" s="230" t="s">
        <v>1900</v>
      </c>
      <c r="AQ5" s="230" t="s">
        <v>1925</v>
      </c>
      <c r="AR5" s="230" t="s">
        <v>676</v>
      </c>
      <c r="AS5" s="230" t="s">
        <v>1852</v>
      </c>
      <c r="AT5" s="230" t="s">
        <v>1926</v>
      </c>
      <c r="AU5" s="230" t="s">
        <v>677</v>
      </c>
      <c r="AV5" s="230" t="s">
        <v>3063</v>
      </c>
      <c r="AX5" s="230"/>
    </row>
    <row r="6" spans="1:54" ht="15.5">
      <c r="A6" s="213">
        <v>1</v>
      </c>
      <c r="B6" s="214">
        <v>311</v>
      </c>
      <c r="C6" s="209">
        <v>2.17</v>
      </c>
      <c r="D6" s="209">
        <v>1.69</v>
      </c>
      <c r="E6" s="209">
        <v>1.85</v>
      </c>
      <c r="F6" s="209">
        <v>2.64</v>
      </c>
      <c r="G6" s="209">
        <v>5.49</v>
      </c>
      <c r="H6" s="209">
        <v>2.84</v>
      </c>
      <c r="I6" s="209">
        <v>3.26</v>
      </c>
      <c r="J6" s="209">
        <v>0</v>
      </c>
      <c r="K6" s="209">
        <v>0</v>
      </c>
      <c r="L6" s="209">
        <v>0</v>
      </c>
      <c r="M6" s="209">
        <v>0</v>
      </c>
      <c r="N6" s="209">
        <v>0</v>
      </c>
      <c r="O6" s="209">
        <v>0</v>
      </c>
      <c r="P6" s="209">
        <v>0</v>
      </c>
      <c r="Q6" s="209">
        <v>0</v>
      </c>
      <c r="R6" s="209">
        <v>0</v>
      </c>
      <c r="S6" s="209">
        <v>0</v>
      </c>
      <c r="T6" s="209">
        <v>0</v>
      </c>
      <c r="U6" s="209">
        <v>0</v>
      </c>
      <c r="V6" s="209"/>
      <c r="W6" s="209">
        <v>0</v>
      </c>
      <c r="X6" s="209">
        <v>0</v>
      </c>
      <c r="Y6" s="209">
        <v>0</v>
      </c>
      <c r="Z6" s="209">
        <v>0</v>
      </c>
      <c r="AA6" s="209">
        <v>0</v>
      </c>
      <c r="AB6" s="209">
        <v>0</v>
      </c>
      <c r="AC6" s="209">
        <v>0</v>
      </c>
      <c r="AD6" s="209">
        <v>0</v>
      </c>
      <c r="AE6" s="209">
        <v>0</v>
      </c>
      <c r="AF6" s="209">
        <v>0</v>
      </c>
      <c r="AG6" s="209">
        <v>0</v>
      </c>
      <c r="AH6" s="209">
        <v>0</v>
      </c>
      <c r="AI6" s="209">
        <v>0</v>
      </c>
      <c r="AJ6" s="209">
        <v>0</v>
      </c>
      <c r="AK6" s="209">
        <v>0</v>
      </c>
      <c r="AL6" s="210"/>
      <c r="AM6" s="209">
        <v>2.57</v>
      </c>
      <c r="AN6" s="209">
        <v>2.19</v>
      </c>
      <c r="AO6" s="209">
        <v>2.2999999999999998</v>
      </c>
      <c r="AP6" s="209">
        <v>2.9</v>
      </c>
      <c r="AQ6" s="209">
        <v>3.99</v>
      </c>
      <c r="AR6" s="209">
        <v>3.48</v>
      </c>
      <c r="AS6" s="209">
        <v>4.47</v>
      </c>
      <c r="AT6" s="209">
        <v>12.57</v>
      </c>
      <c r="AU6" s="209">
        <v>0</v>
      </c>
      <c r="AV6" s="209">
        <v>0</v>
      </c>
      <c r="AX6" s="209"/>
    </row>
    <row r="7" spans="1:54" ht="15.5">
      <c r="A7" s="213">
        <f>A6+1</f>
        <v>2</v>
      </c>
      <c r="B7" s="214">
        <v>312</v>
      </c>
      <c r="C7" s="209">
        <v>2.71</v>
      </c>
      <c r="D7" s="209">
        <v>2.54</v>
      </c>
      <c r="E7" s="209">
        <v>2.38</v>
      </c>
      <c r="F7" s="209">
        <v>3</v>
      </c>
      <c r="G7" s="209">
        <v>4.5199999999999996</v>
      </c>
      <c r="H7" s="209">
        <v>2.6</v>
      </c>
      <c r="I7" s="209">
        <v>3.63</v>
      </c>
      <c r="J7" s="209">
        <v>0</v>
      </c>
      <c r="K7" s="209">
        <v>0</v>
      </c>
      <c r="L7" s="209">
        <v>0</v>
      </c>
      <c r="M7" s="209">
        <v>0</v>
      </c>
      <c r="N7" s="209">
        <v>0</v>
      </c>
      <c r="O7" s="209">
        <v>0</v>
      </c>
      <c r="P7" s="209">
        <v>0</v>
      </c>
      <c r="Q7" s="209">
        <v>0</v>
      </c>
      <c r="R7" s="209">
        <v>0</v>
      </c>
      <c r="S7" s="209">
        <v>0</v>
      </c>
      <c r="T7" s="209">
        <v>0</v>
      </c>
      <c r="U7" s="209">
        <v>0</v>
      </c>
      <c r="V7" s="209"/>
      <c r="W7" s="209">
        <v>0</v>
      </c>
      <c r="X7" s="209">
        <v>0</v>
      </c>
      <c r="Y7" s="209">
        <v>0</v>
      </c>
      <c r="Z7" s="209">
        <v>0</v>
      </c>
      <c r="AA7" s="209">
        <v>0</v>
      </c>
      <c r="AB7" s="209">
        <v>0</v>
      </c>
      <c r="AC7" s="209">
        <v>0</v>
      </c>
      <c r="AD7" s="209">
        <v>0</v>
      </c>
      <c r="AE7" s="209">
        <v>0</v>
      </c>
      <c r="AF7" s="209">
        <v>0</v>
      </c>
      <c r="AG7" s="209">
        <v>0</v>
      </c>
      <c r="AH7" s="209">
        <v>0</v>
      </c>
      <c r="AI7" s="209">
        <v>0</v>
      </c>
      <c r="AJ7" s="209">
        <v>0</v>
      </c>
      <c r="AK7" s="209">
        <v>0</v>
      </c>
      <c r="AL7" s="210"/>
      <c r="AM7" s="209">
        <v>2.95</v>
      </c>
      <c r="AN7" s="209">
        <v>2.83</v>
      </c>
      <c r="AO7" s="209">
        <v>2.7</v>
      </c>
      <c r="AP7" s="209">
        <v>3.21</v>
      </c>
      <c r="AQ7" s="209">
        <v>5.88</v>
      </c>
      <c r="AR7" s="209">
        <v>4.5999999999999996</v>
      </c>
      <c r="AS7" s="209">
        <v>4.41</v>
      </c>
      <c r="AT7" s="209">
        <v>0</v>
      </c>
      <c r="AU7" s="209">
        <v>0</v>
      </c>
      <c r="AV7" s="209">
        <v>0</v>
      </c>
      <c r="AX7" s="209"/>
    </row>
    <row r="8" spans="1:54" ht="18.5">
      <c r="A8" s="213">
        <f t="shared" ref="A8:A54" si="0">A7+1</f>
        <v>3</v>
      </c>
      <c r="B8" s="214" t="s">
        <v>3604</v>
      </c>
      <c r="C8" s="209">
        <v>0</v>
      </c>
      <c r="D8" s="209">
        <v>0</v>
      </c>
      <c r="E8" s="209">
        <v>0</v>
      </c>
      <c r="F8" s="209">
        <v>2.2200000000000002</v>
      </c>
      <c r="G8" s="209">
        <v>0</v>
      </c>
      <c r="H8" s="209">
        <v>0</v>
      </c>
      <c r="I8" s="209">
        <v>2.31</v>
      </c>
      <c r="J8" s="209">
        <v>0</v>
      </c>
      <c r="K8" s="209">
        <v>0</v>
      </c>
      <c r="L8" s="209">
        <v>0</v>
      </c>
      <c r="M8" s="209">
        <v>0</v>
      </c>
      <c r="N8" s="209">
        <v>0</v>
      </c>
      <c r="O8" s="209">
        <v>0</v>
      </c>
      <c r="P8" s="209">
        <v>0</v>
      </c>
      <c r="Q8" s="209">
        <v>0</v>
      </c>
      <c r="R8" s="209">
        <v>0</v>
      </c>
      <c r="S8" s="209">
        <v>0</v>
      </c>
      <c r="T8" s="209">
        <v>0</v>
      </c>
      <c r="U8" s="209">
        <v>0</v>
      </c>
      <c r="V8" s="209"/>
      <c r="W8" s="209">
        <v>0</v>
      </c>
      <c r="X8" s="209">
        <v>0</v>
      </c>
      <c r="Y8" s="209">
        <v>0</v>
      </c>
      <c r="Z8" s="209">
        <v>0</v>
      </c>
      <c r="AA8" s="209">
        <v>0</v>
      </c>
      <c r="AB8" s="209">
        <v>0</v>
      </c>
      <c r="AC8" s="209">
        <v>0</v>
      </c>
      <c r="AD8" s="209">
        <v>0</v>
      </c>
      <c r="AE8" s="209">
        <v>0</v>
      </c>
      <c r="AF8" s="209">
        <v>0</v>
      </c>
      <c r="AG8" s="209">
        <v>0</v>
      </c>
      <c r="AH8" s="209">
        <v>0</v>
      </c>
      <c r="AI8" s="209">
        <v>0</v>
      </c>
      <c r="AJ8" s="209">
        <v>0</v>
      </c>
      <c r="AK8" s="209">
        <v>0</v>
      </c>
      <c r="AL8" s="210"/>
      <c r="AM8" s="209">
        <v>0</v>
      </c>
      <c r="AN8" s="209">
        <v>0</v>
      </c>
      <c r="AO8" s="209">
        <v>0</v>
      </c>
      <c r="AP8" s="209">
        <v>2.6</v>
      </c>
      <c r="AQ8" s="209">
        <v>0</v>
      </c>
      <c r="AR8" s="209">
        <v>2.27</v>
      </c>
      <c r="AS8" s="227">
        <v>3.55</v>
      </c>
      <c r="AT8" s="209">
        <v>0</v>
      </c>
      <c r="AU8" s="209">
        <v>0</v>
      </c>
      <c r="AV8" s="209">
        <v>0</v>
      </c>
      <c r="AX8" s="209"/>
    </row>
    <row r="9" spans="1:54" ht="18.5">
      <c r="A9" s="213">
        <f t="shared" si="0"/>
        <v>4</v>
      </c>
      <c r="B9" s="214" t="s">
        <v>3605</v>
      </c>
      <c r="C9" s="227">
        <v>3.36</v>
      </c>
      <c r="D9" s="227">
        <v>2.92</v>
      </c>
      <c r="E9" s="227">
        <v>2.83</v>
      </c>
      <c r="F9" s="209">
        <v>3.36</v>
      </c>
      <c r="G9" s="227">
        <v>6.26</v>
      </c>
      <c r="H9" s="209">
        <v>3.18</v>
      </c>
      <c r="I9" s="227">
        <v>4.25</v>
      </c>
      <c r="J9" s="209">
        <v>0</v>
      </c>
      <c r="K9" s="209">
        <v>0</v>
      </c>
      <c r="L9" s="209">
        <v>0</v>
      </c>
      <c r="M9" s="209">
        <v>0</v>
      </c>
      <c r="N9" s="209">
        <v>0</v>
      </c>
      <c r="O9" s="209">
        <v>0</v>
      </c>
      <c r="P9" s="209">
        <v>0</v>
      </c>
      <c r="Q9" s="209">
        <v>0</v>
      </c>
      <c r="R9" s="209">
        <v>0</v>
      </c>
      <c r="S9" s="209">
        <v>0</v>
      </c>
      <c r="T9" s="209">
        <v>0</v>
      </c>
      <c r="U9" s="209">
        <v>0</v>
      </c>
      <c r="V9" s="209"/>
      <c r="W9" s="209">
        <v>0</v>
      </c>
      <c r="X9" s="209">
        <v>0</v>
      </c>
      <c r="Y9" s="209">
        <v>0</v>
      </c>
      <c r="Z9" s="209">
        <v>0</v>
      </c>
      <c r="AA9" s="209">
        <v>0</v>
      </c>
      <c r="AB9" s="209">
        <v>0</v>
      </c>
      <c r="AC9" s="209">
        <v>0</v>
      </c>
      <c r="AD9" s="209">
        <v>0</v>
      </c>
      <c r="AE9" s="209">
        <v>0</v>
      </c>
      <c r="AF9" s="209">
        <v>0</v>
      </c>
      <c r="AG9" s="209">
        <v>0</v>
      </c>
      <c r="AH9" s="209">
        <v>0</v>
      </c>
      <c r="AI9" s="209">
        <v>0</v>
      </c>
      <c r="AJ9" s="209">
        <v>0</v>
      </c>
      <c r="AK9" s="209">
        <v>0</v>
      </c>
      <c r="AL9" s="210"/>
      <c r="AM9" s="227">
        <v>3.56</v>
      </c>
      <c r="AN9" s="227">
        <v>3.2</v>
      </c>
      <c r="AO9" s="227">
        <v>3.09</v>
      </c>
      <c r="AP9" s="209">
        <v>3.53</v>
      </c>
      <c r="AQ9" s="227">
        <v>5.9</v>
      </c>
      <c r="AR9" s="209">
        <v>4.54</v>
      </c>
      <c r="AS9" s="209">
        <v>0</v>
      </c>
      <c r="AT9" s="209">
        <v>0</v>
      </c>
      <c r="AU9" s="209">
        <v>0</v>
      </c>
      <c r="AV9" s="209">
        <v>0</v>
      </c>
      <c r="AX9" s="209"/>
    </row>
    <row r="10" spans="1:54" ht="15.5">
      <c r="A10" s="213">
        <f t="shared" si="0"/>
        <v>5</v>
      </c>
      <c r="B10" s="214">
        <v>314</v>
      </c>
      <c r="C10" s="209">
        <v>2.86</v>
      </c>
      <c r="D10" s="209">
        <v>2.69</v>
      </c>
      <c r="E10" s="209">
        <v>2.75</v>
      </c>
      <c r="F10" s="209">
        <v>3.38</v>
      </c>
      <c r="G10" s="209">
        <v>5.03</v>
      </c>
      <c r="H10" s="209">
        <v>2.5299999999999998</v>
      </c>
      <c r="I10" s="209">
        <v>3.59</v>
      </c>
      <c r="J10" s="209">
        <v>0</v>
      </c>
      <c r="K10" s="209">
        <v>0</v>
      </c>
      <c r="L10" s="209">
        <v>0</v>
      </c>
      <c r="M10" s="209">
        <v>0</v>
      </c>
      <c r="N10" s="209">
        <v>0</v>
      </c>
      <c r="O10" s="209">
        <v>0</v>
      </c>
      <c r="P10" s="209">
        <v>0</v>
      </c>
      <c r="Q10" s="209">
        <v>0</v>
      </c>
      <c r="R10" s="209">
        <v>0</v>
      </c>
      <c r="S10" s="209">
        <v>0</v>
      </c>
      <c r="T10" s="209">
        <v>0</v>
      </c>
      <c r="U10" s="209">
        <v>0</v>
      </c>
      <c r="V10" s="209"/>
      <c r="W10" s="209">
        <v>0</v>
      </c>
      <c r="X10" s="209">
        <v>0</v>
      </c>
      <c r="Y10" s="209">
        <v>0</v>
      </c>
      <c r="Z10" s="209">
        <v>0</v>
      </c>
      <c r="AA10" s="209">
        <v>0</v>
      </c>
      <c r="AB10" s="209">
        <v>0</v>
      </c>
      <c r="AC10" s="209">
        <v>0</v>
      </c>
      <c r="AD10" s="209">
        <v>0</v>
      </c>
      <c r="AE10" s="209">
        <v>0</v>
      </c>
      <c r="AF10" s="209">
        <v>0</v>
      </c>
      <c r="AG10" s="209">
        <v>0</v>
      </c>
      <c r="AH10" s="209">
        <v>0</v>
      </c>
      <c r="AI10" s="209">
        <v>0</v>
      </c>
      <c r="AJ10" s="209">
        <v>0</v>
      </c>
      <c r="AK10" s="209">
        <v>0</v>
      </c>
      <c r="AL10" s="210"/>
      <c r="AM10" s="209">
        <v>3.1</v>
      </c>
      <c r="AN10" s="209">
        <v>2.94</v>
      </c>
      <c r="AO10" s="209">
        <v>2.98</v>
      </c>
      <c r="AP10" s="209">
        <v>3.55</v>
      </c>
      <c r="AQ10" s="209">
        <v>4.84</v>
      </c>
      <c r="AR10" s="209">
        <v>5.26</v>
      </c>
      <c r="AS10" s="209">
        <v>3.46</v>
      </c>
      <c r="AT10" s="209">
        <v>0</v>
      </c>
      <c r="AU10" s="209">
        <v>0</v>
      </c>
      <c r="AV10" s="209">
        <v>0</v>
      </c>
      <c r="AX10" s="209"/>
    </row>
    <row r="11" spans="1:54" ht="15.5">
      <c r="A11" s="213">
        <f t="shared" si="0"/>
        <v>6</v>
      </c>
      <c r="B11" s="214">
        <v>315</v>
      </c>
      <c r="C11" s="209">
        <v>2.83</v>
      </c>
      <c r="D11" s="209">
        <v>2.65</v>
      </c>
      <c r="E11" s="209">
        <v>2.2400000000000002</v>
      </c>
      <c r="F11" s="209">
        <v>2.87</v>
      </c>
      <c r="G11" s="209">
        <v>4.9800000000000004</v>
      </c>
      <c r="H11" s="209">
        <v>2.86</v>
      </c>
      <c r="I11" s="209">
        <v>2.2200000000000002</v>
      </c>
      <c r="J11" s="209">
        <v>0</v>
      </c>
      <c r="K11" s="209">
        <v>0</v>
      </c>
      <c r="L11" s="209">
        <v>0</v>
      </c>
      <c r="M11" s="209">
        <v>0</v>
      </c>
      <c r="N11" s="209">
        <v>0</v>
      </c>
      <c r="O11" s="209">
        <v>0</v>
      </c>
      <c r="P11" s="209">
        <v>0</v>
      </c>
      <c r="Q11" s="209">
        <v>0</v>
      </c>
      <c r="R11" s="209">
        <v>0</v>
      </c>
      <c r="S11" s="209">
        <v>0</v>
      </c>
      <c r="T11" s="209">
        <v>0</v>
      </c>
      <c r="U11" s="209">
        <v>0</v>
      </c>
      <c r="V11" s="209"/>
      <c r="W11" s="209">
        <v>0</v>
      </c>
      <c r="X11" s="209">
        <v>0</v>
      </c>
      <c r="Y11" s="209">
        <v>0</v>
      </c>
      <c r="Z11" s="209">
        <v>0</v>
      </c>
      <c r="AA11" s="209">
        <v>0</v>
      </c>
      <c r="AB11" s="209">
        <v>0</v>
      </c>
      <c r="AC11" s="209">
        <v>0</v>
      </c>
      <c r="AD11" s="209">
        <v>0</v>
      </c>
      <c r="AE11" s="209">
        <v>0</v>
      </c>
      <c r="AF11" s="209">
        <v>0</v>
      </c>
      <c r="AG11" s="209">
        <v>0</v>
      </c>
      <c r="AH11" s="209">
        <v>0</v>
      </c>
      <c r="AI11" s="209">
        <v>0</v>
      </c>
      <c r="AJ11" s="209">
        <v>0</v>
      </c>
      <c r="AK11" s="209">
        <v>0</v>
      </c>
      <c r="AL11" s="210"/>
      <c r="AM11" s="209">
        <v>3.11</v>
      </c>
      <c r="AN11" s="209">
        <v>2.93</v>
      </c>
      <c r="AO11" s="209">
        <v>2.61</v>
      </c>
      <c r="AP11" s="209">
        <v>3.17</v>
      </c>
      <c r="AQ11" s="209">
        <v>4.53</v>
      </c>
      <c r="AR11" s="209">
        <v>3.71</v>
      </c>
      <c r="AS11" s="209">
        <v>4.08</v>
      </c>
      <c r="AT11" s="209">
        <v>0</v>
      </c>
      <c r="AU11" s="209">
        <v>0</v>
      </c>
      <c r="AV11" s="209">
        <v>0</v>
      </c>
      <c r="AX11" s="209"/>
    </row>
    <row r="12" spans="1:54" s="1163" customFormat="1" ht="15.5">
      <c r="A12" s="213" t="s">
        <v>3793</v>
      </c>
      <c r="B12" s="214">
        <v>315.10000000000002</v>
      </c>
      <c r="C12" s="209">
        <v>3.36</v>
      </c>
      <c r="D12" s="209">
        <v>2.92</v>
      </c>
      <c r="E12" s="209">
        <v>2.83</v>
      </c>
      <c r="F12" s="209">
        <v>3.36</v>
      </c>
      <c r="G12" s="209">
        <v>6.26</v>
      </c>
      <c r="H12" s="209">
        <v>3.18</v>
      </c>
      <c r="I12" s="209">
        <v>4.25</v>
      </c>
      <c r="J12" s="209">
        <v>0</v>
      </c>
      <c r="K12" s="209">
        <v>0</v>
      </c>
      <c r="L12" s="209">
        <v>0</v>
      </c>
      <c r="M12" s="209">
        <v>0</v>
      </c>
      <c r="N12" s="209">
        <v>0</v>
      </c>
      <c r="O12" s="209">
        <v>0</v>
      </c>
      <c r="P12" s="209">
        <v>0</v>
      </c>
      <c r="Q12" s="209">
        <v>0</v>
      </c>
      <c r="R12" s="209">
        <v>0</v>
      </c>
      <c r="S12" s="209">
        <v>0</v>
      </c>
      <c r="T12" s="209">
        <v>0</v>
      </c>
      <c r="U12" s="209">
        <v>0</v>
      </c>
      <c r="V12" s="209"/>
      <c r="W12" s="209">
        <v>0</v>
      </c>
      <c r="X12" s="209">
        <v>0</v>
      </c>
      <c r="Y12" s="209">
        <v>0</v>
      </c>
      <c r="Z12" s="209">
        <v>0</v>
      </c>
      <c r="AA12" s="209">
        <v>0</v>
      </c>
      <c r="AB12" s="209">
        <v>0</v>
      </c>
      <c r="AC12" s="209">
        <v>0</v>
      </c>
      <c r="AD12" s="209">
        <v>0</v>
      </c>
      <c r="AE12" s="209">
        <v>0</v>
      </c>
      <c r="AF12" s="209">
        <v>0</v>
      </c>
      <c r="AG12" s="209">
        <v>0</v>
      </c>
      <c r="AH12" s="209">
        <v>0</v>
      </c>
      <c r="AI12" s="209">
        <v>0</v>
      </c>
      <c r="AJ12" s="209">
        <v>0</v>
      </c>
      <c r="AK12" s="209">
        <v>0</v>
      </c>
      <c r="AL12" s="210"/>
      <c r="AM12" s="209">
        <v>3.56</v>
      </c>
      <c r="AN12" s="209">
        <v>3.2</v>
      </c>
      <c r="AO12" s="209">
        <v>3.09</v>
      </c>
      <c r="AP12" s="209">
        <v>3.53</v>
      </c>
      <c r="AQ12" s="209">
        <v>0</v>
      </c>
      <c r="AR12" s="209">
        <v>0</v>
      </c>
      <c r="AS12" s="209">
        <v>0</v>
      </c>
      <c r="AT12" s="209">
        <v>0</v>
      </c>
      <c r="AU12" s="209">
        <v>0</v>
      </c>
      <c r="AV12" s="209">
        <v>0</v>
      </c>
      <c r="AW12" s="43"/>
      <c r="AX12" s="209"/>
      <c r="AY12" s="43"/>
    </row>
    <row r="13" spans="1:54" s="1163" customFormat="1" ht="15.5">
      <c r="A13" s="213" t="s">
        <v>3794</v>
      </c>
      <c r="B13" s="214">
        <v>315.10000000000002</v>
      </c>
      <c r="C13" s="209">
        <v>0</v>
      </c>
      <c r="D13" s="209">
        <v>0</v>
      </c>
      <c r="E13" s="209">
        <v>0</v>
      </c>
      <c r="F13" s="209">
        <v>2.7</v>
      </c>
      <c r="G13" s="209">
        <v>0</v>
      </c>
      <c r="H13" s="209">
        <v>0</v>
      </c>
      <c r="I13" s="209">
        <v>2.76</v>
      </c>
      <c r="J13" s="209">
        <v>0</v>
      </c>
      <c r="K13" s="209">
        <v>0</v>
      </c>
      <c r="L13" s="209">
        <v>0</v>
      </c>
      <c r="M13" s="209">
        <v>0</v>
      </c>
      <c r="N13" s="209">
        <v>0</v>
      </c>
      <c r="O13" s="209">
        <v>0</v>
      </c>
      <c r="P13" s="209">
        <v>0</v>
      </c>
      <c r="Q13" s="209">
        <v>0</v>
      </c>
      <c r="R13" s="209">
        <v>0</v>
      </c>
      <c r="S13" s="209">
        <v>0</v>
      </c>
      <c r="T13" s="209">
        <v>0</v>
      </c>
      <c r="U13" s="209">
        <v>0</v>
      </c>
      <c r="V13" s="209"/>
      <c r="W13" s="209">
        <v>0</v>
      </c>
      <c r="X13" s="209">
        <v>0</v>
      </c>
      <c r="Y13" s="209">
        <v>0</v>
      </c>
      <c r="Z13" s="209">
        <v>0</v>
      </c>
      <c r="AA13" s="209">
        <v>0</v>
      </c>
      <c r="AB13" s="209">
        <v>0</v>
      </c>
      <c r="AC13" s="209">
        <v>0</v>
      </c>
      <c r="AD13" s="209">
        <v>0</v>
      </c>
      <c r="AE13" s="209">
        <v>0</v>
      </c>
      <c r="AF13" s="209">
        <v>0</v>
      </c>
      <c r="AG13" s="209">
        <v>0</v>
      </c>
      <c r="AH13" s="209">
        <v>0</v>
      </c>
      <c r="AI13" s="209">
        <v>0</v>
      </c>
      <c r="AJ13" s="209">
        <v>0</v>
      </c>
      <c r="AK13" s="209">
        <v>0</v>
      </c>
      <c r="AL13" s="210"/>
      <c r="AM13" s="209">
        <v>0</v>
      </c>
      <c r="AN13" s="209">
        <v>0</v>
      </c>
      <c r="AO13" s="209">
        <v>0</v>
      </c>
      <c r="AP13" s="209">
        <v>2.93</v>
      </c>
      <c r="AQ13" s="209">
        <v>0</v>
      </c>
      <c r="AR13" s="209">
        <v>0</v>
      </c>
      <c r="AS13" s="209">
        <v>0</v>
      </c>
      <c r="AT13" s="209">
        <v>0</v>
      </c>
      <c r="AU13" s="209">
        <v>0</v>
      </c>
      <c r="AV13" s="209">
        <v>0</v>
      </c>
      <c r="AW13" s="43"/>
      <c r="AX13" s="209"/>
      <c r="AY13" s="43"/>
    </row>
    <row r="14" spans="1:54" s="1163" customFormat="1" ht="15.5">
      <c r="A14" s="213" t="s">
        <v>3795</v>
      </c>
      <c r="B14" s="214">
        <v>315.2</v>
      </c>
      <c r="C14" s="209">
        <v>0</v>
      </c>
      <c r="D14" s="209">
        <v>2.92</v>
      </c>
      <c r="E14" s="209">
        <v>0</v>
      </c>
      <c r="F14" s="209">
        <v>2.7</v>
      </c>
      <c r="G14" s="209">
        <v>6.67</v>
      </c>
      <c r="H14" s="209">
        <v>3.34</v>
      </c>
      <c r="I14" s="209">
        <v>2.76</v>
      </c>
      <c r="J14" s="209">
        <v>0</v>
      </c>
      <c r="K14" s="209">
        <v>0</v>
      </c>
      <c r="L14" s="209">
        <v>0</v>
      </c>
      <c r="M14" s="209">
        <v>0</v>
      </c>
      <c r="N14" s="209">
        <v>0</v>
      </c>
      <c r="O14" s="209">
        <v>0</v>
      </c>
      <c r="P14" s="209">
        <v>0</v>
      </c>
      <c r="Q14" s="209">
        <v>0</v>
      </c>
      <c r="R14" s="209">
        <v>0</v>
      </c>
      <c r="S14" s="209">
        <v>0</v>
      </c>
      <c r="T14" s="209">
        <v>0</v>
      </c>
      <c r="U14" s="209">
        <v>0</v>
      </c>
      <c r="V14" s="209"/>
      <c r="W14" s="209">
        <v>0</v>
      </c>
      <c r="X14" s="209">
        <v>0</v>
      </c>
      <c r="Y14" s="209">
        <v>0</v>
      </c>
      <c r="Z14" s="209">
        <v>0</v>
      </c>
      <c r="AA14" s="209">
        <v>0</v>
      </c>
      <c r="AB14" s="209">
        <v>0</v>
      </c>
      <c r="AC14" s="209">
        <v>0</v>
      </c>
      <c r="AD14" s="209">
        <v>0</v>
      </c>
      <c r="AE14" s="209">
        <v>0</v>
      </c>
      <c r="AF14" s="209">
        <v>0</v>
      </c>
      <c r="AG14" s="209">
        <v>0</v>
      </c>
      <c r="AH14" s="209">
        <v>0</v>
      </c>
      <c r="AI14" s="209">
        <v>0</v>
      </c>
      <c r="AJ14" s="209">
        <v>0</v>
      </c>
      <c r="AK14" s="209">
        <v>0</v>
      </c>
      <c r="AL14" s="210"/>
      <c r="AM14" s="209">
        <v>0</v>
      </c>
      <c r="AN14" s="209">
        <v>3.03</v>
      </c>
      <c r="AO14" s="209">
        <v>0</v>
      </c>
      <c r="AP14" s="209">
        <v>2.93</v>
      </c>
      <c r="AQ14" s="209">
        <v>0</v>
      </c>
      <c r="AR14" s="209">
        <v>0</v>
      </c>
      <c r="AS14" s="209">
        <v>0</v>
      </c>
      <c r="AT14" s="209">
        <v>0</v>
      </c>
      <c r="AU14" s="209">
        <v>0</v>
      </c>
      <c r="AV14" s="209">
        <v>0</v>
      </c>
      <c r="AW14" s="43"/>
      <c r="AX14" s="209"/>
      <c r="AY14" s="43"/>
    </row>
    <row r="15" spans="1:54" ht="15.5">
      <c r="A15" s="213">
        <f>A11+1</f>
        <v>7</v>
      </c>
      <c r="B15" s="214">
        <v>316</v>
      </c>
      <c r="C15" s="209">
        <v>2.5499999999999998</v>
      </c>
      <c r="D15" s="209">
        <v>2.92</v>
      </c>
      <c r="E15" s="209">
        <v>2.9</v>
      </c>
      <c r="F15" s="209">
        <v>2.7</v>
      </c>
      <c r="G15" s="209">
        <v>6.67</v>
      </c>
      <c r="H15" s="209">
        <v>3.34</v>
      </c>
      <c r="I15" s="209">
        <v>2.76</v>
      </c>
      <c r="J15" s="209">
        <v>0</v>
      </c>
      <c r="K15" s="209">
        <v>0</v>
      </c>
      <c r="L15" s="209">
        <v>0</v>
      </c>
      <c r="M15" s="209">
        <v>0</v>
      </c>
      <c r="N15" s="209">
        <v>0</v>
      </c>
      <c r="O15" s="209">
        <v>0</v>
      </c>
      <c r="P15" s="209">
        <v>0</v>
      </c>
      <c r="Q15" s="209">
        <v>0</v>
      </c>
      <c r="R15" s="209">
        <v>0</v>
      </c>
      <c r="S15" s="209">
        <v>0</v>
      </c>
      <c r="T15" s="209">
        <v>0</v>
      </c>
      <c r="U15" s="209">
        <v>0</v>
      </c>
      <c r="V15" s="209"/>
      <c r="W15" s="209">
        <v>0</v>
      </c>
      <c r="X15" s="209">
        <v>0</v>
      </c>
      <c r="Y15" s="209">
        <v>0</v>
      </c>
      <c r="Z15" s="209">
        <v>0</v>
      </c>
      <c r="AA15" s="209">
        <v>0</v>
      </c>
      <c r="AB15" s="209">
        <v>0</v>
      </c>
      <c r="AC15" s="209">
        <v>0</v>
      </c>
      <c r="AD15" s="209">
        <v>0</v>
      </c>
      <c r="AE15" s="209">
        <v>0</v>
      </c>
      <c r="AF15" s="209">
        <v>0</v>
      </c>
      <c r="AG15" s="209">
        <v>0</v>
      </c>
      <c r="AH15" s="209">
        <v>0</v>
      </c>
      <c r="AI15" s="209">
        <v>0</v>
      </c>
      <c r="AJ15" s="209">
        <v>0</v>
      </c>
      <c r="AK15" s="209">
        <v>0</v>
      </c>
      <c r="AL15" s="210"/>
      <c r="AM15" s="209">
        <v>2.89</v>
      </c>
      <c r="AN15" s="209">
        <v>3.03</v>
      </c>
      <c r="AO15" s="209">
        <v>3.17</v>
      </c>
      <c r="AP15" s="209">
        <v>2.93</v>
      </c>
      <c r="AQ15" s="209">
        <v>3.74</v>
      </c>
      <c r="AR15" s="209">
        <v>3.44</v>
      </c>
      <c r="AS15" s="209">
        <v>3.99</v>
      </c>
      <c r="AT15" s="209">
        <v>0</v>
      </c>
      <c r="AU15" s="209">
        <v>0</v>
      </c>
      <c r="AV15" s="209">
        <v>0</v>
      </c>
      <c r="AX15" s="209"/>
    </row>
    <row r="16" spans="1:54" ht="15.5">
      <c r="A16" s="213">
        <f t="shared" si="0"/>
        <v>8</v>
      </c>
      <c r="B16" s="214">
        <v>321</v>
      </c>
      <c r="C16" s="209">
        <v>0</v>
      </c>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10"/>
      <c r="AM16" s="209">
        <v>0</v>
      </c>
      <c r="AN16" s="209">
        <v>0</v>
      </c>
      <c r="AO16" s="209">
        <v>0</v>
      </c>
      <c r="AP16" s="209">
        <v>0</v>
      </c>
      <c r="AQ16" s="209">
        <v>0</v>
      </c>
      <c r="AR16" s="209">
        <v>0</v>
      </c>
      <c r="AS16" s="209">
        <v>0</v>
      </c>
      <c r="AT16" s="209">
        <v>0</v>
      </c>
      <c r="AU16" s="209">
        <v>1.93</v>
      </c>
      <c r="AV16" s="209">
        <v>0</v>
      </c>
      <c r="AX16" s="209"/>
    </row>
    <row r="17" spans="1:51" ht="15.5">
      <c r="A17" s="213">
        <f t="shared" si="0"/>
        <v>9</v>
      </c>
      <c r="B17" s="214">
        <v>322</v>
      </c>
      <c r="C17" s="209">
        <v>0</v>
      </c>
      <c r="D17" s="209">
        <v>0</v>
      </c>
      <c r="E17" s="209">
        <v>0</v>
      </c>
      <c r="F17" s="209">
        <v>0</v>
      </c>
      <c r="G17" s="209">
        <v>0</v>
      </c>
      <c r="H17" s="209">
        <v>0</v>
      </c>
      <c r="I17" s="209">
        <v>0</v>
      </c>
      <c r="J17" s="209">
        <v>0</v>
      </c>
      <c r="K17" s="209">
        <v>0</v>
      </c>
      <c r="L17" s="209">
        <v>0</v>
      </c>
      <c r="M17" s="209">
        <v>0</v>
      </c>
      <c r="N17" s="209">
        <v>0</v>
      </c>
      <c r="O17" s="209">
        <v>0</v>
      </c>
      <c r="P17" s="209">
        <v>0</v>
      </c>
      <c r="Q17" s="209">
        <v>0</v>
      </c>
      <c r="R17" s="209">
        <v>0</v>
      </c>
      <c r="S17" s="209">
        <v>0</v>
      </c>
      <c r="T17" s="209">
        <v>0</v>
      </c>
      <c r="U17" s="209">
        <v>0</v>
      </c>
      <c r="V17" s="209"/>
      <c r="W17" s="209">
        <v>0</v>
      </c>
      <c r="X17" s="209">
        <v>0</v>
      </c>
      <c r="Y17" s="209">
        <v>0</v>
      </c>
      <c r="Z17" s="209">
        <v>0</v>
      </c>
      <c r="AA17" s="209">
        <v>0</v>
      </c>
      <c r="AB17" s="209">
        <v>0</v>
      </c>
      <c r="AC17" s="209">
        <v>0</v>
      </c>
      <c r="AD17" s="209">
        <v>0</v>
      </c>
      <c r="AE17" s="209">
        <v>0</v>
      </c>
      <c r="AF17" s="209">
        <v>0</v>
      </c>
      <c r="AG17" s="209">
        <v>0</v>
      </c>
      <c r="AH17" s="209">
        <v>0</v>
      </c>
      <c r="AI17" s="209">
        <v>0</v>
      </c>
      <c r="AJ17" s="209">
        <v>0</v>
      </c>
      <c r="AK17" s="209">
        <v>0</v>
      </c>
      <c r="AL17" s="210"/>
      <c r="AM17" s="209">
        <v>0</v>
      </c>
      <c r="AN17" s="209">
        <v>0</v>
      </c>
      <c r="AO17" s="209">
        <v>0</v>
      </c>
      <c r="AP17" s="209">
        <v>0</v>
      </c>
      <c r="AQ17" s="209">
        <v>0</v>
      </c>
      <c r="AR17" s="209">
        <v>0</v>
      </c>
      <c r="AS17" s="209">
        <v>0</v>
      </c>
      <c r="AT17" s="209">
        <v>0</v>
      </c>
      <c r="AU17" s="209">
        <v>2.37</v>
      </c>
      <c r="AV17" s="209">
        <v>0</v>
      </c>
      <c r="AX17" s="209"/>
    </row>
    <row r="18" spans="1:51" ht="15.5">
      <c r="A18" s="213">
        <f t="shared" si="0"/>
        <v>10</v>
      </c>
      <c r="B18" s="214">
        <v>323</v>
      </c>
      <c r="C18" s="209">
        <v>0</v>
      </c>
      <c r="D18" s="209">
        <v>0</v>
      </c>
      <c r="E18" s="209">
        <v>0</v>
      </c>
      <c r="F18" s="209">
        <v>0</v>
      </c>
      <c r="G18" s="209">
        <v>0</v>
      </c>
      <c r="H18" s="209">
        <v>0</v>
      </c>
      <c r="I18" s="209">
        <v>0</v>
      </c>
      <c r="J18" s="209">
        <v>0</v>
      </c>
      <c r="K18" s="209">
        <v>0</v>
      </c>
      <c r="L18" s="209">
        <v>0</v>
      </c>
      <c r="M18" s="209">
        <v>0</v>
      </c>
      <c r="N18" s="209">
        <v>0</v>
      </c>
      <c r="O18" s="209">
        <v>0</v>
      </c>
      <c r="P18" s="209">
        <v>0</v>
      </c>
      <c r="Q18" s="209">
        <v>0</v>
      </c>
      <c r="R18" s="209">
        <v>0</v>
      </c>
      <c r="S18" s="209">
        <v>0</v>
      </c>
      <c r="T18" s="209">
        <v>0</v>
      </c>
      <c r="U18" s="209">
        <v>0</v>
      </c>
      <c r="V18" s="209"/>
      <c r="W18" s="209">
        <v>0</v>
      </c>
      <c r="X18" s="209">
        <v>0</v>
      </c>
      <c r="Y18" s="209">
        <v>0</v>
      </c>
      <c r="Z18" s="209">
        <v>0</v>
      </c>
      <c r="AA18" s="209">
        <v>0</v>
      </c>
      <c r="AB18" s="209">
        <v>0</v>
      </c>
      <c r="AC18" s="209">
        <v>0</v>
      </c>
      <c r="AD18" s="209">
        <v>0</v>
      </c>
      <c r="AE18" s="209">
        <v>0</v>
      </c>
      <c r="AF18" s="209">
        <v>0</v>
      </c>
      <c r="AG18" s="209">
        <v>0</v>
      </c>
      <c r="AH18" s="209">
        <v>0</v>
      </c>
      <c r="AI18" s="209">
        <v>0</v>
      </c>
      <c r="AJ18" s="209">
        <v>0</v>
      </c>
      <c r="AK18" s="209">
        <v>0</v>
      </c>
      <c r="AL18" s="210"/>
      <c r="AM18" s="209">
        <v>0</v>
      </c>
      <c r="AN18" s="209">
        <v>0</v>
      </c>
      <c r="AO18" s="209">
        <v>0</v>
      </c>
      <c r="AP18" s="209">
        <v>0</v>
      </c>
      <c r="AQ18" s="209">
        <v>0</v>
      </c>
      <c r="AR18" s="209">
        <v>0</v>
      </c>
      <c r="AS18" s="209">
        <v>0</v>
      </c>
      <c r="AT18" s="209">
        <v>0</v>
      </c>
      <c r="AU18" s="209">
        <v>2.4900000000000002</v>
      </c>
      <c r="AV18" s="209">
        <v>0</v>
      </c>
      <c r="AX18" s="209"/>
    </row>
    <row r="19" spans="1:51" ht="15.5">
      <c r="A19" s="213">
        <f t="shared" si="0"/>
        <v>11</v>
      </c>
      <c r="B19" s="214">
        <v>324</v>
      </c>
      <c r="C19" s="209">
        <v>0</v>
      </c>
      <c r="D19" s="209">
        <v>0</v>
      </c>
      <c r="E19" s="209">
        <v>0</v>
      </c>
      <c r="F19" s="209">
        <v>0</v>
      </c>
      <c r="G19" s="209">
        <v>0</v>
      </c>
      <c r="H19" s="209">
        <v>0</v>
      </c>
      <c r="I19" s="209">
        <v>0</v>
      </c>
      <c r="J19" s="209">
        <v>0</v>
      </c>
      <c r="K19" s="209">
        <v>0</v>
      </c>
      <c r="L19" s="209">
        <v>0</v>
      </c>
      <c r="M19" s="209">
        <v>0</v>
      </c>
      <c r="N19" s="209">
        <v>0</v>
      </c>
      <c r="O19" s="209">
        <v>0</v>
      </c>
      <c r="P19" s="209">
        <v>0</v>
      </c>
      <c r="Q19" s="209">
        <v>0</v>
      </c>
      <c r="R19" s="209">
        <v>0</v>
      </c>
      <c r="S19" s="209">
        <v>0</v>
      </c>
      <c r="T19" s="209">
        <v>0</v>
      </c>
      <c r="U19" s="209">
        <v>0</v>
      </c>
      <c r="V19" s="209"/>
      <c r="W19" s="209">
        <v>0</v>
      </c>
      <c r="X19" s="209">
        <v>0</v>
      </c>
      <c r="Y19" s="209">
        <v>0</v>
      </c>
      <c r="Z19" s="209">
        <v>0</v>
      </c>
      <c r="AA19" s="209">
        <v>0</v>
      </c>
      <c r="AB19" s="209">
        <v>0</v>
      </c>
      <c r="AC19" s="209">
        <v>0</v>
      </c>
      <c r="AD19" s="209">
        <v>0</v>
      </c>
      <c r="AE19" s="209">
        <v>0</v>
      </c>
      <c r="AF19" s="209">
        <v>0</v>
      </c>
      <c r="AG19" s="209">
        <v>0</v>
      </c>
      <c r="AH19" s="209">
        <v>0</v>
      </c>
      <c r="AI19" s="209">
        <v>0</v>
      </c>
      <c r="AJ19" s="209">
        <v>0</v>
      </c>
      <c r="AK19" s="209">
        <v>0</v>
      </c>
      <c r="AL19" s="210"/>
      <c r="AM19" s="209">
        <v>0</v>
      </c>
      <c r="AN19" s="209">
        <v>0</v>
      </c>
      <c r="AO19" s="209">
        <v>0</v>
      </c>
      <c r="AP19" s="209">
        <v>0</v>
      </c>
      <c r="AQ19" s="209">
        <v>0</v>
      </c>
      <c r="AR19" s="209">
        <v>0</v>
      </c>
      <c r="AS19" s="209">
        <v>0</v>
      </c>
      <c r="AT19" s="209">
        <v>0</v>
      </c>
      <c r="AU19" s="209">
        <v>2.11</v>
      </c>
      <c r="AV19" s="209">
        <v>0</v>
      </c>
      <c r="AX19" s="209"/>
    </row>
    <row r="20" spans="1:51" s="1163" customFormat="1" ht="15.5">
      <c r="A20" s="213" t="s">
        <v>4093</v>
      </c>
      <c r="B20" s="214">
        <v>324.10000000000002</v>
      </c>
      <c r="C20" s="209">
        <v>0</v>
      </c>
      <c r="D20" s="209">
        <v>0</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c r="W20" s="209">
        <v>0</v>
      </c>
      <c r="X20" s="209">
        <v>0</v>
      </c>
      <c r="Y20" s="209">
        <v>0</v>
      </c>
      <c r="Z20" s="209">
        <v>0</v>
      </c>
      <c r="AA20" s="209">
        <v>0</v>
      </c>
      <c r="AB20" s="209">
        <v>0</v>
      </c>
      <c r="AC20" s="209">
        <v>0</v>
      </c>
      <c r="AD20" s="209">
        <v>0</v>
      </c>
      <c r="AE20" s="209">
        <v>0</v>
      </c>
      <c r="AF20" s="209">
        <v>0</v>
      </c>
      <c r="AG20" s="209">
        <v>0</v>
      </c>
      <c r="AH20" s="209">
        <v>0</v>
      </c>
      <c r="AI20" s="209">
        <v>0</v>
      </c>
      <c r="AJ20" s="209">
        <v>0</v>
      </c>
      <c r="AK20" s="209">
        <v>0</v>
      </c>
      <c r="AL20" s="210"/>
      <c r="AM20" s="209">
        <v>0</v>
      </c>
      <c r="AN20" s="209">
        <v>0</v>
      </c>
      <c r="AO20" s="209">
        <v>0</v>
      </c>
      <c r="AP20" s="209">
        <v>0</v>
      </c>
      <c r="AQ20" s="209">
        <v>0</v>
      </c>
      <c r="AR20" s="209">
        <v>0</v>
      </c>
      <c r="AS20" s="209">
        <v>0</v>
      </c>
      <c r="AT20" s="209">
        <v>0</v>
      </c>
      <c r="AU20" s="209">
        <v>2.11</v>
      </c>
      <c r="AV20" s="209">
        <v>0</v>
      </c>
      <c r="AW20" s="43"/>
      <c r="AX20" s="209"/>
      <c r="AY20" s="43"/>
    </row>
    <row r="21" spans="1:51" s="1163" customFormat="1" ht="15.5">
      <c r="A21" s="213" t="s">
        <v>4094</v>
      </c>
      <c r="B21" s="214">
        <v>324.10000000000002</v>
      </c>
      <c r="C21" s="209">
        <v>0</v>
      </c>
      <c r="D21" s="209">
        <v>0</v>
      </c>
      <c r="E21" s="209">
        <v>0</v>
      </c>
      <c r="F21" s="209">
        <v>0</v>
      </c>
      <c r="G21" s="209">
        <v>0</v>
      </c>
      <c r="H21" s="209">
        <v>0</v>
      </c>
      <c r="I21" s="209">
        <v>0</v>
      </c>
      <c r="J21" s="209">
        <v>0</v>
      </c>
      <c r="K21" s="209">
        <v>0</v>
      </c>
      <c r="L21" s="209">
        <v>0</v>
      </c>
      <c r="M21" s="209">
        <v>0</v>
      </c>
      <c r="N21" s="209">
        <v>0</v>
      </c>
      <c r="O21" s="209">
        <v>0</v>
      </c>
      <c r="P21" s="209">
        <v>0</v>
      </c>
      <c r="Q21" s="209">
        <v>0</v>
      </c>
      <c r="R21" s="209">
        <v>0</v>
      </c>
      <c r="S21" s="209">
        <v>0</v>
      </c>
      <c r="T21" s="209">
        <v>0</v>
      </c>
      <c r="U21" s="209">
        <v>0</v>
      </c>
      <c r="V21" s="209"/>
      <c r="W21" s="209">
        <v>0</v>
      </c>
      <c r="X21" s="209">
        <v>0</v>
      </c>
      <c r="Y21" s="209">
        <v>0</v>
      </c>
      <c r="Z21" s="209">
        <v>0</v>
      </c>
      <c r="AA21" s="209">
        <v>0</v>
      </c>
      <c r="AB21" s="209">
        <v>0</v>
      </c>
      <c r="AC21" s="209">
        <v>0</v>
      </c>
      <c r="AD21" s="209">
        <v>0</v>
      </c>
      <c r="AE21" s="209">
        <v>0</v>
      </c>
      <c r="AF21" s="209">
        <v>0</v>
      </c>
      <c r="AG21" s="209">
        <v>0</v>
      </c>
      <c r="AH21" s="209">
        <v>0</v>
      </c>
      <c r="AI21" s="209">
        <v>0</v>
      </c>
      <c r="AJ21" s="209">
        <v>0</v>
      </c>
      <c r="AK21" s="209">
        <v>0</v>
      </c>
      <c r="AL21" s="210"/>
      <c r="AM21" s="209">
        <v>0</v>
      </c>
      <c r="AN21" s="209">
        <v>0</v>
      </c>
      <c r="AO21" s="209">
        <v>0</v>
      </c>
      <c r="AP21" s="209">
        <v>0</v>
      </c>
      <c r="AQ21" s="209">
        <v>0</v>
      </c>
      <c r="AR21" s="209">
        <v>0</v>
      </c>
      <c r="AS21" s="209">
        <v>0</v>
      </c>
      <c r="AT21" s="209">
        <v>0</v>
      </c>
      <c r="AU21" s="209">
        <v>2.74</v>
      </c>
      <c r="AV21" s="209">
        <v>0</v>
      </c>
      <c r="AW21" s="43"/>
      <c r="AX21" s="209"/>
      <c r="AY21" s="43"/>
    </row>
    <row r="22" spans="1:51" s="1163" customFormat="1" ht="15.5">
      <c r="A22" s="213" t="s">
        <v>4095</v>
      </c>
      <c r="B22" s="214">
        <v>324.3</v>
      </c>
      <c r="C22" s="209">
        <v>0</v>
      </c>
      <c r="D22" s="209">
        <v>0</v>
      </c>
      <c r="E22" s="209">
        <v>0</v>
      </c>
      <c r="F22" s="209">
        <v>0</v>
      </c>
      <c r="G22" s="209">
        <v>0</v>
      </c>
      <c r="H22" s="209">
        <v>0</v>
      </c>
      <c r="I22" s="209">
        <v>0</v>
      </c>
      <c r="J22" s="209">
        <v>0</v>
      </c>
      <c r="K22" s="209">
        <v>0</v>
      </c>
      <c r="L22" s="209">
        <v>0</v>
      </c>
      <c r="M22" s="209">
        <v>0</v>
      </c>
      <c r="N22" s="209">
        <v>0</v>
      </c>
      <c r="O22" s="209">
        <v>0</v>
      </c>
      <c r="P22" s="209">
        <v>0</v>
      </c>
      <c r="Q22" s="209">
        <v>0</v>
      </c>
      <c r="R22" s="209">
        <v>0</v>
      </c>
      <c r="S22" s="209">
        <v>0</v>
      </c>
      <c r="T22" s="209">
        <v>0</v>
      </c>
      <c r="U22" s="209">
        <v>0</v>
      </c>
      <c r="V22" s="209"/>
      <c r="W22" s="209">
        <v>0</v>
      </c>
      <c r="X22" s="209">
        <v>0</v>
      </c>
      <c r="Y22" s="209">
        <v>0</v>
      </c>
      <c r="Z22" s="209">
        <v>0</v>
      </c>
      <c r="AA22" s="209">
        <v>0</v>
      </c>
      <c r="AB22" s="209">
        <v>0</v>
      </c>
      <c r="AC22" s="209">
        <v>0</v>
      </c>
      <c r="AD22" s="209">
        <v>0</v>
      </c>
      <c r="AE22" s="209">
        <v>0</v>
      </c>
      <c r="AF22" s="209">
        <v>0</v>
      </c>
      <c r="AG22" s="209">
        <v>0</v>
      </c>
      <c r="AH22" s="209">
        <v>0</v>
      </c>
      <c r="AI22" s="209">
        <v>0</v>
      </c>
      <c r="AJ22" s="209">
        <v>0</v>
      </c>
      <c r="AK22" s="209">
        <v>0</v>
      </c>
      <c r="AL22" s="210"/>
      <c r="AM22" s="209">
        <v>0</v>
      </c>
      <c r="AN22" s="209">
        <v>0</v>
      </c>
      <c r="AO22" s="209">
        <v>0</v>
      </c>
      <c r="AP22" s="209">
        <v>0</v>
      </c>
      <c r="AQ22" s="209">
        <v>0</v>
      </c>
      <c r="AR22" s="209">
        <v>0</v>
      </c>
      <c r="AS22" s="209">
        <v>0</v>
      </c>
      <c r="AT22" s="209">
        <v>0</v>
      </c>
      <c r="AU22" s="209">
        <v>2.11</v>
      </c>
      <c r="AV22" s="209">
        <v>0</v>
      </c>
      <c r="AW22" s="43"/>
      <c r="AX22" s="209"/>
      <c r="AY22" s="43"/>
    </row>
    <row r="23" spans="1:51" s="1163" customFormat="1" ht="15.5">
      <c r="A23" s="213" t="s">
        <v>4096</v>
      </c>
      <c r="B23" s="214">
        <v>324.3</v>
      </c>
      <c r="C23" s="209">
        <v>0</v>
      </c>
      <c r="D23" s="209">
        <v>0</v>
      </c>
      <c r="E23" s="209">
        <v>0</v>
      </c>
      <c r="F23" s="209">
        <v>0</v>
      </c>
      <c r="G23" s="209">
        <v>0</v>
      </c>
      <c r="H23" s="209">
        <v>0</v>
      </c>
      <c r="I23" s="209">
        <v>0</v>
      </c>
      <c r="J23" s="209">
        <v>0</v>
      </c>
      <c r="K23" s="209">
        <v>0</v>
      </c>
      <c r="L23" s="209">
        <v>0</v>
      </c>
      <c r="M23" s="209">
        <v>0</v>
      </c>
      <c r="N23" s="209">
        <v>0</v>
      </c>
      <c r="O23" s="209">
        <v>0</v>
      </c>
      <c r="P23" s="209">
        <v>0</v>
      </c>
      <c r="Q23" s="209">
        <v>0</v>
      </c>
      <c r="R23" s="209">
        <v>0</v>
      </c>
      <c r="S23" s="209">
        <v>0</v>
      </c>
      <c r="T23" s="209">
        <v>0</v>
      </c>
      <c r="U23" s="209">
        <v>0</v>
      </c>
      <c r="V23" s="209"/>
      <c r="W23" s="209">
        <v>0</v>
      </c>
      <c r="X23" s="209">
        <v>0</v>
      </c>
      <c r="Y23" s="209">
        <v>0</v>
      </c>
      <c r="Z23" s="209">
        <v>0</v>
      </c>
      <c r="AA23" s="209">
        <v>0</v>
      </c>
      <c r="AB23" s="209">
        <v>0</v>
      </c>
      <c r="AC23" s="209">
        <v>0</v>
      </c>
      <c r="AD23" s="209">
        <v>0</v>
      </c>
      <c r="AE23" s="209">
        <v>0</v>
      </c>
      <c r="AF23" s="209">
        <v>0</v>
      </c>
      <c r="AG23" s="209">
        <v>0</v>
      </c>
      <c r="AH23" s="209">
        <v>0</v>
      </c>
      <c r="AI23" s="209">
        <v>0</v>
      </c>
      <c r="AJ23" s="209">
        <v>0</v>
      </c>
      <c r="AK23" s="209">
        <v>0</v>
      </c>
      <c r="AL23" s="210"/>
      <c r="AM23" s="209">
        <v>0</v>
      </c>
      <c r="AN23" s="209">
        <v>0</v>
      </c>
      <c r="AO23" s="209">
        <v>0</v>
      </c>
      <c r="AP23" s="209">
        <v>0</v>
      </c>
      <c r="AQ23" s="209">
        <v>0</v>
      </c>
      <c r="AR23" s="209">
        <v>0</v>
      </c>
      <c r="AS23" s="209">
        <v>0</v>
      </c>
      <c r="AT23" s="209">
        <v>0</v>
      </c>
      <c r="AU23" s="209">
        <v>2.74</v>
      </c>
      <c r="AV23" s="209">
        <v>0</v>
      </c>
      <c r="AW23" s="43"/>
      <c r="AX23" s="209"/>
      <c r="AY23" s="43"/>
    </row>
    <row r="24" spans="1:51" ht="15.5">
      <c r="A24" s="213">
        <f>A19+1</f>
        <v>12</v>
      </c>
      <c r="B24" s="214">
        <v>325</v>
      </c>
      <c r="C24" s="209">
        <v>0</v>
      </c>
      <c r="D24" s="209">
        <v>0</v>
      </c>
      <c r="E24" s="209">
        <v>0</v>
      </c>
      <c r="F24" s="209">
        <v>0</v>
      </c>
      <c r="G24" s="209">
        <v>0</v>
      </c>
      <c r="H24" s="209">
        <v>0</v>
      </c>
      <c r="I24" s="209">
        <v>0</v>
      </c>
      <c r="J24" s="209">
        <v>0</v>
      </c>
      <c r="K24" s="209">
        <v>0</v>
      </c>
      <c r="L24" s="209">
        <v>0</v>
      </c>
      <c r="M24" s="209">
        <v>0</v>
      </c>
      <c r="N24" s="209">
        <v>0</v>
      </c>
      <c r="O24" s="209">
        <v>0</v>
      </c>
      <c r="P24" s="209">
        <v>0</v>
      </c>
      <c r="Q24" s="209">
        <v>0</v>
      </c>
      <c r="R24" s="209">
        <v>0</v>
      </c>
      <c r="S24" s="209">
        <v>0</v>
      </c>
      <c r="T24" s="209">
        <v>0</v>
      </c>
      <c r="U24" s="209">
        <v>0</v>
      </c>
      <c r="V24" s="209"/>
      <c r="W24" s="209">
        <v>0</v>
      </c>
      <c r="X24" s="209">
        <v>0</v>
      </c>
      <c r="Y24" s="209">
        <v>0</v>
      </c>
      <c r="Z24" s="209">
        <v>0</v>
      </c>
      <c r="AA24" s="209">
        <v>0</v>
      </c>
      <c r="AB24" s="209">
        <v>0</v>
      </c>
      <c r="AC24" s="209">
        <v>0</v>
      </c>
      <c r="AD24" s="209">
        <v>0</v>
      </c>
      <c r="AE24" s="209">
        <v>0</v>
      </c>
      <c r="AF24" s="209">
        <v>0</v>
      </c>
      <c r="AG24" s="209">
        <v>0</v>
      </c>
      <c r="AH24" s="209">
        <v>0</v>
      </c>
      <c r="AI24" s="209">
        <v>0</v>
      </c>
      <c r="AJ24" s="209">
        <v>0</v>
      </c>
      <c r="AK24" s="209">
        <v>0</v>
      </c>
      <c r="AL24" s="210"/>
      <c r="AM24" s="209">
        <v>0</v>
      </c>
      <c r="AN24" s="209">
        <v>0</v>
      </c>
      <c r="AO24" s="209">
        <v>0</v>
      </c>
      <c r="AP24" s="209">
        <v>0</v>
      </c>
      <c r="AQ24" s="209">
        <v>0</v>
      </c>
      <c r="AR24" s="209">
        <v>0</v>
      </c>
      <c r="AS24" s="209">
        <v>0</v>
      </c>
      <c r="AT24" s="209">
        <v>0</v>
      </c>
      <c r="AU24" s="209">
        <v>2.74</v>
      </c>
      <c r="AV24" s="209">
        <v>0</v>
      </c>
      <c r="AX24" s="209"/>
    </row>
    <row r="25" spans="1:51" s="1163" customFormat="1" ht="15.5">
      <c r="A25" s="213" t="s">
        <v>4022</v>
      </c>
      <c r="B25" s="214">
        <v>338.2</v>
      </c>
      <c r="C25" s="209">
        <v>0</v>
      </c>
      <c r="D25" s="209">
        <v>0</v>
      </c>
      <c r="E25" s="209">
        <v>0</v>
      </c>
      <c r="F25" s="209">
        <v>0</v>
      </c>
      <c r="G25" s="209">
        <v>0</v>
      </c>
      <c r="H25" s="209">
        <v>0</v>
      </c>
      <c r="I25" s="209">
        <v>0</v>
      </c>
      <c r="J25" s="209">
        <v>0</v>
      </c>
      <c r="K25" s="209">
        <v>0</v>
      </c>
      <c r="L25" s="209">
        <v>0</v>
      </c>
      <c r="M25" s="209">
        <v>0</v>
      </c>
      <c r="N25" s="209">
        <v>0</v>
      </c>
      <c r="O25" s="209">
        <v>0</v>
      </c>
      <c r="P25" s="209">
        <v>0</v>
      </c>
      <c r="Q25" s="209">
        <v>0</v>
      </c>
      <c r="R25" s="209">
        <v>0</v>
      </c>
      <c r="S25" s="209">
        <v>0</v>
      </c>
      <c r="T25" s="209">
        <v>0</v>
      </c>
      <c r="U25" s="209">
        <v>0</v>
      </c>
      <c r="V25" s="209"/>
      <c r="W25" s="209">
        <v>0</v>
      </c>
      <c r="X25" s="209">
        <v>0</v>
      </c>
      <c r="Y25" s="209">
        <v>0</v>
      </c>
      <c r="Z25" s="209">
        <v>0</v>
      </c>
      <c r="AA25" s="209">
        <v>0</v>
      </c>
      <c r="AB25" s="209">
        <v>0</v>
      </c>
      <c r="AC25" s="209">
        <v>0</v>
      </c>
      <c r="AD25" s="209">
        <v>0</v>
      </c>
      <c r="AE25" s="209">
        <v>0</v>
      </c>
      <c r="AF25" s="209">
        <v>0</v>
      </c>
      <c r="AG25" s="209">
        <v>0</v>
      </c>
      <c r="AH25" s="209">
        <v>0</v>
      </c>
      <c r="AI25" s="209">
        <v>0</v>
      </c>
      <c r="AJ25" s="209">
        <v>0</v>
      </c>
      <c r="AK25" s="209">
        <v>0</v>
      </c>
      <c r="AL25" s="210"/>
      <c r="AM25" s="209">
        <v>0</v>
      </c>
      <c r="AN25" s="209">
        <v>0</v>
      </c>
      <c r="AO25" s="209">
        <v>0</v>
      </c>
      <c r="AP25" s="209">
        <v>0</v>
      </c>
      <c r="AQ25" s="209">
        <v>0</v>
      </c>
      <c r="AR25" s="209">
        <v>0</v>
      </c>
      <c r="AS25" s="209">
        <v>0</v>
      </c>
      <c r="AT25" s="209">
        <v>0</v>
      </c>
      <c r="AU25" s="209">
        <v>0</v>
      </c>
      <c r="AV25" s="209">
        <v>0</v>
      </c>
      <c r="AW25" s="43"/>
      <c r="AX25" s="209"/>
      <c r="AY25" s="43"/>
    </row>
    <row r="26" spans="1:51" s="1163" customFormat="1" ht="15.5">
      <c r="A26" s="213" t="s">
        <v>4023</v>
      </c>
      <c r="B26" s="1201">
        <v>338.20100000000002</v>
      </c>
      <c r="C26" s="209">
        <v>0</v>
      </c>
      <c r="D26" s="209">
        <v>0</v>
      </c>
      <c r="E26" s="209">
        <v>0</v>
      </c>
      <c r="F26" s="209">
        <v>0</v>
      </c>
      <c r="G26" s="209">
        <v>0</v>
      </c>
      <c r="H26" s="209">
        <v>0</v>
      </c>
      <c r="I26" s="209">
        <v>0</v>
      </c>
      <c r="J26" s="209">
        <v>0</v>
      </c>
      <c r="K26" s="209">
        <v>0</v>
      </c>
      <c r="L26" s="209">
        <v>0</v>
      </c>
      <c r="M26" s="209">
        <v>0</v>
      </c>
      <c r="N26" s="209">
        <v>0</v>
      </c>
      <c r="O26" s="209">
        <v>0</v>
      </c>
      <c r="P26" s="209">
        <v>0</v>
      </c>
      <c r="Q26" s="209">
        <v>0</v>
      </c>
      <c r="R26" s="209">
        <v>0</v>
      </c>
      <c r="S26" s="209">
        <v>0</v>
      </c>
      <c r="T26" s="209">
        <v>0</v>
      </c>
      <c r="U26" s="209">
        <v>0</v>
      </c>
      <c r="V26" s="209"/>
      <c r="W26" s="209">
        <v>0</v>
      </c>
      <c r="X26" s="209">
        <v>0</v>
      </c>
      <c r="Y26" s="209">
        <v>0</v>
      </c>
      <c r="Z26" s="209">
        <v>0</v>
      </c>
      <c r="AA26" s="209">
        <v>0</v>
      </c>
      <c r="AB26" s="209">
        <v>0</v>
      </c>
      <c r="AC26" s="209">
        <v>0</v>
      </c>
      <c r="AD26" s="209">
        <v>0</v>
      </c>
      <c r="AE26" s="209">
        <v>0</v>
      </c>
      <c r="AF26" s="209">
        <v>0</v>
      </c>
      <c r="AG26" s="209">
        <v>0</v>
      </c>
      <c r="AH26" s="209">
        <v>0</v>
      </c>
      <c r="AI26" s="209">
        <v>0</v>
      </c>
      <c r="AJ26" s="209">
        <v>0</v>
      </c>
      <c r="AK26" s="209">
        <v>0</v>
      </c>
      <c r="AL26" s="210"/>
      <c r="AM26" s="209">
        <v>0</v>
      </c>
      <c r="AN26" s="209">
        <v>0</v>
      </c>
      <c r="AO26" s="209">
        <v>0</v>
      </c>
      <c r="AP26" s="209">
        <v>0</v>
      </c>
      <c r="AQ26" s="209">
        <v>0</v>
      </c>
      <c r="AR26" s="209">
        <v>0</v>
      </c>
      <c r="AS26" s="209">
        <v>0</v>
      </c>
      <c r="AT26" s="209">
        <v>0</v>
      </c>
      <c r="AU26" s="209">
        <v>0</v>
      </c>
      <c r="AV26" s="209">
        <v>0</v>
      </c>
      <c r="AW26" s="43"/>
      <c r="AX26" s="209"/>
      <c r="AY26" s="43"/>
    </row>
    <row r="27" spans="1:51" s="1163" customFormat="1" ht="15.5">
      <c r="A27" s="213" t="s">
        <v>4024</v>
      </c>
      <c r="B27" s="214">
        <v>338.21</v>
      </c>
      <c r="C27" s="209">
        <v>0</v>
      </c>
      <c r="D27" s="209">
        <v>0</v>
      </c>
      <c r="E27" s="209">
        <v>0</v>
      </c>
      <c r="F27" s="209">
        <v>0</v>
      </c>
      <c r="G27" s="209">
        <v>0</v>
      </c>
      <c r="H27" s="209">
        <v>0</v>
      </c>
      <c r="I27" s="209">
        <v>0</v>
      </c>
      <c r="J27" s="209">
        <v>0</v>
      </c>
      <c r="K27" s="209">
        <v>0</v>
      </c>
      <c r="L27" s="209">
        <v>0</v>
      </c>
      <c r="M27" s="209">
        <v>0</v>
      </c>
      <c r="N27" s="209">
        <v>0</v>
      </c>
      <c r="O27" s="209">
        <v>0</v>
      </c>
      <c r="P27" s="209">
        <v>0</v>
      </c>
      <c r="Q27" s="209">
        <v>0</v>
      </c>
      <c r="R27" s="209">
        <v>0</v>
      </c>
      <c r="S27" s="209">
        <v>0</v>
      </c>
      <c r="T27" s="209">
        <v>0</v>
      </c>
      <c r="U27" s="209">
        <v>0</v>
      </c>
      <c r="V27" s="209"/>
      <c r="W27" s="209">
        <v>0</v>
      </c>
      <c r="X27" s="209">
        <v>0</v>
      </c>
      <c r="Y27" s="209">
        <v>0</v>
      </c>
      <c r="Z27" s="209">
        <v>0</v>
      </c>
      <c r="AA27" s="209">
        <v>0</v>
      </c>
      <c r="AB27" s="209">
        <v>5.44</v>
      </c>
      <c r="AC27" s="209">
        <v>6.46</v>
      </c>
      <c r="AD27" s="191">
        <v>3.5529000000000002</v>
      </c>
      <c r="AE27" s="209">
        <v>0</v>
      </c>
      <c r="AF27" s="191">
        <v>3.9224999999999999</v>
      </c>
      <c r="AG27" s="209">
        <v>0</v>
      </c>
      <c r="AH27" s="209">
        <v>0</v>
      </c>
      <c r="AI27" s="209">
        <v>0</v>
      </c>
      <c r="AJ27" s="209">
        <v>0</v>
      </c>
      <c r="AK27" s="209">
        <v>0</v>
      </c>
      <c r="AL27" s="210"/>
      <c r="AM27" s="209">
        <v>0</v>
      </c>
      <c r="AN27" s="209">
        <v>0</v>
      </c>
      <c r="AO27" s="209">
        <v>0</v>
      </c>
      <c r="AP27" s="209">
        <v>0</v>
      </c>
      <c r="AQ27" s="209">
        <v>0</v>
      </c>
      <c r="AR27" s="209">
        <v>0</v>
      </c>
      <c r="AS27" s="209">
        <v>0</v>
      </c>
      <c r="AT27" s="209">
        <v>0</v>
      </c>
      <c r="AU27" s="209">
        <v>0</v>
      </c>
      <c r="AV27" s="209">
        <v>0</v>
      </c>
      <c r="AW27" s="43"/>
      <c r="AX27" s="209"/>
      <c r="AY27" s="43"/>
    </row>
    <row r="28" spans="1:51" s="1163" customFormat="1" ht="15.5">
      <c r="A28" s="213" t="s">
        <v>4025</v>
      </c>
      <c r="B28" s="214">
        <v>338.21</v>
      </c>
      <c r="C28" s="209">
        <v>0</v>
      </c>
      <c r="D28" s="209">
        <v>0</v>
      </c>
      <c r="E28" s="209">
        <v>0</v>
      </c>
      <c r="F28" s="209">
        <v>0</v>
      </c>
      <c r="G28" s="209">
        <v>0</v>
      </c>
      <c r="H28" s="209">
        <v>0</v>
      </c>
      <c r="I28" s="209">
        <v>0</v>
      </c>
      <c r="J28" s="209">
        <v>0</v>
      </c>
      <c r="K28" s="209">
        <v>0</v>
      </c>
      <c r="L28" s="209">
        <v>0</v>
      </c>
      <c r="M28" s="209">
        <v>0</v>
      </c>
      <c r="N28" s="209">
        <v>0</v>
      </c>
      <c r="O28" s="209">
        <v>0</v>
      </c>
      <c r="P28" s="209">
        <v>0</v>
      </c>
      <c r="Q28" s="209">
        <v>0</v>
      </c>
      <c r="R28" s="209">
        <v>0</v>
      </c>
      <c r="S28" s="209">
        <v>0</v>
      </c>
      <c r="T28" s="209">
        <v>0</v>
      </c>
      <c r="U28" s="209">
        <v>0</v>
      </c>
      <c r="V28" s="209"/>
      <c r="W28" s="209">
        <v>0</v>
      </c>
      <c r="X28" s="209">
        <v>0</v>
      </c>
      <c r="Y28" s="209">
        <v>0</v>
      </c>
      <c r="Z28" s="209">
        <v>0</v>
      </c>
      <c r="AA28" s="209">
        <v>0</v>
      </c>
      <c r="AB28" s="209">
        <v>4.93</v>
      </c>
      <c r="AC28" s="209">
        <v>7.17</v>
      </c>
      <c r="AD28" s="191">
        <v>3.5529000000000002</v>
      </c>
      <c r="AE28" s="209">
        <v>0</v>
      </c>
      <c r="AF28" s="209">
        <v>0</v>
      </c>
      <c r="AG28" s="209">
        <v>0</v>
      </c>
      <c r="AH28" s="209">
        <v>0</v>
      </c>
      <c r="AI28" s="209">
        <v>0</v>
      </c>
      <c r="AJ28" s="209">
        <v>0</v>
      </c>
      <c r="AK28" s="209">
        <v>0</v>
      </c>
      <c r="AL28" s="210"/>
      <c r="AM28" s="209">
        <v>0</v>
      </c>
      <c r="AN28" s="209">
        <v>0</v>
      </c>
      <c r="AO28" s="209">
        <v>0</v>
      </c>
      <c r="AP28" s="209">
        <v>0</v>
      </c>
      <c r="AQ28" s="209">
        <v>0</v>
      </c>
      <c r="AR28" s="209">
        <v>0</v>
      </c>
      <c r="AS28" s="209">
        <v>0</v>
      </c>
      <c r="AT28" s="209">
        <v>0</v>
      </c>
      <c r="AU28" s="209">
        <v>0</v>
      </c>
      <c r="AV28" s="209">
        <v>0</v>
      </c>
      <c r="AW28" s="43"/>
      <c r="AX28" s="209"/>
      <c r="AY28" s="43"/>
    </row>
    <row r="29" spans="1:51" s="1163" customFormat="1" ht="15.5">
      <c r="A29" s="213" t="s">
        <v>4026</v>
      </c>
      <c r="B29" s="214">
        <v>338.21</v>
      </c>
      <c r="C29" s="209">
        <v>0</v>
      </c>
      <c r="D29" s="209">
        <v>0</v>
      </c>
      <c r="E29" s="209">
        <v>0</v>
      </c>
      <c r="F29" s="209">
        <v>0</v>
      </c>
      <c r="G29" s="209">
        <v>0</v>
      </c>
      <c r="H29" s="209">
        <v>0</v>
      </c>
      <c r="I29" s="209">
        <v>0</v>
      </c>
      <c r="J29" s="209">
        <v>0</v>
      </c>
      <c r="K29" s="209">
        <v>0</v>
      </c>
      <c r="L29" s="209">
        <v>0</v>
      </c>
      <c r="M29" s="209">
        <v>0</v>
      </c>
      <c r="N29" s="209">
        <v>0</v>
      </c>
      <c r="O29" s="209">
        <v>0</v>
      </c>
      <c r="P29" s="209">
        <v>0</v>
      </c>
      <c r="Q29" s="209">
        <v>0</v>
      </c>
      <c r="R29" s="209">
        <v>0</v>
      </c>
      <c r="S29" s="209">
        <v>0</v>
      </c>
      <c r="T29" s="209">
        <v>0</v>
      </c>
      <c r="U29" s="209">
        <v>0</v>
      </c>
      <c r="V29" s="209"/>
      <c r="W29" s="209">
        <v>0</v>
      </c>
      <c r="X29" s="209">
        <v>0</v>
      </c>
      <c r="Y29" s="209">
        <v>0</v>
      </c>
      <c r="Z29" s="209">
        <v>0</v>
      </c>
      <c r="AA29" s="209">
        <v>0</v>
      </c>
      <c r="AB29" s="209">
        <v>4.99</v>
      </c>
      <c r="AC29" s="209">
        <v>6.44</v>
      </c>
      <c r="AD29" s="191">
        <v>3.5529000000000002</v>
      </c>
      <c r="AE29" s="209">
        <v>0</v>
      </c>
      <c r="AF29" s="209">
        <v>0</v>
      </c>
      <c r="AG29" s="209">
        <v>0</v>
      </c>
      <c r="AH29" s="209">
        <v>0</v>
      </c>
      <c r="AI29" s="209">
        <v>0</v>
      </c>
      <c r="AJ29" s="209">
        <v>0</v>
      </c>
      <c r="AK29" s="209">
        <v>0</v>
      </c>
      <c r="AL29" s="210"/>
      <c r="AM29" s="209">
        <v>0</v>
      </c>
      <c r="AN29" s="209">
        <v>0</v>
      </c>
      <c r="AO29" s="209">
        <v>0</v>
      </c>
      <c r="AP29" s="209">
        <v>0</v>
      </c>
      <c r="AQ29" s="209">
        <v>0</v>
      </c>
      <c r="AR29" s="209">
        <v>0</v>
      </c>
      <c r="AS29" s="209">
        <v>0</v>
      </c>
      <c r="AT29" s="209">
        <v>0</v>
      </c>
      <c r="AU29" s="209">
        <v>0</v>
      </c>
      <c r="AV29" s="209">
        <v>0</v>
      </c>
      <c r="AW29" s="43"/>
      <c r="AX29" s="209"/>
      <c r="AY29" s="43"/>
    </row>
    <row r="30" spans="1:51" s="1163" customFormat="1" ht="15.5">
      <c r="A30" s="213" t="s">
        <v>4027</v>
      </c>
      <c r="B30" s="214">
        <v>338.21</v>
      </c>
      <c r="C30" s="209">
        <v>0</v>
      </c>
      <c r="D30" s="209">
        <v>0</v>
      </c>
      <c r="E30" s="209">
        <v>0</v>
      </c>
      <c r="F30" s="209">
        <v>0</v>
      </c>
      <c r="G30" s="209">
        <v>0</v>
      </c>
      <c r="H30" s="209">
        <v>0</v>
      </c>
      <c r="I30" s="209">
        <v>0</v>
      </c>
      <c r="J30" s="209">
        <v>0</v>
      </c>
      <c r="K30" s="209">
        <v>0</v>
      </c>
      <c r="L30" s="209">
        <v>0</v>
      </c>
      <c r="M30" s="209">
        <v>0</v>
      </c>
      <c r="N30" s="209">
        <v>0</v>
      </c>
      <c r="O30" s="209">
        <v>0</v>
      </c>
      <c r="P30" s="209">
        <v>0</v>
      </c>
      <c r="Q30" s="209">
        <v>0</v>
      </c>
      <c r="R30" s="209">
        <v>0</v>
      </c>
      <c r="S30" s="209">
        <v>0</v>
      </c>
      <c r="T30" s="209">
        <v>0</v>
      </c>
      <c r="U30" s="209">
        <v>0</v>
      </c>
      <c r="V30" s="209"/>
      <c r="W30" s="209">
        <v>0</v>
      </c>
      <c r="X30" s="209">
        <v>0</v>
      </c>
      <c r="Y30" s="209">
        <v>0</v>
      </c>
      <c r="Z30" s="209">
        <v>0</v>
      </c>
      <c r="AA30" s="209">
        <v>0</v>
      </c>
      <c r="AB30" s="209">
        <v>7.93</v>
      </c>
      <c r="AC30" s="209">
        <v>11.16</v>
      </c>
      <c r="AD30" s="191">
        <v>3.5529000000000002</v>
      </c>
      <c r="AE30" s="209">
        <v>0</v>
      </c>
      <c r="AF30" s="209">
        <v>0</v>
      </c>
      <c r="AG30" s="209">
        <v>0</v>
      </c>
      <c r="AH30" s="209">
        <v>0</v>
      </c>
      <c r="AI30" s="209">
        <v>0</v>
      </c>
      <c r="AJ30" s="209">
        <v>0</v>
      </c>
      <c r="AK30" s="209">
        <v>0</v>
      </c>
      <c r="AL30" s="210"/>
      <c r="AM30" s="209">
        <v>0</v>
      </c>
      <c r="AN30" s="209">
        <v>0</v>
      </c>
      <c r="AO30" s="209">
        <v>0</v>
      </c>
      <c r="AP30" s="209">
        <v>0</v>
      </c>
      <c r="AQ30" s="209">
        <v>0</v>
      </c>
      <c r="AR30" s="209">
        <v>0</v>
      </c>
      <c r="AS30" s="209">
        <v>0</v>
      </c>
      <c r="AT30" s="209">
        <v>0</v>
      </c>
      <c r="AU30" s="209">
        <v>0</v>
      </c>
      <c r="AV30" s="209">
        <v>0</v>
      </c>
      <c r="AW30" s="43"/>
      <c r="AX30" s="209"/>
      <c r="AY30" s="43"/>
    </row>
    <row r="31" spans="1:51" s="1163" customFormat="1" ht="15.5">
      <c r="A31" s="213" t="s">
        <v>4028</v>
      </c>
      <c r="B31" s="214">
        <v>338.23</v>
      </c>
      <c r="C31" s="209">
        <v>0</v>
      </c>
      <c r="D31" s="209">
        <v>0</v>
      </c>
      <c r="E31" s="209">
        <v>0</v>
      </c>
      <c r="F31" s="209">
        <v>0</v>
      </c>
      <c r="G31" s="209">
        <v>0</v>
      </c>
      <c r="H31" s="209">
        <v>0</v>
      </c>
      <c r="I31" s="209">
        <v>0</v>
      </c>
      <c r="J31" s="209">
        <v>0</v>
      </c>
      <c r="K31" s="209">
        <v>0</v>
      </c>
      <c r="L31" s="209">
        <v>0</v>
      </c>
      <c r="M31" s="209">
        <v>0</v>
      </c>
      <c r="N31" s="209">
        <v>0</v>
      </c>
      <c r="O31" s="209">
        <v>0</v>
      </c>
      <c r="P31" s="209">
        <v>0</v>
      </c>
      <c r="Q31" s="209">
        <v>0</v>
      </c>
      <c r="R31" s="209">
        <v>0</v>
      </c>
      <c r="S31" s="209">
        <v>0</v>
      </c>
      <c r="T31" s="209">
        <v>0</v>
      </c>
      <c r="U31" s="209">
        <v>0</v>
      </c>
      <c r="V31" s="209"/>
      <c r="W31" s="209">
        <v>0</v>
      </c>
      <c r="X31" s="209">
        <v>0</v>
      </c>
      <c r="Y31" s="209">
        <v>0</v>
      </c>
      <c r="Z31" s="209">
        <v>0</v>
      </c>
      <c r="AA31" s="209">
        <v>0</v>
      </c>
      <c r="AB31" s="209">
        <v>4.93</v>
      </c>
      <c r="AC31" s="209">
        <v>7.17</v>
      </c>
      <c r="AD31" s="191">
        <v>3.5529000000000002</v>
      </c>
      <c r="AE31" s="209">
        <v>0</v>
      </c>
      <c r="AF31" s="191">
        <v>3.9224999999999999</v>
      </c>
      <c r="AG31" s="209">
        <v>0</v>
      </c>
      <c r="AH31" s="209">
        <v>0</v>
      </c>
      <c r="AI31" s="209">
        <v>0</v>
      </c>
      <c r="AJ31" s="209">
        <v>0</v>
      </c>
      <c r="AK31" s="209">
        <v>0</v>
      </c>
      <c r="AL31" s="210"/>
      <c r="AM31" s="209">
        <v>0</v>
      </c>
      <c r="AN31" s="209">
        <v>0</v>
      </c>
      <c r="AO31" s="209">
        <v>0</v>
      </c>
      <c r="AP31" s="209">
        <v>0</v>
      </c>
      <c r="AQ31" s="209">
        <v>0</v>
      </c>
      <c r="AR31" s="209">
        <v>0</v>
      </c>
      <c r="AS31" s="209">
        <v>0</v>
      </c>
      <c r="AT31" s="209">
        <v>0</v>
      </c>
      <c r="AU31" s="209">
        <v>0</v>
      </c>
      <c r="AV31" s="209">
        <v>0</v>
      </c>
      <c r="AW31" s="43"/>
      <c r="AX31" s="209"/>
      <c r="AY31" s="43"/>
    </row>
    <row r="32" spans="1:51" s="1163" customFormat="1" ht="15.5">
      <c r="A32" s="213" t="s">
        <v>4029</v>
      </c>
      <c r="B32" s="214">
        <v>338.23</v>
      </c>
      <c r="C32" s="209">
        <v>0</v>
      </c>
      <c r="D32" s="209">
        <v>0</v>
      </c>
      <c r="E32" s="209">
        <v>0</v>
      </c>
      <c r="F32" s="209">
        <v>0</v>
      </c>
      <c r="G32" s="209">
        <v>0</v>
      </c>
      <c r="H32" s="209">
        <v>0</v>
      </c>
      <c r="I32" s="209">
        <v>0</v>
      </c>
      <c r="J32" s="209">
        <v>0</v>
      </c>
      <c r="K32" s="209">
        <v>0</v>
      </c>
      <c r="L32" s="209">
        <v>0</v>
      </c>
      <c r="M32" s="209">
        <v>0</v>
      </c>
      <c r="N32" s="209">
        <v>0</v>
      </c>
      <c r="O32" s="209">
        <v>0</v>
      </c>
      <c r="P32" s="209">
        <v>0</v>
      </c>
      <c r="Q32" s="209">
        <v>0</v>
      </c>
      <c r="R32" s="209">
        <v>0</v>
      </c>
      <c r="S32" s="209">
        <v>0</v>
      </c>
      <c r="T32" s="209">
        <v>0</v>
      </c>
      <c r="U32" s="209">
        <v>0</v>
      </c>
      <c r="V32" s="209"/>
      <c r="W32" s="209">
        <v>0</v>
      </c>
      <c r="X32" s="209">
        <v>0</v>
      </c>
      <c r="Y32" s="209">
        <v>0</v>
      </c>
      <c r="Z32" s="209">
        <v>0</v>
      </c>
      <c r="AA32" s="209">
        <v>0</v>
      </c>
      <c r="AB32" s="209">
        <v>0</v>
      </c>
      <c r="AC32" s="209">
        <v>6.44</v>
      </c>
      <c r="AD32" s="191">
        <v>3.5529000000000002</v>
      </c>
      <c r="AE32" s="209">
        <v>0</v>
      </c>
      <c r="AF32" s="209">
        <v>0</v>
      </c>
      <c r="AG32" s="209">
        <v>0</v>
      </c>
      <c r="AH32" s="209">
        <v>0</v>
      </c>
      <c r="AI32" s="209">
        <v>0</v>
      </c>
      <c r="AJ32" s="209">
        <v>0</v>
      </c>
      <c r="AK32" s="209">
        <v>0</v>
      </c>
      <c r="AL32" s="210"/>
      <c r="AM32" s="209">
        <v>0</v>
      </c>
      <c r="AN32" s="209">
        <v>0</v>
      </c>
      <c r="AO32" s="209">
        <v>0</v>
      </c>
      <c r="AP32" s="209">
        <v>0</v>
      </c>
      <c r="AQ32" s="209">
        <v>0</v>
      </c>
      <c r="AR32" s="209">
        <v>0</v>
      </c>
      <c r="AS32" s="209">
        <v>0</v>
      </c>
      <c r="AT32" s="209">
        <v>0</v>
      </c>
      <c r="AU32" s="209">
        <v>0</v>
      </c>
      <c r="AV32" s="209">
        <v>0</v>
      </c>
      <c r="AW32" s="43"/>
      <c r="AX32" s="209"/>
      <c r="AY32" s="43"/>
    </row>
    <row r="33" spans="1:51" s="1163" customFormat="1" ht="15.5">
      <c r="A33" s="213" t="s">
        <v>4030</v>
      </c>
      <c r="B33" s="214">
        <v>338.23</v>
      </c>
      <c r="C33" s="209">
        <v>0</v>
      </c>
      <c r="D33" s="209">
        <v>0</v>
      </c>
      <c r="E33" s="209">
        <v>0</v>
      </c>
      <c r="F33" s="209">
        <v>0</v>
      </c>
      <c r="G33" s="209">
        <v>0</v>
      </c>
      <c r="H33" s="209">
        <v>0</v>
      </c>
      <c r="I33" s="209">
        <v>0</v>
      </c>
      <c r="J33" s="209">
        <v>0</v>
      </c>
      <c r="K33" s="209">
        <v>0</v>
      </c>
      <c r="L33" s="209">
        <v>0</v>
      </c>
      <c r="M33" s="209">
        <v>0</v>
      </c>
      <c r="N33" s="209">
        <v>0</v>
      </c>
      <c r="O33" s="209">
        <v>0</v>
      </c>
      <c r="P33" s="209">
        <v>0</v>
      </c>
      <c r="Q33" s="209">
        <v>0</v>
      </c>
      <c r="R33" s="209">
        <v>0</v>
      </c>
      <c r="S33" s="209">
        <v>0</v>
      </c>
      <c r="T33" s="209">
        <v>0</v>
      </c>
      <c r="U33" s="209">
        <v>0</v>
      </c>
      <c r="V33" s="209"/>
      <c r="W33" s="209">
        <v>0</v>
      </c>
      <c r="X33" s="209">
        <v>0</v>
      </c>
      <c r="Y33" s="209">
        <v>0</v>
      </c>
      <c r="Z33" s="209">
        <v>0</v>
      </c>
      <c r="AA33" s="209">
        <v>0</v>
      </c>
      <c r="AB33" s="209">
        <v>7.93</v>
      </c>
      <c r="AC33" s="209">
        <v>0</v>
      </c>
      <c r="AD33" s="209">
        <v>0</v>
      </c>
      <c r="AE33" s="209">
        <v>0</v>
      </c>
      <c r="AF33" s="209">
        <v>0</v>
      </c>
      <c r="AG33" s="209">
        <v>0</v>
      </c>
      <c r="AH33" s="209">
        <v>0</v>
      </c>
      <c r="AI33" s="209">
        <v>0</v>
      </c>
      <c r="AJ33" s="209">
        <v>0</v>
      </c>
      <c r="AK33" s="209">
        <v>0</v>
      </c>
      <c r="AL33" s="210"/>
      <c r="AM33" s="209">
        <v>0</v>
      </c>
      <c r="AN33" s="209">
        <v>0</v>
      </c>
      <c r="AO33" s="209">
        <v>0</v>
      </c>
      <c r="AP33" s="209">
        <v>0</v>
      </c>
      <c r="AQ33" s="209">
        <v>0</v>
      </c>
      <c r="AR33" s="209">
        <v>0</v>
      </c>
      <c r="AS33" s="209">
        <v>0</v>
      </c>
      <c r="AT33" s="209">
        <v>0</v>
      </c>
      <c r="AU33" s="209">
        <v>0</v>
      </c>
      <c r="AV33" s="209">
        <v>0</v>
      </c>
      <c r="AW33" s="43"/>
      <c r="AX33" s="209"/>
      <c r="AY33" s="43"/>
    </row>
    <row r="34" spans="1:51" s="1163" customFormat="1" ht="15.5">
      <c r="A34" s="213" t="s">
        <v>4031</v>
      </c>
      <c r="B34" s="214">
        <v>338.24</v>
      </c>
      <c r="C34" s="209">
        <v>0</v>
      </c>
      <c r="D34" s="209">
        <v>0</v>
      </c>
      <c r="E34" s="209">
        <v>0</v>
      </c>
      <c r="F34" s="209">
        <v>0</v>
      </c>
      <c r="G34" s="209">
        <v>0</v>
      </c>
      <c r="H34" s="209">
        <v>0</v>
      </c>
      <c r="I34" s="209">
        <v>0</v>
      </c>
      <c r="J34" s="209">
        <v>0</v>
      </c>
      <c r="K34" s="209">
        <v>0</v>
      </c>
      <c r="L34" s="209">
        <v>0</v>
      </c>
      <c r="M34" s="209">
        <v>0</v>
      </c>
      <c r="N34" s="209">
        <v>0</v>
      </c>
      <c r="O34" s="209">
        <v>0</v>
      </c>
      <c r="P34" s="209">
        <v>0</v>
      </c>
      <c r="Q34" s="209">
        <v>0</v>
      </c>
      <c r="R34" s="209">
        <v>0</v>
      </c>
      <c r="S34" s="209">
        <v>0</v>
      </c>
      <c r="T34" s="209">
        <v>0</v>
      </c>
      <c r="U34" s="209">
        <v>0</v>
      </c>
      <c r="V34" s="209"/>
      <c r="W34" s="209">
        <v>0</v>
      </c>
      <c r="X34" s="209">
        <v>0</v>
      </c>
      <c r="Y34" s="209">
        <v>0</v>
      </c>
      <c r="Z34" s="209">
        <v>0</v>
      </c>
      <c r="AA34" s="209">
        <v>0</v>
      </c>
      <c r="AB34" s="209">
        <v>4.93</v>
      </c>
      <c r="AC34" s="209">
        <v>7.17</v>
      </c>
      <c r="AD34" s="191">
        <v>3.5529000000000002</v>
      </c>
      <c r="AE34" s="209">
        <v>0</v>
      </c>
      <c r="AF34" s="209">
        <v>0</v>
      </c>
      <c r="AG34" s="209">
        <v>0</v>
      </c>
      <c r="AH34" s="209">
        <v>0</v>
      </c>
      <c r="AI34" s="209">
        <v>0</v>
      </c>
      <c r="AJ34" s="209">
        <v>0</v>
      </c>
      <c r="AK34" s="209">
        <v>0</v>
      </c>
      <c r="AL34" s="210"/>
      <c r="AM34" s="209">
        <v>0</v>
      </c>
      <c r="AN34" s="209">
        <v>0</v>
      </c>
      <c r="AO34" s="209">
        <v>0</v>
      </c>
      <c r="AP34" s="209">
        <v>0</v>
      </c>
      <c r="AQ34" s="209">
        <v>0</v>
      </c>
      <c r="AR34" s="209">
        <v>0</v>
      </c>
      <c r="AS34" s="209">
        <v>0</v>
      </c>
      <c r="AT34" s="209">
        <v>0</v>
      </c>
      <c r="AU34" s="209">
        <v>0</v>
      </c>
      <c r="AV34" s="209">
        <v>0</v>
      </c>
      <c r="AW34" s="43"/>
      <c r="AX34" s="209"/>
      <c r="AY34" s="43"/>
    </row>
    <row r="35" spans="1:51" s="1163" customFormat="1" ht="15.5">
      <c r="A35" s="213" t="s">
        <v>4032</v>
      </c>
      <c r="B35" s="214">
        <v>338.24</v>
      </c>
      <c r="C35" s="209">
        <v>0</v>
      </c>
      <c r="D35" s="209">
        <v>0</v>
      </c>
      <c r="E35" s="209">
        <v>0</v>
      </c>
      <c r="F35" s="209">
        <v>0</v>
      </c>
      <c r="G35" s="209">
        <v>0</v>
      </c>
      <c r="H35" s="209">
        <v>0</v>
      </c>
      <c r="I35" s="209">
        <v>0</v>
      </c>
      <c r="J35" s="209">
        <v>0</v>
      </c>
      <c r="K35" s="209">
        <v>0</v>
      </c>
      <c r="L35" s="209">
        <v>0</v>
      </c>
      <c r="M35" s="209">
        <v>0</v>
      </c>
      <c r="N35" s="209">
        <v>0</v>
      </c>
      <c r="O35" s="209">
        <v>0</v>
      </c>
      <c r="P35" s="209">
        <v>0</v>
      </c>
      <c r="Q35" s="209">
        <v>0</v>
      </c>
      <c r="R35" s="209">
        <v>0</v>
      </c>
      <c r="S35" s="209">
        <v>0</v>
      </c>
      <c r="T35" s="209">
        <v>0</v>
      </c>
      <c r="U35" s="209">
        <v>0</v>
      </c>
      <c r="V35" s="209"/>
      <c r="W35" s="209">
        <v>0</v>
      </c>
      <c r="X35" s="209">
        <v>0</v>
      </c>
      <c r="Y35" s="209">
        <v>0</v>
      </c>
      <c r="Z35" s="209">
        <v>0</v>
      </c>
      <c r="AA35" s="209">
        <v>0</v>
      </c>
      <c r="AB35" s="209">
        <v>7.93</v>
      </c>
      <c r="AC35" s="209">
        <v>11.16</v>
      </c>
      <c r="AD35" s="209">
        <v>0</v>
      </c>
      <c r="AE35" s="209">
        <v>0</v>
      </c>
      <c r="AF35" s="209">
        <v>0</v>
      </c>
      <c r="AG35" s="209">
        <v>0</v>
      </c>
      <c r="AH35" s="209">
        <v>0</v>
      </c>
      <c r="AI35" s="209">
        <v>0</v>
      </c>
      <c r="AJ35" s="209">
        <v>0</v>
      </c>
      <c r="AK35" s="209">
        <v>0</v>
      </c>
      <c r="AL35" s="210"/>
      <c r="AM35" s="209">
        <v>0</v>
      </c>
      <c r="AN35" s="209">
        <v>0</v>
      </c>
      <c r="AO35" s="209">
        <v>0</v>
      </c>
      <c r="AP35" s="209">
        <v>0</v>
      </c>
      <c r="AQ35" s="209">
        <v>0</v>
      </c>
      <c r="AR35" s="209">
        <v>0</v>
      </c>
      <c r="AS35" s="209">
        <v>0</v>
      </c>
      <c r="AT35" s="209">
        <v>0</v>
      </c>
      <c r="AU35" s="209">
        <v>0</v>
      </c>
      <c r="AV35" s="209">
        <v>0</v>
      </c>
      <c r="AW35" s="43"/>
      <c r="AX35" s="209"/>
      <c r="AY35" s="43"/>
    </row>
    <row r="36" spans="1:51" s="1163" customFormat="1" ht="15.5">
      <c r="A36" s="213" t="s">
        <v>4033</v>
      </c>
      <c r="B36" s="214">
        <v>338.26</v>
      </c>
      <c r="C36" s="209">
        <v>0</v>
      </c>
      <c r="D36" s="209">
        <v>0</v>
      </c>
      <c r="E36" s="209">
        <v>0</v>
      </c>
      <c r="F36" s="209">
        <v>0</v>
      </c>
      <c r="G36" s="209">
        <v>0</v>
      </c>
      <c r="H36" s="209">
        <v>0</v>
      </c>
      <c r="I36" s="209">
        <v>0</v>
      </c>
      <c r="J36" s="209">
        <v>0</v>
      </c>
      <c r="K36" s="209">
        <v>0</v>
      </c>
      <c r="L36" s="209">
        <v>0</v>
      </c>
      <c r="M36" s="209">
        <v>0</v>
      </c>
      <c r="N36" s="209">
        <v>0</v>
      </c>
      <c r="O36" s="209">
        <v>0</v>
      </c>
      <c r="P36" s="209">
        <v>0</v>
      </c>
      <c r="Q36" s="209">
        <v>0</v>
      </c>
      <c r="R36" s="209">
        <v>0</v>
      </c>
      <c r="S36" s="209">
        <v>0</v>
      </c>
      <c r="T36" s="209">
        <v>0</v>
      </c>
      <c r="U36" s="209">
        <v>0</v>
      </c>
      <c r="V36" s="209"/>
      <c r="W36" s="209">
        <v>0</v>
      </c>
      <c r="X36" s="209">
        <v>0</v>
      </c>
      <c r="Y36" s="209">
        <v>0</v>
      </c>
      <c r="Z36" s="209">
        <v>0</v>
      </c>
      <c r="AA36" s="209">
        <v>0</v>
      </c>
      <c r="AB36" s="209">
        <v>4.99</v>
      </c>
      <c r="AC36" s="209">
        <v>6.44</v>
      </c>
      <c r="AD36" s="191">
        <v>3.5529000000000002</v>
      </c>
      <c r="AE36" s="209">
        <v>0</v>
      </c>
      <c r="AF36" s="191">
        <v>3.9224999999999999</v>
      </c>
      <c r="AG36" s="209">
        <v>0</v>
      </c>
      <c r="AH36" s="209">
        <v>0</v>
      </c>
      <c r="AI36" s="209">
        <v>0</v>
      </c>
      <c r="AJ36" s="209">
        <v>0</v>
      </c>
      <c r="AK36" s="209">
        <v>0</v>
      </c>
      <c r="AL36" s="210"/>
      <c r="AM36" s="209">
        <v>0</v>
      </c>
      <c r="AN36" s="209">
        <v>0</v>
      </c>
      <c r="AO36" s="209">
        <v>0</v>
      </c>
      <c r="AP36" s="209">
        <v>0</v>
      </c>
      <c r="AQ36" s="209">
        <v>0</v>
      </c>
      <c r="AR36" s="209">
        <v>0</v>
      </c>
      <c r="AS36" s="209">
        <v>0</v>
      </c>
      <c r="AT36" s="209">
        <v>0</v>
      </c>
      <c r="AU36" s="209">
        <v>0</v>
      </c>
      <c r="AV36" s="209">
        <v>0</v>
      </c>
      <c r="AW36" s="43"/>
      <c r="AX36" s="209"/>
      <c r="AY36" s="43"/>
    </row>
    <row r="37" spans="1:51" s="1163" customFormat="1" ht="15.5">
      <c r="A37" s="213" t="s">
        <v>4034</v>
      </c>
      <c r="B37" s="214">
        <v>338.27</v>
      </c>
      <c r="C37" s="209">
        <v>0</v>
      </c>
      <c r="D37" s="209">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c r="W37" s="209">
        <v>0</v>
      </c>
      <c r="X37" s="209">
        <v>0</v>
      </c>
      <c r="Y37" s="209">
        <v>0</v>
      </c>
      <c r="Z37" s="209">
        <v>0</v>
      </c>
      <c r="AA37" s="209">
        <v>0</v>
      </c>
      <c r="AB37" s="209">
        <v>4.93</v>
      </c>
      <c r="AC37" s="209">
        <v>7.17</v>
      </c>
      <c r="AD37" s="191">
        <v>3.5529000000000002</v>
      </c>
      <c r="AE37" s="209">
        <v>0</v>
      </c>
      <c r="AF37" s="209">
        <v>0</v>
      </c>
      <c r="AG37" s="209">
        <v>0</v>
      </c>
      <c r="AH37" s="209">
        <v>0</v>
      </c>
      <c r="AI37" s="209">
        <v>0</v>
      </c>
      <c r="AJ37" s="209">
        <v>0</v>
      </c>
      <c r="AK37" s="209">
        <v>0</v>
      </c>
      <c r="AL37" s="210"/>
      <c r="AM37" s="209">
        <v>0</v>
      </c>
      <c r="AN37" s="209">
        <v>0</v>
      </c>
      <c r="AO37" s="209">
        <v>0</v>
      </c>
      <c r="AP37" s="209">
        <v>0</v>
      </c>
      <c r="AQ37" s="209">
        <v>0</v>
      </c>
      <c r="AR37" s="209">
        <v>0</v>
      </c>
      <c r="AS37" s="209">
        <v>0</v>
      </c>
      <c r="AT37" s="209">
        <v>0</v>
      </c>
      <c r="AU37" s="209">
        <v>0</v>
      </c>
      <c r="AV37" s="209">
        <v>0</v>
      </c>
      <c r="AW37" s="43"/>
      <c r="AX37" s="209"/>
      <c r="AY37" s="43"/>
    </row>
    <row r="38" spans="1:51" s="1163" customFormat="1" ht="15.5">
      <c r="A38" s="213" t="s">
        <v>4035</v>
      </c>
      <c r="B38" s="214">
        <v>338.29</v>
      </c>
      <c r="C38" s="209">
        <v>0</v>
      </c>
      <c r="D38" s="209">
        <v>0</v>
      </c>
      <c r="E38" s="209">
        <v>0</v>
      </c>
      <c r="F38" s="209">
        <v>0</v>
      </c>
      <c r="G38" s="209">
        <v>0</v>
      </c>
      <c r="H38" s="209">
        <v>0</v>
      </c>
      <c r="I38" s="209">
        <v>0</v>
      </c>
      <c r="J38" s="209">
        <v>0</v>
      </c>
      <c r="K38" s="209">
        <v>0</v>
      </c>
      <c r="L38" s="209">
        <v>0</v>
      </c>
      <c r="M38" s="209">
        <v>0</v>
      </c>
      <c r="N38" s="209">
        <v>0</v>
      </c>
      <c r="O38" s="209">
        <v>0</v>
      </c>
      <c r="P38" s="209">
        <v>0</v>
      </c>
      <c r="Q38" s="209">
        <v>0</v>
      </c>
      <c r="R38" s="209">
        <v>0</v>
      </c>
      <c r="S38" s="209">
        <v>0</v>
      </c>
      <c r="T38" s="209">
        <v>0</v>
      </c>
      <c r="U38" s="209">
        <v>0</v>
      </c>
      <c r="V38" s="209"/>
      <c r="W38" s="209">
        <v>0</v>
      </c>
      <c r="X38" s="209">
        <v>0</v>
      </c>
      <c r="Y38" s="209">
        <v>0</v>
      </c>
      <c r="Z38" s="209">
        <v>0</v>
      </c>
      <c r="AA38" s="209">
        <v>0</v>
      </c>
      <c r="AB38" s="209">
        <v>4.99</v>
      </c>
      <c r="AC38" s="209">
        <v>6.44</v>
      </c>
      <c r="AD38" s="191">
        <v>3.5529000000000002</v>
      </c>
      <c r="AE38" s="209">
        <v>0</v>
      </c>
      <c r="AF38" s="191">
        <v>3.9224999999999999</v>
      </c>
      <c r="AG38" s="209">
        <v>0</v>
      </c>
      <c r="AH38" s="209">
        <v>0</v>
      </c>
      <c r="AI38" s="209">
        <v>0</v>
      </c>
      <c r="AJ38" s="209">
        <v>0</v>
      </c>
      <c r="AK38" s="209">
        <v>0</v>
      </c>
      <c r="AL38" s="210"/>
      <c r="AM38" s="209">
        <v>0</v>
      </c>
      <c r="AN38" s="209">
        <v>0</v>
      </c>
      <c r="AO38" s="209">
        <v>0</v>
      </c>
      <c r="AP38" s="209">
        <v>0</v>
      </c>
      <c r="AQ38" s="209">
        <v>0</v>
      </c>
      <c r="AR38" s="209">
        <v>0</v>
      </c>
      <c r="AS38" s="209">
        <v>0</v>
      </c>
      <c r="AT38" s="209">
        <v>0</v>
      </c>
      <c r="AU38" s="209">
        <v>0</v>
      </c>
      <c r="AV38" s="209">
        <v>0</v>
      </c>
      <c r="AW38" s="43"/>
      <c r="AX38" s="209"/>
      <c r="AY38" s="43"/>
    </row>
    <row r="39" spans="1:51" s="1163" customFormat="1" ht="15.5">
      <c r="A39" s="213" t="s">
        <v>4036</v>
      </c>
      <c r="B39" s="214">
        <v>338.3</v>
      </c>
      <c r="C39" s="209">
        <v>0</v>
      </c>
      <c r="D39" s="209">
        <v>0</v>
      </c>
      <c r="E39" s="209">
        <v>0</v>
      </c>
      <c r="F39" s="209">
        <v>0</v>
      </c>
      <c r="G39" s="209">
        <v>0</v>
      </c>
      <c r="H39" s="209">
        <v>0</v>
      </c>
      <c r="I39" s="209">
        <v>0</v>
      </c>
      <c r="J39" s="209">
        <v>0</v>
      </c>
      <c r="K39" s="209">
        <v>0</v>
      </c>
      <c r="L39" s="209">
        <v>0</v>
      </c>
      <c r="M39" s="209">
        <v>0</v>
      </c>
      <c r="N39" s="209">
        <v>0</v>
      </c>
      <c r="O39" s="209">
        <v>0</v>
      </c>
      <c r="P39" s="209">
        <v>0</v>
      </c>
      <c r="Q39" s="209">
        <v>0</v>
      </c>
      <c r="R39" s="209">
        <v>0</v>
      </c>
      <c r="S39" s="209">
        <v>0</v>
      </c>
      <c r="T39" s="209">
        <v>0</v>
      </c>
      <c r="U39" s="209">
        <v>0</v>
      </c>
      <c r="V39" s="209"/>
      <c r="W39" s="209">
        <v>0</v>
      </c>
      <c r="X39" s="209">
        <v>0</v>
      </c>
      <c r="Y39" s="209">
        <v>0</v>
      </c>
      <c r="Z39" s="209">
        <v>0</v>
      </c>
      <c r="AA39" s="209">
        <v>0</v>
      </c>
      <c r="AB39" s="209">
        <v>4.99</v>
      </c>
      <c r="AC39" s="209">
        <v>6.44</v>
      </c>
      <c r="AD39" s="191">
        <v>3.5529000000000002</v>
      </c>
      <c r="AE39" s="209">
        <v>0</v>
      </c>
      <c r="AF39" s="191">
        <v>3.9224999999999999</v>
      </c>
      <c r="AG39" s="209">
        <v>0</v>
      </c>
      <c r="AH39" s="209">
        <v>0</v>
      </c>
      <c r="AI39" s="209">
        <v>0</v>
      </c>
      <c r="AJ39" s="209">
        <v>0</v>
      </c>
      <c r="AK39" s="209">
        <v>0</v>
      </c>
      <c r="AL39" s="210"/>
      <c r="AM39" s="209">
        <v>0</v>
      </c>
      <c r="AN39" s="209">
        <v>0</v>
      </c>
      <c r="AO39" s="209">
        <v>0</v>
      </c>
      <c r="AP39" s="209">
        <v>0</v>
      </c>
      <c r="AQ39" s="209">
        <v>0</v>
      </c>
      <c r="AR39" s="209">
        <v>0</v>
      </c>
      <c r="AS39" s="209">
        <v>0</v>
      </c>
      <c r="AT39" s="209">
        <v>0</v>
      </c>
      <c r="AU39" s="209">
        <v>0</v>
      </c>
      <c r="AV39" s="209">
        <v>0</v>
      </c>
      <c r="AW39" s="43"/>
      <c r="AX39" s="209"/>
      <c r="AY39" s="43"/>
    </row>
    <row r="40" spans="1:51" s="1163" customFormat="1" ht="15.5">
      <c r="A40" s="213" t="s">
        <v>4037</v>
      </c>
      <c r="B40" s="214">
        <v>338.3</v>
      </c>
      <c r="C40" s="209">
        <v>0</v>
      </c>
      <c r="D40" s="209">
        <v>0</v>
      </c>
      <c r="E40" s="209">
        <v>0</v>
      </c>
      <c r="F40" s="209">
        <v>0</v>
      </c>
      <c r="G40" s="209">
        <v>0</v>
      </c>
      <c r="H40" s="209">
        <v>0</v>
      </c>
      <c r="I40" s="209">
        <v>0</v>
      </c>
      <c r="J40" s="209">
        <v>0</v>
      </c>
      <c r="K40" s="209">
        <v>0</v>
      </c>
      <c r="L40" s="209">
        <v>0</v>
      </c>
      <c r="M40" s="209">
        <v>0</v>
      </c>
      <c r="N40" s="209">
        <v>0</v>
      </c>
      <c r="O40" s="209">
        <v>0</v>
      </c>
      <c r="P40" s="209">
        <v>0</v>
      </c>
      <c r="Q40" s="209">
        <v>0</v>
      </c>
      <c r="R40" s="209">
        <v>0</v>
      </c>
      <c r="S40" s="209">
        <v>0</v>
      </c>
      <c r="T40" s="209">
        <v>0</v>
      </c>
      <c r="U40" s="209">
        <v>0</v>
      </c>
      <c r="V40" s="209"/>
      <c r="W40" s="209">
        <v>0</v>
      </c>
      <c r="X40" s="209">
        <v>0</v>
      </c>
      <c r="Y40" s="209">
        <v>0</v>
      </c>
      <c r="Z40" s="209">
        <v>0</v>
      </c>
      <c r="AA40" s="209">
        <v>0</v>
      </c>
      <c r="AB40" s="209">
        <v>7.93</v>
      </c>
      <c r="AC40" s="209">
        <v>11.16</v>
      </c>
      <c r="AD40" s="191">
        <v>3.5529000000000002</v>
      </c>
      <c r="AE40" s="209">
        <v>0</v>
      </c>
      <c r="AF40" s="209">
        <v>0</v>
      </c>
      <c r="AG40" s="209">
        <v>0</v>
      </c>
      <c r="AH40" s="209">
        <v>0</v>
      </c>
      <c r="AI40" s="209">
        <v>0</v>
      </c>
      <c r="AJ40" s="209">
        <v>0</v>
      </c>
      <c r="AK40" s="209">
        <v>0</v>
      </c>
      <c r="AL40" s="210"/>
      <c r="AM40" s="209">
        <v>0</v>
      </c>
      <c r="AN40" s="209">
        <v>0</v>
      </c>
      <c r="AO40" s="209">
        <v>0</v>
      </c>
      <c r="AP40" s="209">
        <v>0</v>
      </c>
      <c r="AQ40" s="209">
        <v>0</v>
      </c>
      <c r="AR40" s="209">
        <v>0</v>
      </c>
      <c r="AS40" s="209">
        <v>0</v>
      </c>
      <c r="AT40" s="209">
        <v>0</v>
      </c>
      <c r="AU40" s="209">
        <v>0</v>
      </c>
      <c r="AV40" s="209">
        <v>0</v>
      </c>
      <c r="AW40" s="43"/>
      <c r="AX40" s="209"/>
      <c r="AY40" s="43"/>
    </row>
    <row r="41" spans="1:51" s="1163" customFormat="1" ht="15.5">
      <c r="A41" s="213" t="s">
        <v>4038</v>
      </c>
      <c r="B41" s="214">
        <v>338.31</v>
      </c>
      <c r="C41" s="209">
        <v>0</v>
      </c>
      <c r="D41" s="209">
        <v>0</v>
      </c>
      <c r="E41" s="209">
        <v>0</v>
      </c>
      <c r="F41" s="209">
        <v>0</v>
      </c>
      <c r="G41" s="209">
        <v>0</v>
      </c>
      <c r="H41" s="209">
        <v>0</v>
      </c>
      <c r="I41" s="209">
        <v>0</v>
      </c>
      <c r="J41" s="209">
        <v>0</v>
      </c>
      <c r="K41" s="209">
        <v>0</v>
      </c>
      <c r="L41" s="209">
        <v>0</v>
      </c>
      <c r="M41" s="209">
        <v>0</v>
      </c>
      <c r="N41" s="209">
        <v>0</v>
      </c>
      <c r="O41" s="209">
        <v>0</v>
      </c>
      <c r="P41" s="209">
        <v>0</v>
      </c>
      <c r="Q41" s="209">
        <v>0</v>
      </c>
      <c r="R41" s="209">
        <v>0</v>
      </c>
      <c r="S41" s="209">
        <v>0</v>
      </c>
      <c r="T41" s="209">
        <v>0</v>
      </c>
      <c r="U41" s="209">
        <v>0</v>
      </c>
      <c r="V41" s="209"/>
      <c r="W41" s="209">
        <v>0</v>
      </c>
      <c r="X41" s="209">
        <v>0</v>
      </c>
      <c r="Y41" s="209">
        <v>0</v>
      </c>
      <c r="Z41" s="209">
        <v>0</v>
      </c>
      <c r="AA41" s="209">
        <v>0</v>
      </c>
      <c r="AB41" s="209">
        <v>0</v>
      </c>
      <c r="AC41" s="209">
        <v>11.16</v>
      </c>
      <c r="AD41" s="191">
        <v>3.5529000000000002</v>
      </c>
      <c r="AE41" s="209">
        <v>0</v>
      </c>
      <c r="AF41" s="209">
        <v>0</v>
      </c>
      <c r="AG41" s="209">
        <v>0</v>
      </c>
      <c r="AH41" s="209">
        <v>0</v>
      </c>
      <c r="AI41" s="209">
        <v>0</v>
      </c>
      <c r="AJ41" s="209">
        <v>0</v>
      </c>
      <c r="AK41" s="209">
        <v>0</v>
      </c>
      <c r="AL41" s="210"/>
      <c r="AM41" s="209">
        <v>0</v>
      </c>
      <c r="AN41" s="209">
        <v>0</v>
      </c>
      <c r="AO41" s="209">
        <v>0</v>
      </c>
      <c r="AP41" s="209">
        <v>0</v>
      </c>
      <c r="AQ41" s="209">
        <v>0</v>
      </c>
      <c r="AR41" s="209">
        <v>0</v>
      </c>
      <c r="AS41" s="209">
        <v>0</v>
      </c>
      <c r="AT41" s="209">
        <v>0</v>
      </c>
      <c r="AU41" s="209">
        <v>0</v>
      </c>
      <c r="AV41" s="209">
        <v>0</v>
      </c>
      <c r="AW41" s="43"/>
      <c r="AX41" s="209"/>
      <c r="AY41" s="43"/>
    </row>
    <row r="42" spans="1:51" s="1163" customFormat="1" ht="15.5">
      <c r="A42" s="213" t="s">
        <v>4039</v>
      </c>
      <c r="B42" s="214">
        <v>338.32</v>
      </c>
      <c r="C42" s="209">
        <v>0</v>
      </c>
      <c r="D42" s="209">
        <v>0</v>
      </c>
      <c r="E42" s="209">
        <v>0</v>
      </c>
      <c r="F42" s="209">
        <v>0</v>
      </c>
      <c r="G42" s="209">
        <v>0</v>
      </c>
      <c r="H42" s="209">
        <v>0</v>
      </c>
      <c r="I42" s="209">
        <v>0</v>
      </c>
      <c r="J42" s="209">
        <v>0</v>
      </c>
      <c r="K42" s="209">
        <v>0</v>
      </c>
      <c r="L42" s="209">
        <v>0</v>
      </c>
      <c r="M42" s="209">
        <v>0</v>
      </c>
      <c r="N42" s="209">
        <v>0</v>
      </c>
      <c r="O42" s="209">
        <v>0</v>
      </c>
      <c r="P42" s="209">
        <v>0</v>
      </c>
      <c r="Q42" s="209">
        <v>0</v>
      </c>
      <c r="R42" s="209">
        <v>0</v>
      </c>
      <c r="S42" s="209">
        <v>0</v>
      </c>
      <c r="T42" s="209">
        <v>0</v>
      </c>
      <c r="U42" s="209">
        <v>0</v>
      </c>
      <c r="V42" s="209"/>
      <c r="W42" s="209">
        <v>0</v>
      </c>
      <c r="X42" s="209">
        <v>0</v>
      </c>
      <c r="Y42" s="209">
        <v>0</v>
      </c>
      <c r="Z42" s="209">
        <v>0</v>
      </c>
      <c r="AA42" s="209">
        <v>0</v>
      </c>
      <c r="AB42" s="209">
        <v>7.93</v>
      </c>
      <c r="AC42" s="209">
        <v>11.16</v>
      </c>
      <c r="AD42" s="191">
        <v>3.5529000000000002</v>
      </c>
      <c r="AE42" s="209">
        <v>0</v>
      </c>
      <c r="AF42" s="191">
        <v>3.9224999999999999</v>
      </c>
      <c r="AG42" s="209">
        <v>0</v>
      </c>
      <c r="AH42" s="209">
        <v>0</v>
      </c>
      <c r="AI42" s="209">
        <v>0</v>
      </c>
      <c r="AJ42" s="209">
        <v>0</v>
      </c>
      <c r="AK42" s="209">
        <v>0</v>
      </c>
      <c r="AL42" s="210"/>
      <c r="AM42" s="209">
        <v>0</v>
      </c>
      <c r="AN42" s="209">
        <v>0</v>
      </c>
      <c r="AO42" s="209">
        <v>0</v>
      </c>
      <c r="AP42" s="209">
        <v>0</v>
      </c>
      <c r="AQ42" s="209">
        <v>0</v>
      </c>
      <c r="AR42" s="209">
        <v>0</v>
      </c>
      <c r="AS42" s="209">
        <v>0</v>
      </c>
      <c r="AT42" s="209">
        <v>0</v>
      </c>
      <c r="AU42" s="209">
        <v>0</v>
      </c>
      <c r="AV42" s="209">
        <v>0</v>
      </c>
      <c r="AW42" s="43"/>
      <c r="AX42" s="209"/>
      <c r="AY42" s="43"/>
    </row>
    <row r="43" spans="1:51" s="1163" customFormat="1" ht="15.5">
      <c r="A43" s="213" t="s">
        <v>4040</v>
      </c>
      <c r="B43" s="214">
        <v>338.33</v>
      </c>
      <c r="C43" s="209">
        <v>0</v>
      </c>
      <c r="D43" s="209">
        <v>0</v>
      </c>
      <c r="E43" s="209">
        <v>0</v>
      </c>
      <c r="F43" s="209">
        <v>0</v>
      </c>
      <c r="G43" s="209">
        <v>0</v>
      </c>
      <c r="H43" s="209">
        <v>0</v>
      </c>
      <c r="I43" s="209">
        <v>0</v>
      </c>
      <c r="J43" s="209">
        <v>0</v>
      </c>
      <c r="K43" s="209">
        <v>0</v>
      </c>
      <c r="L43" s="209">
        <v>0</v>
      </c>
      <c r="M43" s="209">
        <v>0</v>
      </c>
      <c r="N43" s="209">
        <v>0</v>
      </c>
      <c r="O43" s="209">
        <v>0</v>
      </c>
      <c r="P43" s="209">
        <v>0</v>
      </c>
      <c r="Q43" s="209">
        <v>0</v>
      </c>
      <c r="R43" s="209">
        <v>0</v>
      </c>
      <c r="S43" s="209">
        <v>0</v>
      </c>
      <c r="T43" s="209">
        <v>0</v>
      </c>
      <c r="U43" s="209">
        <v>0</v>
      </c>
      <c r="V43" s="209"/>
      <c r="W43" s="209">
        <v>0</v>
      </c>
      <c r="X43" s="209">
        <v>0</v>
      </c>
      <c r="Y43" s="209">
        <v>0</v>
      </c>
      <c r="Z43" s="209">
        <v>0</v>
      </c>
      <c r="AA43" s="209">
        <v>0</v>
      </c>
      <c r="AB43" s="209">
        <v>7.93</v>
      </c>
      <c r="AC43" s="209">
        <v>11.16</v>
      </c>
      <c r="AD43" s="191">
        <v>3.5529000000000002</v>
      </c>
      <c r="AE43" s="209">
        <v>0</v>
      </c>
      <c r="AF43" s="191">
        <v>3.9224999999999999</v>
      </c>
      <c r="AG43" s="209">
        <v>0</v>
      </c>
      <c r="AH43" s="209">
        <v>0</v>
      </c>
      <c r="AI43" s="209">
        <v>0</v>
      </c>
      <c r="AJ43" s="209">
        <v>0</v>
      </c>
      <c r="AK43" s="209">
        <v>0</v>
      </c>
      <c r="AL43" s="210"/>
      <c r="AM43" s="209">
        <v>0</v>
      </c>
      <c r="AN43" s="209">
        <v>0</v>
      </c>
      <c r="AO43" s="209">
        <v>0</v>
      </c>
      <c r="AP43" s="209">
        <v>0</v>
      </c>
      <c r="AQ43" s="209">
        <v>0</v>
      </c>
      <c r="AR43" s="209">
        <v>0</v>
      </c>
      <c r="AS43" s="209">
        <v>0</v>
      </c>
      <c r="AT43" s="209">
        <v>0</v>
      </c>
      <c r="AU43" s="209">
        <v>0</v>
      </c>
      <c r="AV43" s="209">
        <v>0</v>
      </c>
      <c r="AW43" s="43"/>
      <c r="AX43" s="209"/>
      <c r="AY43" s="43"/>
    </row>
    <row r="44" spans="1:51" s="1163" customFormat="1" ht="15.5">
      <c r="A44" s="213" t="s">
        <v>4041</v>
      </c>
      <c r="B44" s="214">
        <v>338.34</v>
      </c>
      <c r="C44" s="209">
        <v>0</v>
      </c>
      <c r="D44" s="209">
        <v>0</v>
      </c>
      <c r="E44" s="209">
        <v>0</v>
      </c>
      <c r="F44" s="209">
        <v>0</v>
      </c>
      <c r="G44" s="209">
        <v>0</v>
      </c>
      <c r="H44" s="209">
        <v>0</v>
      </c>
      <c r="I44" s="209">
        <v>0</v>
      </c>
      <c r="J44" s="209">
        <v>0</v>
      </c>
      <c r="K44" s="209">
        <v>0</v>
      </c>
      <c r="L44" s="209">
        <v>0</v>
      </c>
      <c r="M44" s="209">
        <v>0</v>
      </c>
      <c r="N44" s="209">
        <v>0</v>
      </c>
      <c r="O44" s="209">
        <v>0</v>
      </c>
      <c r="P44" s="209">
        <v>0</v>
      </c>
      <c r="Q44" s="209">
        <v>0</v>
      </c>
      <c r="R44" s="209">
        <v>0</v>
      </c>
      <c r="S44" s="209">
        <v>0</v>
      </c>
      <c r="T44" s="209">
        <v>0</v>
      </c>
      <c r="U44" s="209">
        <v>0</v>
      </c>
      <c r="V44" s="209"/>
      <c r="W44" s="209">
        <v>0</v>
      </c>
      <c r="X44" s="209">
        <v>0</v>
      </c>
      <c r="Y44" s="209">
        <v>0</v>
      </c>
      <c r="Z44" s="209">
        <v>0</v>
      </c>
      <c r="AA44" s="209">
        <v>0</v>
      </c>
      <c r="AB44" s="209">
        <v>0</v>
      </c>
      <c r="AC44" s="209">
        <v>0</v>
      </c>
      <c r="AD44" s="209">
        <v>0</v>
      </c>
      <c r="AE44" s="209">
        <v>0</v>
      </c>
      <c r="AF44" s="209">
        <v>0</v>
      </c>
      <c r="AG44" s="209">
        <v>0</v>
      </c>
      <c r="AH44" s="209">
        <v>0</v>
      </c>
      <c r="AI44" s="209">
        <v>0</v>
      </c>
      <c r="AJ44" s="209">
        <v>0</v>
      </c>
      <c r="AK44" s="209">
        <v>0</v>
      </c>
      <c r="AL44" s="210"/>
      <c r="AM44" s="209">
        <v>0</v>
      </c>
      <c r="AN44" s="209">
        <v>0</v>
      </c>
      <c r="AO44" s="209">
        <v>0</v>
      </c>
      <c r="AP44" s="209">
        <v>0</v>
      </c>
      <c r="AQ44" s="209">
        <v>0</v>
      </c>
      <c r="AR44" s="209">
        <v>0</v>
      </c>
      <c r="AS44" s="209">
        <v>0</v>
      </c>
      <c r="AT44" s="209">
        <v>0</v>
      </c>
      <c r="AU44" s="209">
        <v>0</v>
      </c>
      <c r="AV44" s="209">
        <v>0</v>
      </c>
      <c r="AW44" s="43"/>
      <c r="AX44" s="209"/>
      <c r="AY44" s="43"/>
    </row>
    <row r="45" spans="1:51" ht="15.5">
      <c r="A45" s="213">
        <f>A24+1</f>
        <v>13</v>
      </c>
      <c r="B45" s="214">
        <v>341</v>
      </c>
      <c r="C45" s="209">
        <v>0</v>
      </c>
      <c r="D45" s="209">
        <v>0</v>
      </c>
      <c r="E45" s="209">
        <v>0</v>
      </c>
      <c r="F45" s="209">
        <v>0</v>
      </c>
      <c r="G45" s="209">
        <v>0</v>
      </c>
      <c r="H45" s="209">
        <v>0</v>
      </c>
      <c r="I45" s="209">
        <v>0</v>
      </c>
      <c r="J45" s="209">
        <v>1.51</v>
      </c>
      <c r="K45" s="209">
        <v>1.51</v>
      </c>
      <c r="L45" s="209">
        <v>1.53</v>
      </c>
      <c r="M45" s="209">
        <v>1.71</v>
      </c>
      <c r="N45" s="209">
        <v>1.78</v>
      </c>
      <c r="O45" s="209">
        <v>1.78</v>
      </c>
      <c r="P45" s="209">
        <v>1.78</v>
      </c>
      <c r="Q45" s="209">
        <v>1.78</v>
      </c>
      <c r="R45" s="209">
        <v>1.78</v>
      </c>
      <c r="S45" s="209">
        <v>1.82</v>
      </c>
      <c r="T45" s="209">
        <v>1.82</v>
      </c>
      <c r="U45" s="209">
        <v>1.76</v>
      </c>
      <c r="V45" s="209"/>
      <c r="W45" s="209">
        <v>0</v>
      </c>
      <c r="X45" s="209">
        <v>0</v>
      </c>
      <c r="Y45" s="209">
        <v>0</v>
      </c>
      <c r="Z45" s="209">
        <v>0</v>
      </c>
      <c r="AA45" s="209">
        <v>2.52</v>
      </c>
      <c r="AB45" s="209">
        <v>5.44</v>
      </c>
      <c r="AC45" s="209">
        <v>6.46</v>
      </c>
      <c r="AD45" s="191">
        <v>3.5529000000000002</v>
      </c>
      <c r="AE45" s="209">
        <v>6.67</v>
      </c>
      <c r="AF45" s="191">
        <v>3.9224999999999999</v>
      </c>
      <c r="AG45" s="209">
        <v>1.78</v>
      </c>
      <c r="AH45" s="209">
        <v>1.78</v>
      </c>
      <c r="AI45" s="209">
        <v>1.78</v>
      </c>
      <c r="AJ45" s="209">
        <v>1.8</v>
      </c>
      <c r="AK45" s="209">
        <v>2.54</v>
      </c>
      <c r="AL45" s="210"/>
      <c r="AM45" s="209">
        <v>0</v>
      </c>
      <c r="AN45" s="209">
        <v>0</v>
      </c>
      <c r="AO45" s="209">
        <v>0</v>
      </c>
      <c r="AP45" s="209">
        <v>0</v>
      </c>
      <c r="AQ45" s="209">
        <v>0</v>
      </c>
      <c r="AR45" s="209">
        <v>0</v>
      </c>
      <c r="AS45" s="209">
        <v>0</v>
      </c>
      <c r="AT45" s="209">
        <v>0</v>
      </c>
      <c r="AU45" s="209">
        <v>0</v>
      </c>
      <c r="AV45" s="209">
        <v>0</v>
      </c>
      <c r="AX45" s="227"/>
    </row>
    <row r="46" spans="1:51" ht="15.5">
      <c r="A46" s="213">
        <f t="shared" si="0"/>
        <v>14</v>
      </c>
      <c r="B46" s="214">
        <v>342</v>
      </c>
      <c r="C46" s="209">
        <v>0</v>
      </c>
      <c r="D46" s="209">
        <v>0</v>
      </c>
      <c r="E46" s="209">
        <v>0</v>
      </c>
      <c r="F46" s="209">
        <v>0</v>
      </c>
      <c r="G46" s="209">
        <v>0</v>
      </c>
      <c r="H46" s="209">
        <v>0</v>
      </c>
      <c r="I46" s="209">
        <v>0</v>
      </c>
      <c r="J46" s="209">
        <v>1.7</v>
      </c>
      <c r="K46" s="209">
        <v>1.72</v>
      </c>
      <c r="L46" s="209">
        <v>1.67</v>
      </c>
      <c r="M46" s="209">
        <v>1.51</v>
      </c>
      <c r="N46" s="209">
        <v>1.91</v>
      </c>
      <c r="O46" s="209">
        <v>1.95</v>
      </c>
      <c r="P46" s="209">
        <v>1.96</v>
      </c>
      <c r="Q46" s="209">
        <v>1.93</v>
      </c>
      <c r="R46" s="209">
        <v>1.85</v>
      </c>
      <c r="S46" s="209">
        <v>1.88</v>
      </c>
      <c r="T46" s="209">
        <v>1.87</v>
      </c>
      <c r="U46" s="209">
        <v>1.85</v>
      </c>
      <c r="V46" s="209"/>
      <c r="W46" s="209">
        <v>0.49</v>
      </c>
      <c r="X46" s="209">
        <v>0</v>
      </c>
      <c r="Y46" s="209">
        <v>0.17</v>
      </c>
      <c r="Z46" s="209">
        <v>0</v>
      </c>
      <c r="AA46" s="209">
        <v>6.56</v>
      </c>
      <c r="AB46" s="209">
        <v>0</v>
      </c>
      <c r="AC46" s="209">
        <v>0</v>
      </c>
      <c r="AD46" s="209">
        <v>0</v>
      </c>
      <c r="AE46" s="209">
        <v>0</v>
      </c>
      <c r="AF46" s="209">
        <v>0</v>
      </c>
      <c r="AG46" s="209">
        <v>1.78</v>
      </c>
      <c r="AH46" s="209">
        <v>1.78</v>
      </c>
      <c r="AI46" s="209">
        <v>1.78</v>
      </c>
      <c r="AJ46" s="209">
        <v>1.78</v>
      </c>
      <c r="AK46" s="209">
        <v>2.72</v>
      </c>
      <c r="AL46" s="210"/>
      <c r="AM46" s="209">
        <v>0</v>
      </c>
      <c r="AN46" s="209">
        <v>0</v>
      </c>
      <c r="AO46" s="209">
        <v>0</v>
      </c>
      <c r="AP46" s="209">
        <v>0</v>
      </c>
      <c r="AQ46" s="209">
        <v>0</v>
      </c>
      <c r="AR46" s="209">
        <v>0</v>
      </c>
      <c r="AS46" s="209">
        <v>0</v>
      </c>
      <c r="AT46" s="209">
        <v>0</v>
      </c>
      <c r="AU46" s="209">
        <v>0</v>
      </c>
      <c r="AV46" s="209">
        <v>0</v>
      </c>
      <c r="AX46" s="227"/>
    </row>
    <row r="47" spans="1:51" ht="15.5">
      <c r="A47" s="213">
        <f t="shared" si="0"/>
        <v>15</v>
      </c>
      <c r="B47" s="214">
        <v>344</v>
      </c>
      <c r="C47" s="209">
        <v>0</v>
      </c>
      <c r="D47" s="209">
        <v>0</v>
      </c>
      <c r="E47" s="209">
        <v>0</v>
      </c>
      <c r="F47" s="209">
        <v>0</v>
      </c>
      <c r="G47" s="209">
        <v>0</v>
      </c>
      <c r="H47" s="209">
        <v>0</v>
      </c>
      <c r="I47" s="209">
        <v>0</v>
      </c>
      <c r="J47" s="209">
        <v>1.72</v>
      </c>
      <c r="K47" s="209">
        <v>1.64</v>
      </c>
      <c r="L47" s="209">
        <v>1.75</v>
      </c>
      <c r="M47" s="209">
        <v>2.4900000000000002</v>
      </c>
      <c r="N47" s="209">
        <v>1.92</v>
      </c>
      <c r="O47" s="209">
        <v>2.04</v>
      </c>
      <c r="P47" s="209">
        <v>1.93</v>
      </c>
      <c r="Q47" s="209">
        <v>1.96</v>
      </c>
      <c r="R47" s="209">
        <v>1.81</v>
      </c>
      <c r="S47" s="209">
        <v>1.85</v>
      </c>
      <c r="T47" s="209">
        <v>1.83</v>
      </c>
      <c r="U47" s="209">
        <v>2.1</v>
      </c>
      <c r="V47" s="209"/>
      <c r="W47" s="209">
        <v>3.47</v>
      </c>
      <c r="X47" s="209">
        <v>3.45</v>
      </c>
      <c r="Y47" s="209">
        <v>2.17</v>
      </c>
      <c r="Z47" s="209">
        <v>0</v>
      </c>
      <c r="AA47" s="209">
        <v>4.07</v>
      </c>
      <c r="AB47" s="209">
        <v>4.93</v>
      </c>
      <c r="AC47" s="209">
        <v>7.17</v>
      </c>
      <c r="AD47" s="191">
        <v>3.5529000000000002</v>
      </c>
      <c r="AE47" s="209">
        <v>0</v>
      </c>
      <c r="AF47" s="191">
        <v>3.9224999999999999</v>
      </c>
      <c r="AG47" s="209">
        <v>1.87</v>
      </c>
      <c r="AH47" s="209">
        <v>1.86</v>
      </c>
      <c r="AI47" s="209">
        <v>1.92</v>
      </c>
      <c r="AJ47" s="209">
        <v>1.88</v>
      </c>
      <c r="AK47" s="209">
        <v>2.13</v>
      </c>
      <c r="AL47" s="210"/>
      <c r="AM47" s="209">
        <v>0</v>
      </c>
      <c r="AN47" s="209">
        <v>0</v>
      </c>
      <c r="AO47" s="209">
        <v>0</v>
      </c>
      <c r="AP47" s="209">
        <v>0</v>
      </c>
      <c r="AQ47" s="209">
        <v>0</v>
      </c>
      <c r="AR47" s="209">
        <v>0</v>
      </c>
      <c r="AS47" s="209">
        <v>0</v>
      </c>
      <c r="AT47" s="209">
        <v>0</v>
      </c>
      <c r="AU47" s="209">
        <v>0</v>
      </c>
      <c r="AV47" s="209">
        <v>1.86</v>
      </c>
      <c r="AX47" s="22"/>
    </row>
    <row r="48" spans="1:51" ht="15.5">
      <c r="A48" s="213">
        <f t="shared" si="0"/>
        <v>16</v>
      </c>
      <c r="B48" s="214">
        <v>345</v>
      </c>
      <c r="C48" s="209">
        <v>0</v>
      </c>
      <c r="D48" s="209">
        <v>0</v>
      </c>
      <c r="E48" s="209">
        <v>0</v>
      </c>
      <c r="F48" s="209">
        <v>0</v>
      </c>
      <c r="G48" s="209">
        <v>0</v>
      </c>
      <c r="H48" s="209">
        <v>0</v>
      </c>
      <c r="I48" s="209">
        <v>0</v>
      </c>
      <c r="J48" s="209">
        <v>1.6</v>
      </c>
      <c r="K48" s="209">
        <v>1.6</v>
      </c>
      <c r="L48" s="209">
        <v>1.54</v>
      </c>
      <c r="M48" s="209">
        <v>1.69</v>
      </c>
      <c r="N48" s="209">
        <v>1.77</v>
      </c>
      <c r="O48" s="209">
        <v>1.78</v>
      </c>
      <c r="P48" s="209">
        <v>1.77</v>
      </c>
      <c r="Q48" s="209">
        <v>1.78</v>
      </c>
      <c r="R48" s="209">
        <v>1.78</v>
      </c>
      <c r="S48" s="209">
        <v>1.81</v>
      </c>
      <c r="T48" s="209">
        <v>1.81</v>
      </c>
      <c r="U48" s="209">
        <v>1.76</v>
      </c>
      <c r="V48" s="209"/>
      <c r="W48" s="209">
        <v>0.9</v>
      </c>
      <c r="X48" s="209">
        <v>0.75</v>
      </c>
      <c r="Y48" s="209">
        <v>1.95</v>
      </c>
      <c r="Z48" s="209">
        <v>0</v>
      </c>
      <c r="AA48" s="209">
        <v>0</v>
      </c>
      <c r="AB48" s="209">
        <v>4.99</v>
      </c>
      <c r="AC48" s="209">
        <v>6.44</v>
      </c>
      <c r="AD48" s="191">
        <v>3.5529000000000002</v>
      </c>
      <c r="AE48" s="209">
        <v>6.67</v>
      </c>
      <c r="AF48" s="191">
        <v>3.9224999999999999</v>
      </c>
      <c r="AG48" s="209">
        <v>2.21</v>
      </c>
      <c r="AH48" s="209">
        <v>2.17</v>
      </c>
      <c r="AI48" s="209">
        <v>2.41</v>
      </c>
      <c r="AJ48" s="209">
        <v>2.16</v>
      </c>
      <c r="AK48" s="227">
        <v>1.95</v>
      </c>
      <c r="AL48" s="210"/>
      <c r="AM48" s="209">
        <v>0</v>
      </c>
      <c r="AN48" s="209">
        <v>0</v>
      </c>
      <c r="AO48" s="209">
        <v>0</v>
      </c>
      <c r="AP48" s="209">
        <v>0</v>
      </c>
      <c r="AQ48" s="209">
        <v>0</v>
      </c>
      <c r="AR48" s="209">
        <v>0</v>
      </c>
      <c r="AS48" s="209">
        <v>0</v>
      </c>
      <c r="AT48" s="209">
        <v>0</v>
      </c>
      <c r="AU48" s="209">
        <v>0</v>
      </c>
      <c r="AV48" s="209">
        <v>0</v>
      </c>
      <c r="AX48" s="22"/>
    </row>
    <row r="49" spans="1:51" s="1163" customFormat="1" ht="15.5">
      <c r="A49" s="213" t="s">
        <v>3992</v>
      </c>
      <c r="B49" s="214">
        <v>345.1</v>
      </c>
      <c r="C49" s="209">
        <v>0</v>
      </c>
      <c r="D49" s="209">
        <v>0</v>
      </c>
      <c r="E49" s="209">
        <v>0</v>
      </c>
      <c r="F49" s="209">
        <v>0</v>
      </c>
      <c r="G49" s="209">
        <v>0</v>
      </c>
      <c r="H49" s="209">
        <v>0</v>
      </c>
      <c r="I49" s="209">
        <v>0</v>
      </c>
      <c r="J49" s="209">
        <v>1.7</v>
      </c>
      <c r="K49" s="209">
        <v>1.72</v>
      </c>
      <c r="L49" s="209">
        <v>1.67</v>
      </c>
      <c r="M49" s="209">
        <v>0</v>
      </c>
      <c r="N49" s="209">
        <v>1.91</v>
      </c>
      <c r="O49" s="209">
        <v>1.95</v>
      </c>
      <c r="P49" s="209">
        <v>1.96</v>
      </c>
      <c r="Q49" s="209">
        <v>1.93</v>
      </c>
      <c r="R49" s="209">
        <v>1.85</v>
      </c>
      <c r="S49" s="209">
        <v>1.88</v>
      </c>
      <c r="T49" s="209">
        <v>1.87</v>
      </c>
      <c r="U49" s="209">
        <v>1.85</v>
      </c>
      <c r="V49" s="209"/>
      <c r="W49" s="209">
        <v>0.49</v>
      </c>
      <c r="X49" s="209">
        <v>3.45</v>
      </c>
      <c r="Y49" s="209">
        <v>2.17</v>
      </c>
      <c r="Z49" s="209">
        <v>0</v>
      </c>
      <c r="AA49" s="209">
        <v>6.56</v>
      </c>
      <c r="AB49" s="209">
        <v>0</v>
      </c>
      <c r="AC49" s="209">
        <v>0</v>
      </c>
      <c r="AD49" s="209">
        <v>0</v>
      </c>
      <c r="AE49" s="209">
        <v>0</v>
      </c>
      <c r="AF49" s="209">
        <v>0</v>
      </c>
      <c r="AG49" s="209">
        <v>0</v>
      </c>
      <c r="AH49" s="209">
        <v>0</v>
      </c>
      <c r="AI49" s="209">
        <v>0</v>
      </c>
      <c r="AJ49" s="209">
        <v>0</v>
      </c>
      <c r="AK49" s="227">
        <v>2.72</v>
      </c>
      <c r="AL49" s="210"/>
      <c r="AM49" s="209">
        <v>0</v>
      </c>
      <c r="AN49" s="209">
        <v>0</v>
      </c>
      <c r="AO49" s="209">
        <v>0</v>
      </c>
      <c r="AP49" s="209">
        <v>0</v>
      </c>
      <c r="AQ49" s="209">
        <v>0</v>
      </c>
      <c r="AR49" s="209">
        <v>0</v>
      </c>
      <c r="AS49" s="209">
        <v>0</v>
      </c>
      <c r="AT49" s="209">
        <v>0</v>
      </c>
      <c r="AU49" s="209">
        <v>0</v>
      </c>
      <c r="AV49" s="209">
        <v>0</v>
      </c>
      <c r="AW49" s="43"/>
      <c r="AX49" s="22"/>
      <c r="AY49" s="43"/>
    </row>
    <row r="50" spans="1:51" s="1163" customFormat="1" ht="15.5">
      <c r="A50" s="213" t="s">
        <v>3993</v>
      </c>
      <c r="B50" s="214">
        <v>345.1</v>
      </c>
      <c r="C50" s="209">
        <v>0</v>
      </c>
      <c r="D50" s="209">
        <v>0</v>
      </c>
      <c r="E50" s="209">
        <v>0</v>
      </c>
      <c r="F50" s="209">
        <v>0</v>
      </c>
      <c r="G50" s="209">
        <v>0</v>
      </c>
      <c r="H50" s="209">
        <v>0</v>
      </c>
      <c r="I50" s="209">
        <v>0</v>
      </c>
      <c r="J50" s="209">
        <v>1.72</v>
      </c>
      <c r="K50" s="209">
        <v>1.64</v>
      </c>
      <c r="L50" s="209">
        <v>1.75</v>
      </c>
      <c r="M50" s="209">
        <v>0</v>
      </c>
      <c r="N50" s="209">
        <v>0</v>
      </c>
      <c r="O50" s="209">
        <v>0</v>
      </c>
      <c r="P50" s="209">
        <v>0</v>
      </c>
      <c r="Q50" s="209">
        <v>0</v>
      </c>
      <c r="R50" s="209">
        <v>1.81</v>
      </c>
      <c r="S50" s="209">
        <v>1.85</v>
      </c>
      <c r="T50" s="209">
        <v>1.83</v>
      </c>
      <c r="U50" s="209">
        <v>2.1</v>
      </c>
      <c r="V50" s="209"/>
      <c r="W50" s="209">
        <v>3.47</v>
      </c>
      <c r="X50" s="209">
        <v>0</v>
      </c>
      <c r="Y50" s="209">
        <v>0</v>
      </c>
      <c r="Z50" s="209">
        <v>0</v>
      </c>
      <c r="AA50" s="209">
        <v>0</v>
      </c>
      <c r="AB50" s="209">
        <v>0</v>
      </c>
      <c r="AC50" s="209">
        <v>0</v>
      </c>
      <c r="AD50" s="209">
        <v>0</v>
      </c>
      <c r="AE50" s="209">
        <v>0</v>
      </c>
      <c r="AF50" s="209">
        <v>0</v>
      </c>
      <c r="AG50" s="209">
        <v>0</v>
      </c>
      <c r="AH50" s="209">
        <v>0</v>
      </c>
      <c r="AI50" s="209">
        <v>0</v>
      </c>
      <c r="AJ50" s="209">
        <v>0</v>
      </c>
      <c r="AK50" s="227">
        <v>2.13</v>
      </c>
      <c r="AL50" s="210"/>
      <c r="AM50" s="209">
        <v>0</v>
      </c>
      <c r="AN50" s="209">
        <v>0</v>
      </c>
      <c r="AO50" s="209">
        <v>0</v>
      </c>
      <c r="AP50" s="209">
        <v>0</v>
      </c>
      <c r="AQ50" s="209">
        <v>0</v>
      </c>
      <c r="AR50" s="209">
        <v>0</v>
      </c>
      <c r="AS50" s="209">
        <v>0</v>
      </c>
      <c r="AT50" s="209">
        <v>0</v>
      </c>
      <c r="AU50" s="209">
        <v>0</v>
      </c>
      <c r="AV50" s="209">
        <v>0</v>
      </c>
      <c r="AW50" s="43"/>
      <c r="AX50" s="22"/>
      <c r="AY50" s="43"/>
    </row>
    <row r="51" spans="1:51" s="1163" customFormat="1" ht="15.5">
      <c r="A51" s="213" t="s">
        <v>3994</v>
      </c>
      <c r="B51" s="214">
        <v>345.2</v>
      </c>
      <c r="C51" s="209">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09">
        <v>0</v>
      </c>
      <c r="T51" s="209">
        <v>0</v>
      </c>
      <c r="U51" s="209">
        <v>0</v>
      </c>
      <c r="V51" s="209"/>
      <c r="W51" s="209">
        <v>0</v>
      </c>
      <c r="X51" s="209">
        <v>0</v>
      </c>
      <c r="Y51" s="209">
        <v>0</v>
      </c>
      <c r="Z51" s="209">
        <v>0</v>
      </c>
      <c r="AA51" s="209">
        <v>0</v>
      </c>
      <c r="AB51" s="209">
        <v>0</v>
      </c>
      <c r="AC51" s="209">
        <v>0</v>
      </c>
      <c r="AD51" s="209">
        <v>0</v>
      </c>
      <c r="AE51" s="209">
        <v>0</v>
      </c>
      <c r="AF51" s="209">
        <v>0</v>
      </c>
      <c r="AG51" s="209">
        <v>0</v>
      </c>
      <c r="AH51" s="209">
        <v>0</v>
      </c>
      <c r="AI51" s="209">
        <v>0</v>
      </c>
      <c r="AJ51" s="209">
        <v>0</v>
      </c>
      <c r="AK51" s="209">
        <v>0</v>
      </c>
      <c r="AL51" s="210"/>
      <c r="AM51" s="209">
        <v>0</v>
      </c>
      <c r="AN51" s="209">
        <v>0</v>
      </c>
      <c r="AO51" s="209">
        <v>0</v>
      </c>
      <c r="AP51" s="209">
        <v>0</v>
      </c>
      <c r="AQ51" s="209">
        <v>0</v>
      </c>
      <c r="AR51" s="209">
        <v>0</v>
      </c>
      <c r="AS51" s="209">
        <v>0</v>
      </c>
      <c r="AT51" s="209">
        <v>0</v>
      </c>
      <c r="AU51" s="209">
        <v>0</v>
      </c>
      <c r="AV51" s="209">
        <v>0</v>
      </c>
      <c r="AW51" s="43"/>
      <c r="AX51" s="22"/>
      <c r="AY51" s="43"/>
    </row>
    <row r="52" spans="1:51" s="1163" customFormat="1" ht="15.5">
      <c r="A52" s="213" t="s">
        <v>4014</v>
      </c>
      <c r="B52" s="214">
        <v>345.3</v>
      </c>
      <c r="C52" s="209">
        <v>0</v>
      </c>
      <c r="D52" s="209">
        <v>0</v>
      </c>
      <c r="E52" s="209">
        <v>0</v>
      </c>
      <c r="F52" s="209">
        <v>0</v>
      </c>
      <c r="G52" s="209">
        <v>0</v>
      </c>
      <c r="H52" s="209">
        <v>0</v>
      </c>
      <c r="I52" s="209">
        <v>0</v>
      </c>
      <c r="J52" s="209">
        <v>0</v>
      </c>
      <c r="K52" s="209">
        <v>0</v>
      </c>
      <c r="L52" s="209">
        <v>0</v>
      </c>
      <c r="M52" s="209">
        <v>2.25</v>
      </c>
      <c r="N52" s="209">
        <v>1.77</v>
      </c>
      <c r="O52" s="209">
        <v>1.77</v>
      </c>
      <c r="P52" s="209">
        <v>1.77</v>
      </c>
      <c r="Q52" s="209">
        <v>1.77</v>
      </c>
      <c r="R52" s="209">
        <v>1.96</v>
      </c>
      <c r="S52" s="209">
        <v>2.23</v>
      </c>
      <c r="T52" s="209">
        <v>2.41</v>
      </c>
      <c r="U52" s="209">
        <v>1.83</v>
      </c>
      <c r="V52" s="209"/>
      <c r="W52" s="209">
        <v>2.59</v>
      </c>
      <c r="X52" s="209">
        <v>0</v>
      </c>
      <c r="Y52" s="209">
        <v>0</v>
      </c>
      <c r="Z52" s="209">
        <v>0</v>
      </c>
      <c r="AA52" s="209">
        <v>1.75</v>
      </c>
      <c r="AB52" s="209">
        <v>0</v>
      </c>
      <c r="AC52" s="209">
        <v>0</v>
      </c>
      <c r="AD52" s="209">
        <v>0</v>
      </c>
      <c r="AE52" s="209">
        <v>0</v>
      </c>
      <c r="AF52" s="209">
        <v>0</v>
      </c>
      <c r="AG52" s="209">
        <v>0</v>
      </c>
      <c r="AH52" s="209">
        <v>0</v>
      </c>
      <c r="AI52" s="209">
        <v>0</v>
      </c>
      <c r="AJ52" s="209">
        <v>0</v>
      </c>
      <c r="AK52" s="227">
        <v>1.84</v>
      </c>
      <c r="AL52" s="210"/>
      <c r="AM52" s="209">
        <v>0</v>
      </c>
      <c r="AN52" s="209">
        <v>0</v>
      </c>
      <c r="AO52" s="209">
        <v>0</v>
      </c>
      <c r="AP52" s="209">
        <v>0</v>
      </c>
      <c r="AQ52" s="209">
        <v>0</v>
      </c>
      <c r="AR52" s="209">
        <v>0</v>
      </c>
      <c r="AS52" s="209">
        <v>0</v>
      </c>
      <c r="AT52" s="209">
        <v>0</v>
      </c>
      <c r="AU52" s="209">
        <v>0</v>
      </c>
      <c r="AV52" s="209">
        <v>0</v>
      </c>
      <c r="AW52" s="43"/>
      <c r="AX52" s="22"/>
      <c r="AY52" s="43"/>
    </row>
    <row r="53" spans="1:51" ht="15.5">
      <c r="A53" s="213">
        <f>A48+1</f>
        <v>17</v>
      </c>
      <c r="B53" s="214">
        <v>346</v>
      </c>
      <c r="C53" s="209">
        <v>0</v>
      </c>
      <c r="D53" s="209">
        <v>0</v>
      </c>
      <c r="E53" s="209">
        <v>0</v>
      </c>
      <c r="F53" s="209">
        <v>0</v>
      </c>
      <c r="G53" s="209">
        <v>0</v>
      </c>
      <c r="H53" s="209">
        <v>0</v>
      </c>
      <c r="I53" s="209">
        <v>0</v>
      </c>
      <c r="J53" s="209">
        <v>2.58</v>
      </c>
      <c r="K53" s="209">
        <v>2.68</v>
      </c>
      <c r="L53" s="227">
        <v>3.16</v>
      </c>
      <c r="M53" s="227">
        <v>2.25</v>
      </c>
      <c r="N53" s="227">
        <v>1.77</v>
      </c>
      <c r="O53" s="209">
        <v>1.77</v>
      </c>
      <c r="P53" s="209">
        <v>1.77</v>
      </c>
      <c r="Q53" s="209">
        <v>1.77</v>
      </c>
      <c r="R53" s="209">
        <v>1.96</v>
      </c>
      <c r="S53" s="209">
        <v>2.23</v>
      </c>
      <c r="T53" s="209">
        <v>2.41</v>
      </c>
      <c r="U53" s="209">
        <v>1.83</v>
      </c>
      <c r="V53" s="209"/>
      <c r="W53" s="209">
        <v>2.59</v>
      </c>
      <c r="X53" s="209">
        <v>0</v>
      </c>
      <c r="Y53" s="209">
        <v>0</v>
      </c>
      <c r="Z53" s="209">
        <v>0</v>
      </c>
      <c r="AA53" s="209">
        <v>1.75</v>
      </c>
      <c r="AB53" s="209">
        <v>7.93</v>
      </c>
      <c r="AC53" s="209">
        <v>11.16</v>
      </c>
      <c r="AD53" s="191">
        <v>3.5529000000000002</v>
      </c>
      <c r="AE53" s="209">
        <v>0</v>
      </c>
      <c r="AF53" s="191">
        <v>3.9224999999999999</v>
      </c>
      <c r="AG53" s="227">
        <v>3.29</v>
      </c>
      <c r="AH53" s="227">
        <v>3.29</v>
      </c>
      <c r="AI53" s="227">
        <v>3.45</v>
      </c>
      <c r="AJ53" s="227">
        <v>3.29</v>
      </c>
      <c r="AK53" s="209">
        <v>1.84</v>
      </c>
      <c r="AL53" s="210"/>
      <c r="AM53" s="209">
        <v>0</v>
      </c>
      <c r="AN53" s="209">
        <v>0</v>
      </c>
      <c r="AO53" s="209">
        <v>0</v>
      </c>
      <c r="AP53" s="209">
        <v>0</v>
      </c>
      <c r="AQ53" s="209">
        <v>0</v>
      </c>
      <c r="AR53" s="209">
        <v>0</v>
      </c>
      <c r="AS53" s="209">
        <v>0</v>
      </c>
      <c r="AT53" s="209">
        <v>0</v>
      </c>
      <c r="AU53" s="209">
        <v>0</v>
      </c>
      <c r="AV53" s="209">
        <v>0</v>
      </c>
      <c r="AX53" s="227"/>
    </row>
    <row r="54" spans="1:51" ht="15.5">
      <c r="A54" s="213">
        <f t="shared" si="0"/>
        <v>18</v>
      </c>
      <c r="B54" s="214">
        <v>348</v>
      </c>
      <c r="C54" s="209">
        <v>0</v>
      </c>
      <c r="D54" s="209">
        <v>0</v>
      </c>
      <c r="E54" s="209">
        <v>0</v>
      </c>
      <c r="F54" s="209">
        <v>0</v>
      </c>
      <c r="G54" s="209">
        <v>0</v>
      </c>
      <c r="H54" s="209">
        <v>0</v>
      </c>
      <c r="I54" s="209">
        <v>0</v>
      </c>
      <c r="J54" s="209">
        <v>0</v>
      </c>
      <c r="K54" s="209">
        <v>0</v>
      </c>
      <c r="L54" s="209">
        <v>0</v>
      </c>
      <c r="M54" s="209">
        <v>0</v>
      </c>
      <c r="N54" s="209">
        <v>0</v>
      </c>
      <c r="O54" s="209">
        <v>0</v>
      </c>
      <c r="P54" s="209">
        <v>0</v>
      </c>
      <c r="Q54" s="209">
        <v>0</v>
      </c>
      <c r="R54" s="209">
        <v>0</v>
      </c>
      <c r="S54" s="209">
        <v>0</v>
      </c>
      <c r="T54" s="209">
        <v>0</v>
      </c>
      <c r="U54" s="209">
        <v>0</v>
      </c>
      <c r="V54" s="209"/>
      <c r="W54" s="209">
        <v>0</v>
      </c>
      <c r="X54" s="209">
        <v>0</v>
      </c>
      <c r="Y54" s="209">
        <v>0</v>
      </c>
      <c r="Z54" s="209">
        <v>0</v>
      </c>
      <c r="AA54" s="209">
        <v>0</v>
      </c>
      <c r="AB54" s="209">
        <v>0</v>
      </c>
      <c r="AC54" s="209">
        <v>0</v>
      </c>
      <c r="AD54" s="209">
        <v>0</v>
      </c>
      <c r="AE54" s="209">
        <v>6.67</v>
      </c>
      <c r="AF54" s="209">
        <v>0</v>
      </c>
      <c r="AG54" s="209">
        <v>0</v>
      </c>
      <c r="AH54" s="209">
        <v>0</v>
      </c>
      <c r="AI54" s="209">
        <v>0</v>
      </c>
      <c r="AJ54" s="209">
        <v>0</v>
      </c>
      <c r="AK54" s="209">
        <v>0</v>
      </c>
      <c r="AL54" s="210"/>
      <c r="AM54" s="209">
        <v>0</v>
      </c>
      <c r="AN54" s="209">
        <v>0</v>
      </c>
      <c r="AO54" s="209">
        <v>0</v>
      </c>
      <c r="AP54" s="209">
        <v>0</v>
      </c>
      <c r="AQ54" s="209">
        <v>0</v>
      </c>
      <c r="AR54" s="209">
        <v>0</v>
      </c>
      <c r="AS54" s="209">
        <v>0</v>
      </c>
      <c r="AT54" s="209">
        <v>0</v>
      </c>
      <c r="AU54" s="209">
        <v>0</v>
      </c>
      <c r="AV54" s="209">
        <v>0</v>
      </c>
      <c r="AX54" s="227"/>
    </row>
    <row r="55" spans="1:51" s="1163" customFormat="1" ht="15.5">
      <c r="A55" s="213" t="s">
        <v>4042</v>
      </c>
      <c r="B55" s="214">
        <v>387.2</v>
      </c>
      <c r="C55" s="209">
        <v>0</v>
      </c>
      <c r="D55" s="209">
        <v>0</v>
      </c>
      <c r="E55" s="209">
        <v>0</v>
      </c>
      <c r="F55" s="209">
        <v>0</v>
      </c>
      <c r="G55" s="209">
        <v>0</v>
      </c>
      <c r="H55" s="209">
        <v>0</v>
      </c>
      <c r="I55" s="209">
        <v>0</v>
      </c>
      <c r="J55" s="209">
        <v>0</v>
      </c>
      <c r="K55" s="209">
        <v>0</v>
      </c>
      <c r="L55" s="209">
        <v>0</v>
      </c>
      <c r="M55" s="209">
        <v>0</v>
      </c>
      <c r="N55" s="209">
        <v>0</v>
      </c>
      <c r="O55" s="209">
        <v>0</v>
      </c>
      <c r="P55" s="209">
        <v>0</v>
      </c>
      <c r="Q55" s="209">
        <v>0</v>
      </c>
      <c r="R55" s="209">
        <v>0</v>
      </c>
      <c r="S55" s="209">
        <v>0</v>
      </c>
      <c r="T55" s="209">
        <v>0</v>
      </c>
      <c r="U55" s="209">
        <v>0</v>
      </c>
      <c r="V55" s="209"/>
      <c r="W55" s="209">
        <v>0</v>
      </c>
      <c r="X55" s="209">
        <v>0</v>
      </c>
      <c r="Y55" s="209">
        <v>0</v>
      </c>
      <c r="Z55" s="209">
        <v>0</v>
      </c>
      <c r="AA55" s="209">
        <v>0</v>
      </c>
      <c r="AB55" s="209">
        <v>0</v>
      </c>
      <c r="AC55" s="209">
        <v>0</v>
      </c>
      <c r="AD55" s="209">
        <v>0</v>
      </c>
      <c r="AE55" s="209">
        <v>6.67</v>
      </c>
      <c r="AF55" s="209">
        <v>0</v>
      </c>
      <c r="AG55" s="209">
        <v>0</v>
      </c>
      <c r="AH55" s="209">
        <v>0</v>
      </c>
      <c r="AI55" s="209">
        <v>0</v>
      </c>
      <c r="AJ55" s="209">
        <v>0</v>
      </c>
      <c r="AK55" s="209">
        <v>0</v>
      </c>
      <c r="AL55" s="209"/>
      <c r="AM55" s="209">
        <v>0</v>
      </c>
      <c r="AN55" s="209">
        <v>0</v>
      </c>
      <c r="AO55" s="209">
        <v>0</v>
      </c>
      <c r="AP55" s="209">
        <v>0</v>
      </c>
      <c r="AQ55" s="209">
        <v>0</v>
      </c>
      <c r="AR55" s="209">
        <v>0</v>
      </c>
      <c r="AS55" s="209">
        <v>0</v>
      </c>
      <c r="AT55" s="209">
        <v>0</v>
      </c>
      <c r="AU55" s="209">
        <v>0</v>
      </c>
      <c r="AV55" s="209">
        <v>0</v>
      </c>
      <c r="AW55" s="43"/>
      <c r="AX55" s="227"/>
      <c r="AY55" s="43"/>
    </row>
    <row r="56" spans="1:51" s="1163" customFormat="1" ht="15.5">
      <c r="A56" s="213" t="s">
        <v>4043</v>
      </c>
      <c r="B56" s="214">
        <v>387.3</v>
      </c>
      <c r="C56" s="209">
        <v>0</v>
      </c>
      <c r="D56" s="209">
        <v>0</v>
      </c>
      <c r="E56" s="209">
        <v>0</v>
      </c>
      <c r="F56" s="209">
        <v>0</v>
      </c>
      <c r="G56" s="209">
        <v>0</v>
      </c>
      <c r="H56" s="209">
        <v>0</v>
      </c>
      <c r="I56" s="209">
        <v>0</v>
      </c>
      <c r="J56" s="209">
        <v>0</v>
      </c>
      <c r="K56" s="209">
        <v>0</v>
      </c>
      <c r="L56" s="209">
        <v>0</v>
      </c>
      <c r="M56" s="209">
        <v>0</v>
      </c>
      <c r="N56" s="209">
        <v>0</v>
      </c>
      <c r="O56" s="209">
        <v>0</v>
      </c>
      <c r="P56" s="209">
        <v>0</v>
      </c>
      <c r="Q56" s="209">
        <v>0</v>
      </c>
      <c r="R56" s="209">
        <v>0</v>
      </c>
      <c r="S56" s="209">
        <v>0</v>
      </c>
      <c r="T56" s="209">
        <v>0</v>
      </c>
      <c r="U56" s="209">
        <v>0</v>
      </c>
      <c r="V56" s="209"/>
      <c r="W56" s="209">
        <v>0</v>
      </c>
      <c r="X56" s="209">
        <v>0</v>
      </c>
      <c r="Y56" s="209">
        <v>0</v>
      </c>
      <c r="Z56" s="209">
        <v>0</v>
      </c>
      <c r="AA56" s="209">
        <v>0</v>
      </c>
      <c r="AB56" s="209">
        <v>0</v>
      </c>
      <c r="AC56" s="209">
        <v>0</v>
      </c>
      <c r="AD56" s="209">
        <v>0</v>
      </c>
      <c r="AE56" s="209">
        <v>6.67</v>
      </c>
      <c r="AF56" s="209">
        <v>0</v>
      </c>
      <c r="AG56" s="209">
        <v>0</v>
      </c>
      <c r="AH56" s="209">
        <v>0</v>
      </c>
      <c r="AI56" s="209">
        <v>0</v>
      </c>
      <c r="AJ56" s="209">
        <v>0</v>
      </c>
      <c r="AK56" s="209">
        <v>0</v>
      </c>
      <c r="AL56" s="209"/>
      <c r="AM56" s="209">
        <v>0</v>
      </c>
      <c r="AN56" s="209">
        <v>0</v>
      </c>
      <c r="AO56" s="209">
        <v>0</v>
      </c>
      <c r="AP56" s="209">
        <v>0</v>
      </c>
      <c r="AQ56" s="209">
        <v>0</v>
      </c>
      <c r="AR56" s="209">
        <v>0</v>
      </c>
      <c r="AS56" s="209">
        <v>0</v>
      </c>
      <c r="AT56" s="209">
        <v>0</v>
      </c>
      <c r="AU56" s="209">
        <v>0</v>
      </c>
      <c r="AV56" s="209">
        <v>0</v>
      </c>
      <c r="AW56" s="43"/>
      <c r="AX56" s="227"/>
      <c r="AY56" s="43"/>
    </row>
    <row r="57" spans="1:51" s="1163" customFormat="1" ht="15.5">
      <c r="A57" s="213" t="s">
        <v>4044</v>
      </c>
      <c r="B57" s="214">
        <v>387.5</v>
      </c>
      <c r="C57" s="209">
        <v>0</v>
      </c>
      <c r="D57" s="209">
        <v>0</v>
      </c>
      <c r="E57" s="209">
        <v>0</v>
      </c>
      <c r="F57" s="209">
        <v>0</v>
      </c>
      <c r="G57" s="209">
        <v>0</v>
      </c>
      <c r="H57" s="209">
        <v>0</v>
      </c>
      <c r="I57" s="209">
        <v>0</v>
      </c>
      <c r="J57" s="209">
        <v>0</v>
      </c>
      <c r="K57" s="209">
        <v>0</v>
      </c>
      <c r="L57" s="209">
        <v>0</v>
      </c>
      <c r="M57" s="209">
        <v>0</v>
      </c>
      <c r="N57" s="209">
        <v>0</v>
      </c>
      <c r="O57" s="209">
        <v>0</v>
      </c>
      <c r="P57" s="209">
        <v>0</v>
      </c>
      <c r="Q57" s="209">
        <v>0</v>
      </c>
      <c r="R57" s="209">
        <v>0</v>
      </c>
      <c r="S57" s="209">
        <v>0</v>
      </c>
      <c r="T57" s="209">
        <v>0</v>
      </c>
      <c r="U57" s="209">
        <v>0</v>
      </c>
      <c r="V57" s="209"/>
      <c r="W57" s="209">
        <v>0</v>
      </c>
      <c r="X57" s="209">
        <v>0</v>
      </c>
      <c r="Y57" s="209">
        <v>0</v>
      </c>
      <c r="Z57" s="209">
        <v>0</v>
      </c>
      <c r="AA57" s="209">
        <v>0</v>
      </c>
      <c r="AB57" s="209">
        <v>0</v>
      </c>
      <c r="AC57" s="209">
        <v>0</v>
      </c>
      <c r="AD57" s="209">
        <v>0</v>
      </c>
      <c r="AE57" s="209">
        <v>6.67</v>
      </c>
      <c r="AF57" s="209">
        <v>0</v>
      </c>
      <c r="AG57" s="209">
        <v>0</v>
      </c>
      <c r="AH57" s="209">
        <v>0</v>
      </c>
      <c r="AI57" s="209">
        <v>0</v>
      </c>
      <c r="AJ57" s="209">
        <v>0</v>
      </c>
      <c r="AK57" s="209">
        <v>0</v>
      </c>
      <c r="AL57" s="209"/>
      <c r="AM57" s="209">
        <v>0</v>
      </c>
      <c r="AN57" s="209">
        <v>0</v>
      </c>
      <c r="AO57" s="209">
        <v>0</v>
      </c>
      <c r="AP57" s="209">
        <v>0</v>
      </c>
      <c r="AQ57" s="209">
        <v>0</v>
      </c>
      <c r="AR57" s="209">
        <v>0</v>
      </c>
      <c r="AS57" s="209">
        <v>0</v>
      </c>
      <c r="AT57" s="209">
        <v>0</v>
      </c>
      <c r="AU57" s="209">
        <v>0</v>
      </c>
      <c r="AV57" s="209">
        <v>0</v>
      </c>
      <c r="AW57" s="43"/>
      <c r="AX57" s="227"/>
      <c r="AY57" s="43"/>
    </row>
    <row r="58" spans="1:51" s="1163" customFormat="1" ht="15.5">
      <c r="A58" s="213" t="s">
        <v>4045</v>
      </c>
      <c r="B58" s="214">
        <v>387.6</v>
      </c>
      <c r="C58" s="209">
        <v>0</v>
      </c>
      <c r="D58" s="209">
        <v>0</v>
      </c>
      <c r="E58" s="209">
        <v>0</v>
      </c>
      <c r="F58" s="209">
        <v>0</v>
      </c>
      <c r="G58" s="209">
        <v>0</v>
      </c>
      <c r="H58" s="209">
        <v>0</v>
      </c>
      <c r="I58" s="209">
        <v>0</v>
      </c>
      <c r="J58" s="209">
        <v>0</v>
      </c>
      <c r="K58" s="209">
        <v>0</v>
      </c>
      <c r="L58" s="209">
        <v>0</v>
      </c>
      <c r="M58" s="209">
        <v>0</v>
      </c>
      <c r="N58" s="209">
        <v>0</v>
      </c>
      <c r="O58" s="209">
        <v>0</v>
      </c>
      <c r="P58" s="209">
        <v>0</v>
      </c>
      <c r="Q58" s="209">
        <v>0</v>
      </c>
      <c r="R58" s="209">
        <v>0</v>
      </c>
      <c r="S58" s="209">
        <v>0</v>
      </c>
      <c r="T58" s="209">
        <v>0</v>
      </c>
      <c r="U58" s="209">
        <v>0</v>
      </c>
      <c r="V58" s="209"/>
      <c r="W58" s="209">
        <v>0</v>
      </c>
      <c r="X58" s="209">
        <v>0</v>
      </c>
      <c r="Y58" s="209">
        <v>0</v>
      </c>
      <c r="Z58" s="209">
        <v>0</v>
      </c>
      <c r="AA58" s="209">
        <v>0</v>
      </c>
      <c r="AB58" s="209">
        <v>0</v>
      </c>
      <c r="AC58" s="209">
        <v>0</v>
      </c>
      <c r="AD58" s="209">
        <v>0</v>
      </c>
      <c r="AE58" s="209">
        <v>6.67</v>
      </c>
      <c r="AF58" s="209">
        <v>0</v>
      </c>
      <c r="AG58" s="209">
        <v>0</v>
      </c>
      <c r="AH58" s="209">
        <v>0</v>
      </c>
      <c r="AI58" s="209">
        <v>0</v>
      </c>
      <c r="AJ58" s="209">
        <v>0</v>
      </c>
      <c r="AK58" s="209">
        <v>0</v>
      </c>
      <c r="AL58" s="209"/>
      <c r="AM58" s="209">
        <v>0</v>
      </c>
      <c r="AN58" s="209">
        <v>0</v>
      </c>
      <c r="AO58" s="209">
        <v>0</v>
      </c>
      <c r="AP58" s="209">
        <v>0</v>
      </c>
      <c r="AQ58" s="209">
        <v>0</v>
      </c>
      <c r="AR58" s="209">
        <v>0</v>
      </c>
      <c r="AS58" s="209">
        <v>0</v>
      </c>
      <c r="AT58" s="209">
        <v>0</v>
      </c>
      <c r="AU58" s="209">
        <v>0</v>
      </c>
      <c r="AV58" s="209">
        <v>0</v>
      </c>
      <c r="AW58" s="43"/>
      <c r="AX58" s="227"/>
      <c r="AY58" s="43"/>
    </row>
    <row r="59" spans="1:51" s="1163" customFormat="1" ht="15.5">
      <c r="A59" s="213" t="s">
        <v>4046</v>
      </c>
      <c r="B59" s="214">
        <v>387.7</v>
      </c>
      <c r="C59" s="209">
        <v>0</v>
      </c>
      <c r="D59" s="209">
        <v>0</v>
      </c>
      <c r="E59" s="209">
        <v>0</v>
      </c>
      <c r="F59" s="209">
        <v>0</v>
      </c>
      <c r="G59" s="209">
        <v>0</v>
      </c>
      <c r="H59" s="209">
        <v>0</v>
      </c>
      <c r="I59" s="209">
        <v>0</v>
      </c>
      <c r="J59" s="209">
        <v>0</v>
      </c>
      <c r="K59" s="209">
        <v>0</v>
      </c>
      <c r="L59" s="209">
        <v>0</v>
      </c>
      <c r="M59" s="209">
        <v>0</v>
      </c>
      <c r="N59" s="209">
        <v>0</v>
      </c>
      <c r="O59" s="209">
        <v>0</v>
      </c>
      <c r="P59" s="209">
        <v>0</v>
      </c>
      <c r="Q59" s="209">
        <v>0</v>
      </c>
      <c r="R59" s="209">
        <v>0</v>
      </c>
      <c r="S59" s="209">
        <v>0</v>
      </c>
      <c r="T59" s="209">
        <v>0</v>
      </c>
      <c r="U59" s="209">
        <v>0</v>
      </c>
      <c r="V59" s="209"/>
      <c r="W59" s="209">
        <v>0</v>
      </c>
      <c r="X59" s="209">
        <v>0</v>
      </c>
      <c r="Y59" s="209">
        <v>0</v>
      </c>
      <c r="Z59" s="209">
        <v>0</v>
      </c>
      <c r="AA59" s="209">
        <v>0</v>
      </c>
      <c r="AB59" s="209">
        <v>0</v>
      </c>
      <c r="AC59" s="209">
        <v>0</v>
      </c>
      <c r="AD59" s="209">
        <v>0</v>
      </c>
      <c r="AE59" s="209">
        <v>6.67</v>
      </c>
      <c r="AF59" s="209">
        <v>0</v>
      </c>
      <c r="AG59" s="209">
        <v>0</v>
      </c>
      <c r="AH59" s="209">
        <v>0</v>
      </c>
      <c r="AI59" s="209">
        <v>0</v>
      </c>
      <c r="AJ59" s="209">
        <v>0</v>
      </c>
      <c r="AK59" s="209">
        <v>0</v>
      </c>
      <c r="AL59" s="209"/>
      <c r="AM59" s="209">
        <v>0</v>
      </c>
      <c r="AN59" s="209">
        <v>0</v>
      </c>
      <c r="AO59" s="209">
        <v>0</v>
      </c>
      <c r="AP59" s="209">
        <v>0</v>
      </c>
      <c r="AQ59" s="209">
        <v>0</v>
      </c>
      <c r="AR59" s="209">
        <v>0</v>
      </c>
      <c r="AS59" s="209">
        <v>0</v>
      </c>
      <c r="AT59" s="209">
        <v>0</v>
      </c>
      <c r="AU59" s="209">
        <v>0</v>
      </c>
      <c r="AV59" s="209">
        <v>0</v>
      </c>
      <c r="AW59" s="43"/>
      <c r="AX59" s="227"/>
      <c r="AY59" s="43"/>
    </row>
    <row r="60" spans="1:51" ht="15.5">
      <c r="A60" s="213"/>
      <c r="B60" s="214"/>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15"/>
      <c r="AL60" s="210"/>
      <c r="AM60" s="209"/>
      <c r="AN60" s="209"/>
      <c r="AO60" s="209"/>
      <c r="AP60" s="209"/>
      <c r="AQ60" s="209"/>
      <c r="AR60" s="209"/>
      <c r="AS60" s="209"/>
      <c r="AT60" s="209"/>
      <c r="AU60" s="209"/>
      <c r="AV60" s="209"/>
      <c r="AW60" s="209"/>
      <c r="AX60" s="209"/>
      <c r="AY60" s="209"/>
    </row>
    <row r="61" spans="1:51" ht="5.25" customHeight="1">
      <c r="A61" s="213"/>
      <c r="B61" s="214"/>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15"/>
      <c r="AL61" s="210"/>
      <c r="AM61" s="209"/>
      <c r="AN61" s="209"/>
      <c r="AO61" s="209"/>
      <c r="AP61" s="209"/>
      <c r="AQ61" s="209"/>
      <c r="AR61" s="209"/>
      <c r="AS61" s="209"/>
      <c r="AT61" s="209"/>
      <c r="AU61" s="209"/>
      <c r="AV61" s="209"/>
      <c r="AW61" s="209"/>
      <c r="AX61" s="209"/>
      <c r="AY61" s="209"/>
    </row>
    <row r="62" spans="1:51" ht="15.75" customHeight="1">
      <c r="A62" s="209"/>
      <c r="C62" s="232" t="s">
        <v>1564</v>
      </c>
      <c r="D62" s="233"/>
      <c r="E62" s="1202"/>
      <c r="F62" s="1202"/>
      <c r="G62" s="1202"/>
      <c r="H62" s="1202"/>
      <c r="I62" s="1202"/>
      <c r="J62" s="1202"/>
      <c r="K62" s="1202"/>
      <c r="L62" s="1203"/>
      <c r="M62" s="1202"/>
      <c r="N62" s="1202"/>
      <c r="O62" s="1202"/>
      <c r="P62" s="260"/>
      <c r="Q62" s="260"/>
      <c r="R62" s="260"/>
      <c r="S62" s="260"/>
      <c r="T62" s="260"/>
      <c r="U62" s="260"/>
      <c r="V62" s="260"/>
      <c r="W62" s="260"/>
      <c r="X62" s="260"/>
      <c r="Y62" s="260"/>
      <c r="Z62" s="260"/>
      <c r="AA62" s="260"/>
      <c r="AB62" s="210"/>
      <c r="AC62" s="210"/>
      <c r="AD62" s="210"/>
      <c r="AE62" s="210"/>
      <c r="AF62" s="210"/>
      <c r="AG62" s="210"/>
      <c r="AH62" s="210"/>
      <c r="AI62" s="210"/>
      <c r="AJ62" s="210"/>
      <c r="AK62" s="210"/>
      <c r="AL62" s="210"/>
    </row>
    <row r="63" spans="1:51" ht="33" customHeight="1">
      <c r="A63" s="230" t="s">
        <v>526</v>
      </c>
      <c r="C63" s="230" t="s">
        <v>684</v>
      </c>
      <c r="D63" s="234"/>
      <c r="E63" s="234"/>
      <c r="F63" s="234"/>
      <c r="G63" s="234"/>
      <c r="H63" s="234"/>
      <c r="I63" s="234"/>
      <c r="J63" s="230" t="s">
        <v>2862</v>
      </c>
      <c r="K63" s="234"/>
      <c r="L63" s="231" t="s">
        <v>2863</v>
      </c>
      <c r="O63" s="227" t="s">
        <v>472</v>
      </c>
      <c r="P63" s="1172"/>
      <c r="Q63" s="1172"/>
      <c r="S63" s="211"/>
      <c r="T63" s="211"/>
      <c r="U63" s="211"/>
      <c r="V63" s="212"/>
      <c r="W63" s="212"/>
      <c r="X63" s="212"/>
      <c r="Y63" s="212"/>
      <c r="Z63" s="212"/>
      <c r="AA63" s="212"/>
      <c r="AB63" s="212"/>
      <c r="AC63" s="212"/>
      <c r="AD63" s="212"/>
      <c r="AE63" s="212"/>
      <c r="AF63" s="212"/>
      <c r="AG63" s="212"/>
      <c r="AH63" s="212"/>
      <c r="AI63" s="212"/>
      <c r="AJ63" s="212"/>
      <c r="AK63" s="212"/>
      <c r="AL63" s="210"/>
    </row>
    <row r="64" spans="1:51" ht="15.5">
      <c r="A64" s="213">
        <v>19</v>
      </c>
      <c r="C64" s="214">
        <v>303</v>
      </c>
      <c r="D64" s="209" t="s">
        <v>3608</v>
      </c>
      <c r="E64" s="209"/>
      <c r="F64" s="209"/>
      <c r="G64" s="209"/>
      <c r="H64" s="2"/>
      <c r="I64" s="2"/>
      <c r="J64" s="227" t="s">
        <v>1066</v>
      </c>
      <c r="K64" s="209"/>
      <c r="L64" s="227">
        <v>20</v>
      </c>
      <c r="M64" s="209"/>
      <c r="P64" s="227"/>
      <c r="Q64" s="227"/>
      <c r="S64" s="227"/>
      <c r="T64" s="227"/>
      <c r="U64" s="227"/>
      <c r="V64" s="227"/>
      <c r="AA64" s="212"/>
      <c r="AB64" s="212"/>
      <c r="AC64" s="212"/>
      <c r="AD64" s="212"/>
      <c r="AE64" s="212"/>
      <c r="AF64" s="212"/>
      <c r="AG64" s="212"/>
      <c r="AH64" s="212"/>
      <c r="AI64" s="212"/>
      <c r="AJ64" s="212"/>
      <c r="AK64" s="212"/>
      <c r="AL64" s="210"/>
    </row>
    <row r="65" spans="1:51" s="1163" customFormat="1" ht="15.5">
      <c r="A65" s="213" t="s">
        <v>3995</v>
      </c>
      <c r="B65" s="43"/>
      <c r="C65" s="214" t="s">
        <v>3997</v>
      </c>
      <c r="D65" s="209" t="s">
        <v>3998</v>
      </c>
      <c r="E65" s="209"/>
      <c r="F65" s="209"/>
      <c r="G65" s="209"/>
      <c r="H65" s="2"/>
      <c r="I65" s="2"/>
      <c r="J65" s="227" t="s">
        <v>1066</v>
      </c>
      <c r="K65" s="209"/>
      <c r="L65" s="227">
        <v>2.76</v>
      </c>
      <c r="M65" s="209"/>
      <c r="N65" s="43"/>
      <c r="O65" s="43"/>
      <c r="P65" s="227"/>
      <c r="Q65" s="227"/>
      <c r="R65" s="43"/>
      <c r="S65" s="227"/>
      <c r="T65" s="227"/>
      <c r="U65" s="227"/>
      <c r="V65" s="227"/>
      <c r="W65" s="43"/>
      <c r="X65" s="43"/>
      <c r="Y65" s="43"/>
      <c r="Z65" s="43"/>
      <c r="AA65" s="212"/>
      <c r="AB65" s="212"/>
      <c r="AC65" s="212"/>
      <c r="AD65" s="212"/>
      <c r="AE65" s="212"/>
      <c r="AF65" s="212"/>
      <c r="AG65" s="212"/>
      <c r="AH65" s="212"/>
      <c r="AI65" s="212"/>
      <c r="AJ65" s="212"/>
      <c r="AK65" s="212"/>
      <c r="AL65" s="210"/>
      <c r="AM65" s="43"/>
      <c r="AN65" s="43"/>
      <c r="AO65" s="43"/>
      <c r="AP65" s="43"/>
      <c r="AQ65" s="43"/>
      <c r="AR65" s="43"/>
      <c r="AS65" s="43"/>
      <c r="AT65" s="43"/>
      <c r="AU65" s="43"/>
      <c r="AV65" s="43"/>
      <c r="AW65" s="43"/>
      <c r="AX65" s="43"/>
      <c r="AY65" s="43"/>
    </row>
    <row r="66" spans="1:51" s="1163" customFormat="1" ht="15.5">
      <c r="A66" s="213" t="s">
        <v>3996</v>
      </c>
      <c r="B66" s="43"/>
      <c r="C66" s="214" t="s">
        <v>3997</v>
      </c>
      <c r="D66" s="209" t="s">
        <v>3999</v>
      </c>
      <c r="E66" s="209"/>
      <c r="F66" s="209"/>
      <c r="G66" s="209"/>
      <c r="H66" s="2"/>
      <c r="I66" s="2"/>
      <c r="J66" s="227" t="s">
        <v>1066</v>
      </c>
      <c r="K66" s="209"/>
      <c r="L66" s="227">
        <v>5</v>
      </c>
      <c r="M66" s="209"/>
      <c r="N66" s="43"/>
      <c r="O66" s="43"/>
      <c r="P66" s="227"/>
      <c r="Q66" s="227"/>
      <c r="R66" s="43"/>
      <c r="S66" s="227"/>
      <c r="T66" s="227"/>
      <c r="U66" s="227"/>
      <c r="V66" s="227"/>
      <c r="W66" s="43"/>
      <c r="X66" s="43"/>
      <c r="Y66" s="43"/>
      <c r="Z66" s="43"/>
      <c r="AA66" s="212"/>
      <c r="AB66" s="212"/>
      <c r="AC66" s="212"/>
      <c r="AD66" s="212"/>
      <c r="AE66" s="212"/>
      <c r="AF66" s="212"/>
      <c r="AG66" s="212"/>
      <c r="AH66" s="212"/>
      <c r="AI66" s="212"/>
      <c r="AJ66" s="212"/>
      <c r="AK66" s="212"/>
      <c r="AL66" s="210"/>
      <c r="AM66" s="43"/>
      <c r="AN66" s="43"/>
      <c r="AO66" s="43"/>
      <c r="AP66" s="43"/>
      <c r="AQ66" s="43"/>
      <c r="AR66" s="43"/>
      <c r="AS66" s="43"/>
      <c r="AT66" s="43"/>
      <c r="AU66" s="43"/>
      <c r="AV66" s="43"/>
      <c r="AW66" s="43"/>
      <c r="AX66" s="43"/>
      <c r="AY66" s="43"/>
    </row>
    <row r="67" spans="1:51" ht="15.5">
      <c r="A67" s="213">
        <v>20</v>
      </c>
      <c r="C67" s="214">
        <v>303.02</v>
      </c>
      <c r="D67" s="209" t="s">
        <v>3609</v>
      </c>
      <c r="E67" s="209"/>
      <c r="F67" s="209"/>
      <c r="G67" s="209"/>
      <c r="H67" s="2"/>
      <c r="I67" s="2"/>
      <c r="J67" s="227">
        <v>20</v>
      </c>
      <c r="K67" s="209"/>
      <c r="L67" s="227">
        <v>20</v>
      </c>
      <c r="M67" s="209"/>
      <c r="P67" s="227"/>
      <c r="Q67" s="227"/>
      <c r="S67" s="227"/>
      <c r="T67" s="227"/>
      <c r="U67" s="227"/>
      <c r="V67" s="227"/>
      <c r="AA67" s="212"/>
      <c r="AB67" s="212"/>
      <c r="AC67" s="212"/>
      <c r="AD67" s="212"/>
      <c r="AE67" s="212"/>
      <c r="AF67" s="212"/>
      <c r="AG67" s="212"/>
      <c r="AH67" s="212"/>
      <c r="AI67" s="212"/>
      <c r="AJ67" s="212"/>
      <c r="AK67" s="212"/>
      <c r="AL67" s="210"/>
    </row>
    <row r="68" spans="1:51" ht="15.5">
      <c r="A68" s="213">
        <v>21</v>
      </c>
      <c r="C68" s="214">
        <v>303.02999999999997</v>
      </c>
      <c r="D68" s="209" t="s">
        <v>3610</v>
      </c>
      <c r="E68" s="209"/>
      <c r="F68" s="209"/>
      <c r="G68" s="209"/>
      <c r="H68" s="2"/>
      <c r="I68" s="2"/>
      <c r="J68" s="227">
        <v>10</v>
      </c>
      <c r="K68" s="209"/>
      <c r="L68" s="227">
        <v>10</v>
      </c>
      <c r="M68" s="209"/>
      <c r="P68" s="227"/>
      <c r="Q68" s="227"/>
      <c r="S68" s="227"/>
      <c r="T68" s="227"/>
      <c r="U68" s="227"/>
      <c r="V68" s="227"/>
      <c r="AA68" s="212"/>
      <c r="AB68" s="212"/>
      <c r="AC68" s="212"/>
      <c r="AD68" s="212"/>
      <c r="AE68" s="212"/>
      <c r="AF68" s="212"/>
      <c r="AG68" s="212"/>
      <c r="AH68" s="212"/>
      <c r="AI68" s="212"/>
      <c r="AJ68" s="212"/>
      <c r="AK68" s="212"/>
      <c r="AL68" s="210"/>
    </row>
    <row r="69" spans="1:51" ht="15.5">
      <c r="A69" s="213">
        <v>22</v>
      </c>
      <c r="C69" s="214">
        <v>303.05</v>
      </c>
      <c r="D69" s="2" t="s">
        <v>3611</v>
      </c>
      <c r="E69" s="2"/>
      <c r="F69" s="2"/>
      <c r="G69" s="2"/>
      <c r="H69" s="2"/>
      <c r="I69" s="2"/>
      <c r="J69" s="227" t="s">
        <v>1066</v>
      </c>
      <c r="K69" s="2"/>
      <c r="L69" s="227">
        <v>20</v>
      </c>
      <c r="P69" s="209"/>
      <c r="Q69" s="209"/>
      <c r="S69" s="209"/>
      <c r="T69" s="209"/>
      <c r="U69" s="209"/>
      <c r="AA69" s="209"/>
      <c r="AB69" s="215"/>
      <c r="AC69" s="215"/>
      <c r="AD69" s="215"/>
      <c r="AE69" s="215"/>
      <c r="AF69" s="215"/>
      <c r="AG69" s="215"/>
      <c r="AH69" s="215"/>
      <c r="AI69" s="215"/>
      <c r="AJ69" s="215"/>
      <c r="AK69" s="215"/>
      <c r="AL69" s="210"/>
    </row>
    <row r="70" spans="1:51" ht="15.5">
      <c r="A70" s="213">
        <v>23</v>
      </c>
      <c r="C70" s="214">
        <v>303.14</v>
      </c>
      <c r="D70" s="2" t="s">
        <v>3612</v>
      </c>
      <c r="E70" s="2"/>
      <c r="F70" s="2"/>
      <c r="G70" s="2"/>
      <c r="H70" s="2"/>
      <c r="I70" s="2"/>
      <c r="J70" s="227">
        <v>5</v>
      </c>
      <c r="K70" s="2"/>
      <c r="L70" s="227">
        <v>5</v>
      </c>
      <c r="P70" s="209"/>
      <c r="Q70" s="209"/>
      <c r="S70" s="209"/>
      <c r="T70" s="209"/>
      <c r="U70" s="209"/>
      <c r="AA70" s="209"/>
      <c r="AB70" s="215"/>
      <c r="AC70" s="215"/>
      <c r="AD70" s="215"/>
      <c r="AE70" s="215"/>
      <c r="AF70" s="215"/>
      <c r="AG70" s="215"/>
      <c r="AH70" s="215"/>
      <c r="AI70" s="215"/>
      <c r="AJ70" s="215"/>
      <c r="AK70" s="215"/>
      <c r="AL70" s="210"/>
    </row>
    <row r="71" spans="1:51" ht="15.5">
      <c r="A71" s="213" t="s">
        <v>4000</v>
      </c>
      <c r="C71" s="214">
        <v>303.14999999999998</v>
      </c>
      <c r="D71" s="2" t="s">
        <v>4002</v>
      </c>
      <c r="E71" s="2"/>
      <c r="F71" s="2"/>
      <c r="G71" s="2"/>
      <c r="H71" s="2"/>
      <c r="I71" s="2"/>
      <c r="J71" s="227">
        <v>6.67</v>
      </c>
      <c r="K71" s="2"/>
      <c r="L71" s="227">
        <v>6.67</v>
      </c>
      <c r="P71" s="209"/>
      <c r="Q71" s="209"/>
      <c r="S71" s="209"/>
      <c r="T71" s="209"/>
      <c r="U71" s="209"/>
      <c r="AA71" s="209"/>
      <c r="AB71" s="215"/>
      <c r="AC71" s="215"/>
      <c r="AD71" s="215"/>
      <c r="AE71" s="215"/>
      <c r="AF71" s="215"/>
      <c r="AG71" s="215"/>
      <c r="AH71" s="215"/>
      <c r="AI71" s="215"/>
      <c r="AJ71" s="215"/>
      <c r="AK71" s="215"/>
      <c r="AL71" s="210"/>
    </row>
    <row r="72" spans="1:51" ht="15.5">
      <c r="A72" s="213" t="s">
        <v>4001</v>
      </c>
      <c r="C72" s="214">
        <v>303.16000000000003</v>
      </c>
      <c r="D72" s="2" t="s">
        <v>4003</v>
      </c>
      <c r="E72" s="2"/>
      <c r="F72" s="2"/>
      <c r="G72" s="2"/>
      <c r="H72" s="2"/>
      <c r="I72" s="2"/>
      <c r="J72" s="227">
        <v>33.33</v>
      </c>
      <c r="K72" s="2"/>
      <c r="L72" s="227">
        <v>33.33</v>
      </c>
      <c r="P72" s="209"/>
      <c r="Q72" s="209"/>
      <c r="S72" s="209"/>
      <c r="T72" s="209"/>
      <c r="U72" s="209"/>
      <c r="AA72" s="209"/>
      <c r="AB72" s="215"/>
      <c r="AC72" s="215"/>
      <c r="AD72" s="215"/>
      <c r="AE72" s="215"/>
      <c r="AF72" s="215"/>
      <c r="AG72" s="215"/>
      <c r="AH72" s="215"/>
      <c r="AI72" s="215"/>
      <c r="AJ72" s="215"/>
      <c r="AK72" s="215"/>
      <c r="AL72" s="210"/>
    </row>
    <row r="73" spans="1:51" s="1163" customFormat="1" ht="15.5">
      <c r="A73" s="213" t="s">
        <v>4008</v>
      </c>
      <c r="B73" s="43"/>
      <c r="C73" s="214">
        <v>315.10000000000002</v>
      </c>
      <c r="D73" s="2" t="s">
        <v>4013</v>
      </c>
      <c r="E73" s="2"/>
      <c r="F73" s="2"/>
      <c r="G73" s="2"/>
      <c r="H73" s="2"/>
      <c r="I73" s="2"/>
      <c r="J73" s="227">
        <v>20</v>
      </c>
      <c r="K73" s="2"/>
      <c r="L73" s="227">
        <v>20</v>
      </c>
      <c r="M73" s="43"/>
      <c r="N73" s="43"/>
      <c r="O73" s="43"/>
      <c r="P73" s="209"/>
      <c r="Q73" s="209"/>
      <c r="R73" s="43"/>
      <c r="S73" s="209"/>
      <c r="T73" s="209"/>
      <c r="U73" s="209"/>
      <c r="V73" s="43"/>
      <c r="W73" s="43"/>
      <c r="X73" s="43"/>
      <c r="Y73" s="43"/>
      <c r="Z73" s="43"/>
      <c r="AA73" s="209"/>
      <c r="AB73" s="215"/>
      <c r="AC73" s="215"/>
      <c r="AD73" s="215"/>
      <c r="AE73" s="215"/>
      <c r="AF73" s="215"/>
      <c r="AG73" s="215"/>
      <c r="AH73" s="215"/>
      <c r="AI73" s="215"/>
      <c r="AJ73" s="215"/>
      <c r="AK73" s="215"/>
      <c r="AL73" s="210"/>
      <c r="AM73" s="43"/>
      <c r="AN73" s="43"/>
      <c r="AO73" s="43"/>
      <c r="AP73" s="43"/>
      <c r="AQ73" s="43"/>
      <c r="AR73" s="43"/>
      <c r="AS73" s="43"/>
      <c r="AT73" s="43"/>
      <c r="AU73" s="43"/>
      <c r="AV73" s="43"/>
      <c r="AW73" s="43"/>
      <c r="AX73" s="43"/>
      <c r="AY73" s="43"/>
    </row>
    <row r="74" spans="1:51" s="1163" customFormat="1" ht="15.5">
      <c r="A74" s="213" t="s">
        <v>4010</v>
      </c>
      <c r="B74" s="43"/>
      <c r="C74" s="214">
        <v>315.2</v>
      </c>
      <c r="D74" s="2" t="s">
        <v>4021</v>
      </c>
      <c r="E74" s="2"/>
      <c r="F74" s="2"/>
      <c r="G74" s="2"/>
      <c r="H74" s="2"/>
      <c r="I74" s="2"/>
      <c r="J74" s="227">
        <v>20</v>
      </c>
      <c r="K74" s="2"/>
      <c r="L74" s="227">
        <v>20</v>
      </c>
      <c r="M74" s="43"/>
      <c r="N74" s="43"/>
      <c r="O74" s="43"/>
      <c r="P74" s="209"/>
      <c r="Q74" s="209"/>
      <c r="R74" s="43"/>
      <c r="S74" s="209"/>
      <c r="T74" s="209"/>
      <c r="U74" s="209"/>
      <c r="V74" s="43"/>
      <c r="W74" s="43"/>
      <c r="X74" s="43"/>
      <c r="Y74" s="43"/>
      <c r="Z74" s="43"/>
      <c r="AA74" s="209"/>
      <c r="AB74" s="215"/>
      <c r="AC74" s="215"/>
      <c r="AD74" s="215"/>
      <c r="AE74" s="215"/>
      <c r="AF74" s="215"/>
      <c r="AG74" s="215"/>
      <c r="AH74" s="215"/>
      <c r="AI74" s="215"/>
      <c r="AJ74" s="215"/>
      <c r="AK74" s="215"/>
      <c r="AL74" s="210"/>
      <c r="AM74" s="43"/>
      <c r="AN74" s="43"/>
      <c r="AO74" s="43"/>
      <c r="AP74" s="43"/>
      <c r="AQ74" s="43"/>
      <c r="AR74" s="43"/>
      <c r="AS74" s="43"/>
      <c r="AT74" s="43"/>
      <c r="AU74" s="43"/>
      <c r="AV74" s="43"/>
      <c r="AW74" s="43"/>
      <c r="AX74" s="43"/>
      <c r="AY74" s="43"/>
    </row>
    <row r="75" spans="1:51" s="1163" customFormat="1" ht="15.5">
      <c r="A75" s="213" t="s">
        <v>4011</v>
      </c>
      <c r="B75" s="43"/>
      <c r="C75" s="214">
        <v>315.3</v>
      </c>
      <c r="D75" s="2" t="s">
        <v>4013</v>
      </c>
      <c r="E75" s="2"/>
      <c r="F75" s="2"/>
      <c r="G75" s="2"/>
      <c r="H75" s="2"/>
      <c r="I75" s="2"/>
      <c r="J75" s="227">
        <v>20</v>
      </c>
      <c r="K75" s="2"/>
      <c r="L75" s="227">
        <v>20</v>
      </c>
      <c r="M75" s="43"/>
      <c r="N75" s="43"/>
      <c r="O75" s="43"/>
      <c r="P75" s="209"/>
      <c r="Q75" s="209"/>
      <c r="R75" s="43"/>
      <c r="S75" s="209"/>
      <c r="T75" s="209"/>
      <c r="U75" s="209"/>
      <c r="V75" s="43"/>
      <c r="W75" s="43"/>
      <c r="X75" s="43"/>
      <c r="Y75" s="43"/>
      <c r="Z75" s="43"/>
      <c r="AA75" s="209"/>
      <c r="AB75" s="215"/>
      <c r="AC75" s="215"/>
      <c r="AD75" s="215"/>
      <c r="AE75" s="215"/>
      <c r="AF75" s="215"/>
      <c r="AG75" s="215"/>
      <c r="AH75" s="215"/>
      <c r="AI75" s="215"/>
      <c r="AJ75" s="215"/>
      <c r="AK75" s="215"/>
      <c r="AL75" s="210"/>
      <c r="AM75" s="43"/>
      <c r="AN75" s="43"/>
      <c r="AO75" s="43"/>
      <c r="AP75" s="43"/>
      <c r="AQ75" s="43"/>
      <c r="AR75" s="43"/>
      <c r="AS75" s="43"/>
      <c r="AT75" s="43"/>
      <c r="AU75" s="43"/>
      <c r="AV75" s="43"/>
      <c r="AW75" s="43"/>
      <c r="AX75" s="43"/>
      <c r="AY75" s="43"/>
    </row>
    <row r="76" spans="1:51" s="1163" customFormat="1" ht="15.5">
      <c r="A76" s="213" t="s">
        <v>4012</v>
      </c>
      <c r="B76" s="43"/>
      <c r="C76" s="214">
        <v>315.3</v>
      </c>
      <c r="D76" s="2" t="s">
        <v>4009</v>
      </c>
      <c r="E76" s="2"/>
      <c r="F76" s="2"/>
      <c r="G76" s="2"/>
      <c r="H76" s="2"/>
      <c r="I76" s="2"/>
      <c r="J76" s="227">
        <v>6.67</v>
      </c>
      <c r="K76" s="2"/>
      <c r="L76" s="227">
        <v>6.67</v>
      </c>
      <c r="M76" s="43"/>
      <c r="N76" s="43"/>
      <c r="O76" s="43"/>
      <c r="P76" s="209"/>
      <c r="Q76" s="209"/>
      <c r="R76" s="43"/>
      <c r="S76" s="209"/>
      <c r="T76" s="209"/>
      <c r="U76" s="209"/>
      <c r="V76" s="43"/>
      <c r="W76" s="43"/>
      <c r="X76" s="43"/>
      <c r="Y76" s="43"/>
      <c r="Z76" s="43"/>
      <c r="AA76" s="209"/>
      <c r="AB76" s="215"/>
      <c r="AC76" s="215"/>
      <c r="AD76" s="215"/>
      <c r="AE76" s="215"/>
      <c r="AF76" s="215"/>
      <c r="AG76" s="215"/>
      <c r="AH76" s="215"/>
      <c r="AI76" s="215"/>
      <c r="AJ76" s="215"/>
      <c r="AK76" s="215"/>
      <c r="AL76" s="210"/>
      <c r="AM76" s="43"/>
      <c r="AN76" s="43"/>
      <c r="AO76" s="43"/>
      <c r="AP76" s="43"/>
      <c r="AQ76" s="43"/>
      <c r="AR76" s="43"/>
      <c r="AS76" s="43"/>
      <c r="AT76" s="43"/>
      <c r="AU76" s="43"/>
      <c r="AV76" s="43"/>
      <c r="AW76" s="43"/>
      <c r="AX76" s="43"/>
      <c r="AY76" s="43"/>
    </row>
    <row r="77" spans="1:51" s="1163" customFormat="1" ht="15.5">
      <c r="A77" s="213" t="s">
        <v>4015</v>
      </c>
      <c r="B77" s="43"/>
      <c r="C77" s="214">
        <v>324.10000000000002</v>
      </c>
      <c r="D77" s="2" t="s">
        <v>4013</v>
      </c>
      <c r="E77" s="2"/>
      <c r="F77" s="2"/>
      <c r="G77" s="2"/>
      <c r="H77" s="2"/>
      <c r="I77" s="2"/>
      <c r="J77" s="227" t="s">
        <v>1066</v>
      </c>
      <c r="K77" s="2"/>
      <c r="L77" s="227">
        <v>2.74</v>
      </c>
      <c r="M77" s="43"/>
      <c r="N77" s="43"/>
      <c r="O77" s="43"/>
      <c r="P77" s="209"/>
      <c r="Q77" s="209"/>
      <c r="R77" s="43"/>
      <c r="S77" s="209"/>
      <c r="T77" s="209"/>
      <c r="U77" s="209"/>
      <c r="V77" s="43"/>
      <c r="W77" s="43"/>
      <c r="X77" s="43"/>
      <c r="Y77" s="43"/>
      <c r="Z77" s="43"/>
      <c r="AA77" s="209"/>
      <c r="AB77" s="215"/>
      <c r="AC77" s="215"/>
      <c r="AD77" s="215"/>
      <c r="AE77" s="215"/>
      <c r="AF77" s="215"/>
      <c r="AG77" s="215"/>
      <c r="AH77" s="215"/>
      <c r="AI77" s="215"/>
      <c r="AJ77" s="215"/>
      <c r="AK77" s="215"/>
      <c r="AL77" s="210"/>
      <c r="AM77" s="43"/>
      <c r="AN77" s="43"/>
      <c r="AO77" s="43"/>
      <c r="AP77" s="43"/>
      <c r="AQ77" s="43"/>
      <c r="AR77" s="43"/>
      <c r="AS77" s="43"/>
      <c r="AT77" s="43"/>
      <c r="AU77" s="43"/>
      <c r="AV77" s="43"/>
      <c r="AW77" s="43"/>
      <c r="AX77" s="43"/>
      <c r="AY77" s="43"/>
    </row>
    <row r="78" spans="1:51" s="1163" customFormat="1" ht="15.5">
      <c r="A78" s="213" t="s">
        <v>4047</v>
      </c>
      <c r="B78" s="43"/>
      <c r="C78" s="214">
        <v>324.10000000000002</v>
      </c>
      <c r="D78" s="2" t="s">
        <v>4013</v>
      </c>
      <c r="E78" s="2"/>
      <c r="F78" s="2"/>
      <c r="G78" s="2"/>
      <c r="H78" s="2"/>
      <c r="I78" s="2"/>
      <c r="J78" s="227" t="s">
        <v>1066</v>
      </c>
      <c r="K78" s="2"/>
      <c r="L78" s="227">
        <v>2.11</v>
      </c>
      <c r="M78" s="43"/>
      <c r="N78" s="43"/>
      <c r="O78" s="43"/>
      <c r="P78" s="209"/>
      <c r="Q78" s="209"/>
      <c r="R78" s="43"/>
      <c r="S78" s="209"/>
      <c r="T78" s="209"/>
      <c r="U78" s="209"/>
      <c r="V78" s="43"/>
      <c r="W78" s="43"/>
      <c r="X78" s="43"/>
      <c r="Y78" s="43"/>
      <c r="Z78" s="43"/>
      <c r="AA78" s="209"/>
      <c r="AB78" s="215"/>
      <c r="AC78" s="215"/>
      <c r="AD78" s="215"/>
      <c r="AE78" s="215"/>
      <c r="AF78" s="215"/>
      <c r="AG78" s="215"/>
      <c r="AH78" s="215"/>
      <c r="AI78" s="215"/>
      <c r="AJ78" s="215"/>
      <c r="AK78" s="215"/>
      <c r="AL78" s="210"/>
      <c r="AM78" s="43"/>
      <c r="AN78" s="43"/>
      <c r="AO78" s="43"/>
      <c r="AP78" s="43"/>
      <c r="AQ78" s="43"/>
      <c r="AR78" s="43"/>
      <c r="AS78" s="43"/>
      <c r="AT78" s="43"/>
      <c r="AU78" s="43"/>
      <c r="AV78" s="43"/>
      <c r="AW78" s="43"/>
      <c r="AX78" s="43"/>
      <c r="AY78" s="43"/>
    </row>
    <row r="79" spans="1:51" s="1163" customFormat="1" ht="15.5">
      <c r="A79" s="213" t="s">
        <v>4048</v>
      </c>
      <c r="B79" s="43"/>
      <c r="C79" s="214">
        <v>324.10000000000002</v>
      </c>
      <c r="D79" s="2" t="s">
        <v>4013</v>
      </c>
      <c r="E79" s="2"/>
      <c r="F79" s="2"/>
      <c r="G79" s="2"/>
      <c r="H79" s="2"/>
      <c r="I79" s="2"/>
      <c r="J79" s="227" t="s">
        <v>1066</v>
      </c>
      <c r="K79" s="2"/>
      <c r="L79" s="227">
        <v>4</v>
      </c>
      <c r="M79" s="43"/>
      <c r="N79" s="43"/>
      <c r="O79" s="43"/>
      <c r="P79" s="209"/>
      <c r="Q79" s="209"/>
      <c r="R79" s="43"/>
      <c r="S79" s="209"/>
      <c r="T79" s="209"/>
      <c r="U79" s="209"/>
      <c r="V79" s="43"/>
      <c r="W79" s="43"/>
      <c r="X79" s="43"/>
      <c r="Y79" s="43"/>
      <c r="Z79" s="43"/>
      <c r="AA79" s="209"/>
      <c r="AB79" s="215"/>
      <c r="AC79" s="215"/>
      <c r="AD79" s="215"/>
      <c r="AE79" s="215"/>
      <c r="AF79" s="215"/>
      <c r="AG79" s="215"/>
      <c r="AH79" s="215"/>
      <c r="AI79" s="215"/>
      <c r="AJ79" s="215"/>
      <c r="AK79" s="215"/>
      <c r="AL79" s="210"/>
      <c r="AM79" s="43"/>
      <c r="AN79" s="43"/>
      <c r="AO79" s="43"/>
      <c r="AP79" s="43"/>
      <c r="AQ79" s="43"/>
      <c r="AR79" s="43"/>
      <c r="AS79" s="43"/>
      <c r="AT79" s="43"/>
      <c r="AU79" s="43"/>
      <c r="AV79" s="43"/>
      <c r="AW79" s="43"/>
      <c r="AX79" s="43"/>
      <c r="AY79" s="43"/>
    </row>
    <row r="80" spans="1:51" s="1163" customFormat="1" ht="15.5">
      <c r="A80" s="213" t="s">
        <v>4049</v>
      </c>
      <c r="B80" s="43"/>
      <c r="C80" s="214">
        <v>324.10000000000002</v>
      </c>
      <c r="D80" s="2" t="s">
        <v>4013</v>
      </c>
      <c r="E80" s="2"/>
      <c r="F80" s="2"/>
      <c r="G80" s="2"/>
      <c r="H80" s="2"/>
      <c r="I80" s="2"/>
      <c r="J80" s="227" t="s">
        <v>1066</v>
      </c>
      <c r="K80" s="2"/>
      <c r="L80" s="227">
        <v>20</v>
      </c>
      <c r="M80" s="43"/>
      <c r="N80" s="43"/>
      <c r="O80" s="43"/>
      <c r="P80" s="209"/>
      <c r="Q80" s="209"/>
      <c r="R80" s="43"/>
      <c r="S80" s="209"/>
      <c r="T80" s="209"/>
      <c r="U80" s="209"/>
      <c r="V80" s="43"/>
      <c r="W80" s="43"/>
      <c r="X80" s="43"/>
      <c r="Y80" s="43"/>
      <c r="Z80" s="43"/>
      <c r="AA80" s="209"/>
      <c r="AB80" s="215"/>
      <c r="AC80" s="215"/>
      <c r="AD80" s="215"/>
      <c r="AE80" s="215"/>
      <c r="AF80" s="215"/>
      <c r="AG80" s="215"/>
      <c r="AH80" s="215"/>
      <c r="AI80" s="215"/>
      <c r="AJ80" s="215"/>
      <c r="AK80" s="215"/>
      <c r="AL80" s="210"/>
      <c r="AM80" s="43"/>
      <c r="AN80" s="43"/>
      <c r="AO80" s="43"/>
      <c r="AP80" s="43"/>
      <c r="AQ80" s="43"/>
      <c r="AR80" s="43"/>
      <c r="AS80" s="43"/>
      <c r="AT80" s="43"/>
      <c r="AU80" s="43"/>
      <c r="AV80" s="43"/>
      <c r="AW80" s="43"/>
      <c r="AX80" s="43"/>
      <c r="AY80" s="43"/>
    </row>
    <row r="81" spans="1:51" s="1163" customFormat="1" ht="15.5">
      <c r="A81" s="213" t="s">
        <v>4050</v>
      </c>
      <c r="B81" s="43"/>
      <c r="C81" s="214">
        <v>324.2</v>
      </c>
      <c r="D81" s="2" t="s">
        <v>4021</v>
      </c>
      <c r="E81" s="2"/>
      <c r="F81" s="2"/>
      <c r="G81" s="2"/>
      <c r="H81" s="2"/>
      <c r="I81" s="2"/>
      <c r="J81" s="227" t="s">
        <v>1066</v>
      </c>
      <c r="K81" s="2"/>
      <c r="L81" s="227">
        <v>20</v>
      </c>
      <c r="M81" s="43"/>
      <c r="N81" s="43"/>
      <c r="O81" s="43"/>
      <c r="P81" s="209"/>
      <c r="Q81" s="209"/>
      <c r="R81" s="43"/>
      <c r="S81" s="209"/>
      <c r="T81" s="209"/>
      <c r="U81" s="209"/>
      <c r="V81" s="43"/>
      <c r="W81" s="43"/>
      <c r="X81" s="43"/>
      <c r="Y81" s="43"/>
      <c r="Z81" s="43"/>
      <c r="AA81" s="209"/>
      <c r="AB81" s="215"/>
      <c r="AC81" s="215"/>
      <c r="AD81" s="215"/>
      <c r="AE81" s="215"/>
      <c r="AF81" s="215"/>
      <c r="AG81" s="215"/>
      <c r="AH81" s="215"/>
      <c r="AI81" s="215"/>
      <c r="AJ81" s="215"/>
      <c r="AK81" s="215"/>
      <c r="AL81" s="210"/>
      <c r="AM81" s="43"/>
      <c r="AN81" s="43"/>
      <c r="AO81" s="43"/>
      <c r="AP81" s="43"/>
      <c r="AQ81" s="43"/>
      <c r="AR81" s="43"/>
      <c r="AS81" s="43"/>
      <c r="AT81" s="43"/>
      <c r="AU81" s="43"/>
      <c r="AV81" s="43"/>
      <c r="AW81" s="43"/>
      <c r="AX81" s="43"/>
      <c r="AY81" s="43"/>
    </row>
    <row r="82" spans="1:51" s="1163" customFormat="1" ht="15.5">
      <c r="A82" s="213" t="s">
        <v>4051</v>
      </c>
      <c r="B82" s="43"/>
      <c r="C82" s="214">
        <v>324.23</v>
      </c>
      <c r="D82" s="2" t="s">
        <v>4020</v>
      </c>
      <c r="E82" s="2"/>
      <c r="F82" s="2"/>
      <c r="G82" s="2"/>
      <c r="H82" s="2"/>
      <c r="I82" s="2"/>
      <c r="J82" s="227" t="s">
        <v>1066</v>
      </c>
      <c r="K82" s="2"/>
      <c r="L82" s="227">
        <v>10</v>
      </c>
      <c r="M82" s="43"/>
      <c r="N82" s="43"/>
      <c r="O82" s="43"/>
      <c r="P82" s="209"/>
      <c r="Q82" s="209"/>
      <c r="R82" s="43"/>
      <c r="S82" s="209"/>
      <c r="T82" s="209"/>
      <c r="U82" s="209"/>
      <c r="V82" s="43"/>
      <c r="W82" s="43"/>
      <c r="X82" s="43"/>
      <c r="Y82" s="43"/>
      <c r="Z82" s="43"/>
      <c r="AA82" s="209"/>
      <c r="AB82" s="215"/>
      <c r="AC82" s="215"/>
      <c r="AD82" s="215"/>
      <c r="AE82" s="215"/>
      <c r="AF82" s="215"/>
      <c r="AG82" s="215"/>
      <c r="AH82" s="215"/>
      <c r="AI82" s="215"/>
      <c r="AJ82" s="215"/>
      <c r="AK82" s="215"/>
      <c r="AL82" s="210"/>
      <c r="AM82" s="43"/>
      <c r="AN82" s="43"/>
      <c r="AO82" s="43"/>
      <c r="AP82" s="43"/>
      <c r="AQ82" s="43"/>
      <c r="AR82" s="43"/>
      <c r="AS82" s="43"/>
      <c r="AT82" s="43"/>
      <c r="AU82" s="43"/>
      <c r="AV82" s="43"/>
      <c r="AW82" s="43"/>
      <c r="AX82" s="43"/>
      <c r="AY82" s="43"/>
    </row>
    <row r="83" spans="1:51" s="1163" customFormat="1" ht="15.5">
      <c r="A83" s="213" t="s">
        <v>4052</v>
      </c>
      <c r="B83" s="43"/>
      <c r="C83" s="214">
        <v>324.3</v>
      </c>
      <c r="D83" s="2" t="s">
        <v>4009</v>
      </c>
      <c r="E83" s="2"/>
      <c r="F83" s="2"/>
      <c r="G83" s="2"/>
      <c r="H83" s="2"/>
      <c r="I83" s="2"/>
      <c r="J83" s="227" t="s">
        <v>1066</v>
      </c>
      <c r="K83" s="2"/>
      <c r="L83" s="227">
        <v>2.11</v>
      </c>
      <c r="M83" s="43"/>
      <c r="N83" s="43"/>
      <c r="O83" s="43"/>
      <c r="P83" s="209"/>
      <c r="Q83" s="209"/>
      <c r="R83" s="43"/>
      <c r="S83" s="209"/>
      <c r="T83" s="209"/>
      <c r="U83" s="209"/>
      <c r="V83" s="43"/>
      <c r="W83" s="43"/>
      <c r="X83" s="43"/>
      <c r="Y83" s="43"/>
      <c r="Z83" s="43"/>
      <c r="AA83" s="209"/>
      <c r="AB83" s="215"/>
      <c r="AC83" s="215"/>
      <c r="AD83" s="215"/>
      <c r="AE83" s="215"/>
      <c r="AF83" s="215"/>
      <c r="AG83" s="215"/>
      <c r="AH83" s="215"/>
      <c r="AI83" s="215"/>
      <c r="AJ83" s="215"/>
      <c r="AK83" s="215"/>
      <c r="AL83" s="210"/>
      <c r="AM83" s="43"/>
      <c r="AN83" s="43"/>
      <c r="AO83" s="43"/>
      <c r="AP83" s="43"/>
      <c r="AQ83" s="43"/>
      <c r="AR83" s="43"/>
      <c r="AS83" s="43"/>
      <c r="AT83" s="43"/>
      <c r="AU83" s="43"/>
      <c r="AV83" s="43"/>
      <c r="AW83" s="43"/>
      <c r="AX83" s="43"/>
      <c r="AY83" s="43"/>
    </row>
    <row r="84" spans="1:51" s="1163" customFormat="1" ht="15.5">
      <c r="A84" s="213" t="s">
        <v>4053</v>
      </c>
      <c r="B84" s="43"/>
      <c r="C84" s="214">
        <v>324.3</v>
      </c>
      <c r="D84" s="2" t="s">
        <v>4009</v>
      </c>
      <c r="E84" s="2"/>
      <c r="F84" s="2"/>
      <c r="G84" s="2"/>
      <c r="H84" s="2"/>
      <c r="I84" s="2"/>
      <c r="J84" s="227" t="s">
        <v>1066</v>
      </c>
      <c r="K84" s="2"/>
      <c r="L84" s="227">
        <v>2.74</v>
      </c>
      <c r="M84" s="43"/>
      <c r="N84" s="43"/>
      <c r="O84" s="43"/>
      <c r="P84" s="209"/>
      <c r="Q84" s="209"/>
      <c r="R84" s="43"/>
      <c r="S84" s="209"/>
      <c r="T84" s="209"/>
      <c r="U84" s="209"/>
      <c r="V84" s="43"/>
      <c r="W84" s="43"/>
      <c r="X84" s="43"/>
      <c r="Y84" s="43"/>
      <c r="Z84" s="43"/>
      <c r="AA84" s="209"/>
      <c r="AB84" s="215"/>
      <c r="AC84" s="215"/>
      <c r="AD84" s="215"/>
      <c r="AE84" s="215"/>
      <c r="AF84" s="215"/>
      <c r="AG84" s="215"/>
      <c r="AH84" s="215"/>
      <c r="AI84" s="215"/>
      <c r="AJ84" s="215"/>
      <c r="AK84" s="215"/>
      <c r="AL84" s="210"/>
      <c r="AM84" s="43"/>
      <c r="AN84" s="43"/>
      <c r="AO84" s="43"/>
      <c r="AP84" s="43"/>
      <c r="AQ84" s="43"/>
      <c r="AR84" s="43"/>
      <c r="AS84" s="43"/>
      <c r="AT84" s="43"/>
      <c r="AU84" s="43"/>
      <c r="AV84" s="43"/>
      <c r="AW84" s="43"/>
      <c r="AX84" s="43"/>
      <c r="AY84" s="43"/>
    </row>
    <row r="85" spans="1:51" s="1163" customFormat="1" ht="15.5">
      <c r="A85" s="213" t="s">
        <v>4054</v>
      </c>
      <c r="B85" s="43"/>
      <c r="C85" s="214">
        <v>324.3</v>
      </c>
      <c r="D85" s="2" t="s">
        <v>4009</v>
      </c>
      <c r="E85" s="2"/>
      <c r="F85" s="2"/>
      <c r="G85" s="2"/>
      <c r="H85" s="2"/>
      <c r="I85" s="2"/>
      <c r="J85" s="227" t="s">
        <v>1066</v>
      </c>
      <c r="K85" s="2"/>
      <c r="L85" s="227">
        <v>6.67</v>
      </c>
      <c r="M85" s="43"/>
      <c r="N85" s="43"/>
      <c r="O85" s="43"/>
      <c r="P85" s="209"/>
      <c r="Q85" s="209"/>
      <c r="R85" s="43"/>
      <c r="S85" s="209"/>
      <c r="T85" s="209"/>
      <c r="U85" s="209"/>
      <c r="V85" s="43"/>
      <c r="W85" s="43"/>
      <c r="X85" s="43"/>
      <c r="Y85" s="43"/>
      <c r="Z85" s="43"/>
      <c r="AA85" s="209"/>
      <c r="AB85" s="215"/>
      <c r="AC85" s="215"/>
      <c r="AD85" s="215"/>
      <c r="AE85" s="215"/>
      <c r="AF85" s="215"/>
      <c r="AG85" s="215"/>
      <c r="AH85" s="215"/>
      <c r="AI85" s="215"/>
      <c r="AJ85" s="215"/>
      <c r="AK85" s="215"/>
      <c r="AL85" s="210"/>
      <c r="AM85" s="43"/>
      <c r="AN85" s="43"/>
      <c r="AO85" s="43"/>
      <c r="AP85" s="43"/>
      <c r="AQ85" s="43"/>
      <c r="AR85" s="43"/>
      <c r="AS85" s="43"/>
      <c r="AT85" s="43"/>
      <c r="AU85" s="43"/>
      <c r="AV85" s="43"/>
      <c r="AW85" s="43"/>
      <c r="AX85" s="43"/>
      <c r="AY85" s="43"/>
    </row>
    <row r="86" spans="1:51" s="1163" customFormat="1" ht="15.5">
      <c r="A86" s="213" t="s">
        <v>4055</v>
      </c>
      <c r="B86" s="43"/>
      <c r="C86" s="214">
        <v>338.3</v>
      </c>
      <c r="D86" s="2" t="s">
        <v>4013</v>
      </c>
      <c r="E86" s="2"/>
      <c r="F86" s="2"/>
      <c r="G86" s="2"/>
      <c r="H86" s="2"/>
      <c r="I86" s="2"/>
      <c r="J86" s="227">
        <v>20</v>
      </c>
      <c r="K86" s="2"/>
      <c r="L86" s="227" t="s">
        <v>1066</v>
      </c>
      <c r="M86" s="43"/>
      <c r="N86" s="43"/>
      <c r="O86" s="43"/>
      <c r="P86" s="209"/>
      <c r="Q86" s="209"/>
      <c r="R86" s="43"/>
      <c r="S86" s="209"/>
      <c r="T86" s="209"/>
      <c r="U86" s="209"/>
      <c r="V86" s="43"/>
      <c r="W86" s="43"/>
      <c r="X86" s="43"/>
      <c r="Y86" s="43"/>
      <c r="Z86" s="43"/>
      <c r="AA86" s="209"/>
      <c r="AB86" s="215"/>
      <c r="AC86" s="215"/>
      <c r="AD86" s="215"/>
      <c r="AE86" s="215"/>
      <c r="AF86" s="215"/>
      <c r="AG86" s="215"/>
      <c r="AH86" s="215"/>
      <c r="AI86" s="215"/>
      <c r="AJ86" s="215"/>
      <c r="AK86" s="215"/>
      <c r="AL86" s="210"/>
      <c r="AM86" s="43"/>
      <c r="AN86" s="43"/>
      <c r="AO86" s="43"/>
      <c r="AP86" s="43"/>
      <c r="AQ86" s="43"/>
      <c r="AR86" s="43"/>
      <c r="AS86" s="43"/>
      <c r="AT86" s="43"/>
      <c r="AU86" s="43"/>
      <c r="AV86" s="43"/>
      <c r="AW86" s="43"/>
      <c r="AX86" s="43"/>
      <c r="AY86" s="43"/>
    </row>
    <row r="87" spans="1:51" s="1163" customFormat="1" ht="15.5">
      <c r="A87" s="213" t="s">
        <v>4056</v>
      </c>
      <c r="B87" s="43"/>
      <c r="C87" s="214">
        <v>338.3</v>
      </c>
      <c r="D87" s="2" t="s">
        <v>4013</v>
      </c>
      <c r="E87" s="2"/>
      <c r="F87" s="2"/>
      <c r="G87" s="2"/>
      <c r="H87" s="2"/>
      <c r="I87" s="2"/>
      <c r="J87" s="227">
        <v>6.67</v>
      </c>
      <c r="K87" s="2"/>
      <c r="L87" s="227" t="s">
        <v>1066</v>
      </c>
      <c r="M87" s="43"/>
      <c r="N87" s="43"/>
      <c r="O87" s="43"/>
      <c r="P87" s="209"/>
      <c r="Q87" s="209"/>
      <c r="R87" s="43"/>
      <c r="S87" s="209"/>
      <c r="T87" s="209"/>
      <c r="U87" s="209"/>
      <c r="V87" s="43"/>
      <c r="W87" s="43"/>
      <c r="X87" s="43"/>
      <c r="Y87" s="43"/>
      <c r="Z87" s="43"/>
      <c r="AA87" s="209"/>
      <c r="AB87" s="215"/>
      <c r="AC87" s="215"/>
      <c r="AD87" s="215"/>
      <c r="AE87" s="215"/>
      <c r="AF87" s="215"/>
      <c r="AG87" s="215"/>
      <c r="AH87" s="215"/>
      <c r="AI87" s="215"/>
      <c r="AJ87" s="215"/>
      <c r="AK87" s="215"/>
      <c r="AL87" s="210"/>
      <c r="AM87" s="43"/>
      <c r="AN87" s="43"/>
      <c r="AO87" s="43"/>
      <c r="AP87" s="43"/>
      <c r="AQ87" s="43"/>
      <c r="AR87" s="43"/>
      <c r="AS87" s="43"/>
      <c r="AT87" s="43"/>
      <c r="AU87" s="43"/>
      <c r="AV87" s="43"/>
      <c r="AW87" s="43"/>
      <c r="AX87" s="43"/>
      <c r="AY87" s="43"/>
    </row>
    <row r="88" spans="1:51" s="1163" customFormat="1" ht="15.5">
      <c r="A88" s="213" t="s">
        <v>4057</v>
      </c>
      <c r="B88" s="43"/>
      <c r="C88" s="214">
        <v>338.32</v>
      </c>
      <c r="D88" s="2" t="s">
        <v>4009</v>
      </c>
      <c r="E88" s="2"/>
      <c r="F88" s="2"/>
      <c r="G88" s="2"/>
      <c r="H88" s="2"/>
      <c r="I88" s="2"/>
      <c r="J88" s="227">
        <v>6.67</v>
      </c>
      <c r="K88" s="2"/>
      <c r="L88" s="227" t="s">
        <v>1066</v>
      </c>
      <c r="M88" s="43"/>
      <c r="N88" s="43"/>
      <c r="O88" s="43"/>
      <c r="P88" s="209"/>
      <c r="Q88" s="209"/>
      <c r="R88" s="43"/>
      <c r="S88" s="209"/>
      <c r="T88" s="209"/>
      <c r="U88" s="209"/>
      <c r="V88" s="43"/>
      <c r="W88" s="43"/>
      <c r="X88" s="43"/>
      <c r="Y88" s="43"/>
      <c r="Z88" s="43"/>
      <c r="AA88" s="209"/>
      <c r="AB88" s="215"/>
      <c r="AC88" s="215"/>
      <c r="AD88" s="215"/>
      <c r="AE88" s="215"/>
      <c r="AF88" s="215"/>
      <c r="AG88" s="215"/>
      <c r="AH88" s="215"/>
      <c r="AI88" s="215"/>
      <c r="AJ88" s="215"/>
      <c r="AK88" s="215"/>
      <c r="AL88" s="210"/>
      <c r="AM88" s="43"/>
      <c r="AN88" s="43"/>
      <c r="AO88" s="43"/>
      <c r="AP88" s="43"/>
      <c r="AQ88" s="43"/>
      <c r="AR88" s="43"/>
      <c r="AS88" s="43"/>
      <c r="AT88" s="43"/>
      <c r="AU88" s="43"/>
      <c r="AV88" s="43"/>
      <c r="AW88" s="43"/>
      <c r="AX88" s="43"/>
      <c r="AY88" s="43"/>
    </row>
    <row r="89" spans="1:51" s="1163" customFormat="1" ht="15.5">
      <c r="A89" s="213" t="s">
        <v>4058</v>
      </c>
      <c r="B89" s="43"/>
      <c r="C89" s="214">
        <v>345.1</v>
      </c>
      <c r="D89" s="2" t="s">
        <v>4013</v>
      </c>
      <c r="E89" s="2"/>
      <c r="F89" s="2"/>
      <c r="G89" s="2"/>
      <c r="H89" s="2"/>
      <c r="I89" s="2"/>
      <c r="J89" s="227">
        <v>20</v>
      </c>
      <c r="K89" s="2"/>
      <c r="L89" s="227">
        <v>20</v>
      </c>
      <c r="M89" s="43"/>
      <c r="N89" s="43"/>
      <c r="O89" s="43"/>
      <c r="P89" s="209"/>
      <c r="Q89" s="209"/>
      <c r="R89" s="43"/>
      <c r="S89" s="209"/>
      <c r="T89" s="209"/>
      <c r="U89" s="209"/>
      <c r="V89" s="43"/>
      <c r="W89" s="43"/>
      <c r="X89" s="43"/>
      <c r="Y89" s="43"/>
      <c r="Z89" s="43"/>
      <c r="AA89" s="209"/>
      <c r="AB89" s="215"/>
      <c r="AC89" s="215"/>
      <c r="AD89" s="215"/>
      <c r="AE89" s="215"/>
      <c r="AF89" s="215"/>
      <c r="AG89" s="215"/>
      <c r="AH89" s="215"/>
      <c r="AI89" s="215"/>
      <c r="AJ89" s="215"/>
      <c r="AK89" s="215"/>
      <c r="AL89" s="210"/>
      <c r="AM89" s="43"/>
      <c r="AN89" s="43"/>
      <c r="AO89" s="43"/>
      <c r="AP89" s="43"/>
      <c r="AQ89" s="43"/>
      <c r="AR89" s="43"/>
      <c r="AS89" s="43"/>
      <c r="AT89" s="43"/>
      <c r="AU89" s="43"/>
      <c r="AV89" s="43"/>
      <c r="AW89" s="43"/>
      <c r="AX89" s="43"/>
      <c r="AY89" s="43"/>
    </row>
    <row r="90" spans="1:51" s="1163" customFormat="1" ht="15.5">
      <c r="A90" s="213" t="s">
        <v>4059</v>
      </c>
      <c r="B90" s="43"/>
      <c r="C90" s="214">
        <v>345.3</v>
      </c>
      <c r="D90" s="2" t="s">
        <v>4009</v>
      </c>
      <c r="E90" s="2"/>
      <c r="F90" s="2"/>
      <c r="G90" s="2"/>
      <c r="H90" s="2"/>
      <c r="I90" s="2"/>
      <c r="J90" s="227">
        <v>6.67</v>
      </c>
      <c r="K90" s="2"/>
      <c r="L90" s="227" t="s">
        <v>1066</v>
      </c>
      <c r="M90" s="43"/>
      <c r="N90" s="43"/>
      <c r="O90" s="43"/>
      <c r="P90" s="209"/>
      <c r="Q90" s="209"/>
      <c r="R90" s="43"/>
      <c r="S90" s="209"/>
      <c r="T90" s="209"/>
      <c r="U90" s="209"/>
      <c r="V90" s="43"/>
      <c r="W90" s="43"/>
      <c r="X90" s="43"/>
      <c r="Y90" s="43"/>
      <c r="Z90" s="43"/>
      <c r="AA90" s="209"/>
      <c r="AB90" s="215"/>
      <c r="AC90" s="215"/>
      <c r="AD90" s="215"/>
      <c r="AE90" s="215"/>
      <c r="AF90" s="215"/>
      <c r="AG90" s="215"/>
      <c r="AH90" s="215"/>
      <c r="AI90" s="215"/>
      <c r="AJ90" s="215"/>
      <c r="AK90" s="215"/>
      <c r="AL90" s="210"/>
      <c r="AM90" s="43"/>
      <c r="AN90" s="43"/>
      <c r="AO90" s="43"/>
      <c r="AP90" s="43"/>
      <c r="AQ90" s="43"/>
      <c r="AR90" s="43"/>
      <c r="AS90" s="43"/>
      <c r="AT90" s="43"/>
      <c r="AU90" s="43"/>
      <c r="AV90" s="43"/>
      <c r="AW90" s="43"/>
      <c r="AX90" s="43"/>
      <c r="AY90" s="43"/>
    </row>
    <row r="91" spans="1:51" ht="15.5">
      <c r="A91" s="213">
        <v>24</v>
      </c>
      <c r="C91" s="214">
        <v>390</v>
      </c>
      <c r="D91" s="2" t="s">
        <v>3613</v>
      </c>
      <c r="E91" s="2"/>
      <c r="F91" s="2"/>
      <c r="G91" s="2"/>
      <c r="H91" s="2"/>
      <c r="I91" s="2"/>
      <c r="J91" s="209">
        <v>1.88</v>
      </c>
      <c r="K91" s="2"/>
      <c r="L91" s="209">
        <v>1.74</v>
      </c>
      <c r="P91" s="209"/>
      <c r="Q91" s="209"/>
      <c r="S91" s="209"/>
      <c r="T91" s="209"/>
      <c r="U91" s="209"/>
      <c r="AA91" s="209"/>
      <c r="AB91" s="215"/>
      <c r="AC91" s="215"/>
      <c r="AD91" s="215"/>
      <c r="AE91" s="215"/>
      <c r="AF91" s="215"/>
      <c r="AG91" s="215"/>
      <c r="AH91" s="215"/>
      <c r="AI91" s="215"/>
      <c r="AJ91" s="215"/>
      <c r="AK91" s="215"/>
      <c r="AL91" s="210"/>
    </row>
    <row r="92" spans="1:51" ht="15.5">
      <c r="A92" s="213">
        <v>25</v>
      </c>
      <c r="C92" s="214">
        <v>390</v>
      </c>
      <c r="D92" s="2" t="s">
        <v>3614</v>
      </c>
      <c r="E92" s="2"/>
      <c r="F92" s="2"/>
      <c r="G92" s="2"/>
      <c r="H92" s="2"/>
      <c r="I92" s="2"/>
      <c r="J92" s="227" t="s">
        <v>1066</v>
      </c>
      <c r="K92" s="2"/>
      <c r="L92" s="209">
        <v>3.3</v>
      </c>
      <c r="P92" s="209"/>
      <c r="Q92" s="209"/>
      <c r="S92" s="209"/>
      <c r="T92" s="209"/>
      <c r="U92" s="209"/>
      <c r="AA92" s="209"/>
      <c r="AB92" s="215"/>
      <c r="AC92" s="215"/>
      <c r="AD92" s="215"/>
      <c r="AE92" s="215"/>
      <c r="AF92" s="215"/>
      <c r="AG92" s="215"/>
      <c r="AH92" s="215"/>
      <c r="AI92" s="215"/>
      <c r="AJ92" s="215"/>
      <c r="AK92" s="215"/>
      <c r="AL92" s="210"/>
    </row>
    <row r="93" spans="1:51" ht="15.5">
      <c r="A93" s="213">
        <v>26</v>
      </c>
      <c r="C93" s="214">
        <v>390</v>
      </c>
      <c r="D93" s="2" t="s">
        <v>3615</v>
      </c>
      <c r="E93" s="2"/>
      <c r="F93" s="2"/>
      <c r="G93" s="2"/>
      <c r="H93" s="2"/>
      <c r="I93" s="2"/>
      <c r="J93" s="227">
        <v>1.88</v>
      </c>
      <c r="K93" s="2"/>
      <c r="L93" s="209">
        <v>1.76</v>
      </c>
      <c r="P93" s="209"/>
      <c r="Q93" s="209"/>
      <c r="S93" s="209"/>
      <c r="T93" s="209"/>
      <c r="U93" s="209"/>
      <c r="AA93" s="209"/>
      <c r="AB93" s="215"/>
      <c r="AC93" s="215"/>
      <c r="AD93" s="215"/>
      <c r="AE93" s="215"/>
      <c r="AF93" s="215"/>
      <c r="AG93" s="215"/>
      <c r="AH93" s="215"/>
      <c r="AI93" s="215"/>
      <c r="AJ93" s="215"/>
      <c r="AK93" s="215"/>
      <c r="AL93" s="210"/>
    </row>
    <row r="94" spans="1:51" ht="15.5">
      <c r="A94" s="213">
        <v>27</v>
      </c>
      <c r="C94" s="214">
        <v>391</v>
      </c>
      <c r="D94" s="2" t="s">
        <v>3616</v>
      </c>
      <c r="E94" s="2"/>
      <c r="F94" s="2"/>
      <c r="G94" s="2"/>
      <c r="H94" s="2"/>
      <c r="I94" s="2"/>
      <c r="J94" s="209">
        <v>4</v>
      </c>
      <c r="K94" s="2"/>
      <c r="L94" s="209">
        <v>4</v>
      </c>
      <c r="P94" s="209"/>
      <c r="Q94" s="209"/>
      <c r="S94" s="209"/>
      <c r="T94" s="209"/>
      <c r="U94" s="209"/>
      <c r="AA94" s="209"/>
      <c r="AB94" s="215"/>
      <c r="AC94" s="215"/>
      <c r="AD94" s="215"/>
      <c r="AE94" s="215"/>
      <c r="AF94" s="215"/>
      <c r="AG94" s="215"/>
      <c r="AH94" s="215"/>
      <c r="AI94" s="215"/>
      <c r="AJ94" s="215"/>
      <c r="AK94" s="215"/>
      <c r="AL94" s="210"/>
    </row>
    <row r="95" spans="1:51" ht="15.5">
      <c r="A95" s="213">
        <v>28</v>
      </c>
      <c r="C95" s="214">
        <v>391.02</v>
      </c>
      <c r="D95" s="2" t="s">
        <v>3617</v>
      </c>
      <c r="E95" s="2"/>
      <c r="F95" s="2"/>
      <c r="G95" s="2"/>
      <c r="H95" s="2"/>
      <c r="I95" s="2"/>
      <c r="J95" s="209">
        <v>20</v>
      </c>
      <c r="K95" s="2"/>
      <c r="L95" s="227">
        <v>20</v>
      </c>
      <c r="P95" s="209"/>
      <c r="Q95" s="209"/>
      <c r="S95" s="227"/>
      <c r="T95" s="227"/>
      <c r="U95" s="227"/>
      <c r="AA95" s="209"/>
      <c r="AB95" s="215"/>
      <c r="AC95" s="215"/>
      <c r="AD95" s="215"/>
      <c r="AE95" s="215"/>
      <c r="AF95" s="215"/>
      <c r="AG95" s="215"/>
      <c r="AH95" s="215"/>
      <c r="AI95" s="215"/>
      <c r="AJ95" s="215"/>
      <c r="AK95" s="215"/>
      <c r="AL95" s="210"/>
    </row>
    <row r="96" spans="1:51" ht="15.5">
      <c r="A96" s="213">
        <v>29</v>
      </c>
      <c r="C96" s="214">
        <v>392</v>
      </c>
      <c r="D96" s="2" t="s">
        <v>3618</v>
      </c>
      <c r="E96" s="2"/>
      <c r="F96" s="2"/>
      <c r="G96" s="2"/>
      <c r="H96" s="2"/>
      <c r="I96" s="2"/>
      <c r="J96" s="209">
        <v>7.6</v>
      </c>
      <c r="K96" s="2"/>
      <c r="L96" s="209">
        <v>4.4000000000000004</v>
      </c>
      <c r="P96" s="209"/>
      <c r="Q96" s="209"/>
      <c r="S96" s="209"/>
      <c r="T96" s="209"/>
      <c r="U96" s="209"/>
      <c r="AA96" s="209"/>
      <c r="AB96" s="215"/>
      <c r="AC96" s="215"/>
      <c r="AD96" s="215"/>
      <c r="AE96" s="215"/>
      <c r="AF96" s="215"/>
      <c r="AG96" s="215"/>
      <c r="AH96" s="215"/>
      <c r="AI96" s="215"/>
      <c r="AJ96" s="215"/>
      <c r="AK96" s="215"/>
      <c r="AL96" s="210"/>
    </row>
    <row r="97" spans="1:245" ht="15.5">
      <c r="A97" s="213">
        <v>30</v>
      </c>
      <c r="C97" s="214">
        <v>393</v>
      </c>
      <c r="D97" s="2" t="s">
        <v>3619</v>
      </c>
      <c r="E97" s="2"/>
      <c r="F97" s="2"/>
      <c r="G97" s="2"/>
      <c r="H97" s="2"/>
      <c r="I97" s="2"/>
      <c r="J97" s="209">
        <v>4</v>
      </c>
      <c r="K97" s="2"/>
      <c r="L97" s="209">
        <v>4</v>
      </c>
      <c r="P97" s="209"/>
      <c r="Q97" s="209"/>
      <c r="S97" s="209"/>
      <c r="T97" s="209"/>
      <c r="U97" s="209"/>
      <c r="AA97" s="209"/>
      <c r="AB97" s="215"/>
      <c r="AC97" s="215"/>
      <c r="AD97" s="215"/>
      <c r="AE97" s="215"/>
      <c r="AF97" s="215"/>
      <c r="AG97" s="215"/>
      <c r="AH97" s="215"/>
      <c r="AI97" s="215"/>
      <c r="AJ97" s="215"/>
      <c r="AK97" s="215"/>
      <c r="AL97" s="210"/>
    </row>
    <row r="98" spans="1:245" ht="15.5">
      <c r="A98" s="213">
        <v>31</v>
      </c>
      <c r="C98" s="214">
        <v>394</v>
      </c>
      <c r="D98" s="2" t="s">
        <v>3620</v>
      </c>
      <c r="E98" s="2"/>
      <c r="F98" s="2"/>
      <c r="G98" s="2"/>
      <c r="H98" s="2"/>
      <c r="I98" s="2"/>
      <c r="J98" s="209">
        <v>4</v>
      </c>
      <c r="K98" s="2"/>
      <c r="L98" s="209">
        <v>4</v>
      </c>
      <c r="P98" s="209"/>
      <c r="Q98" s="209"/>
      <c r="S98" s="209"/>
      <c r="T98" s="209"/>
      <c r="U98" s="209"/>
      <c r="AA98" s="209"/>
      <c r="AB98" s="215"/>
      <c r="AC98" s="215"/>
      <c r="AD98" s="215"/>
      <c r="AE98" s="215"/>
      <c r="AF98" s="215"/>
      <c r="AG98" s="215"/>
      <c r="AH98" s="215"/>
      <c r="AI98" s="215"/>
      <c r="AJ98" s="215"/>
      <c r="AK98" s="215"/>
      <c r="AL98" s="210"/>
    </row>
    <row r="99" spans="1:245" ht="15.5">
      <c r="A99" s="213">
        <v>32</v>
      </c>
      <c r="C99" s="214">
        <v>395</v>
      </c>
      <c r="D99" s="2" t="s">
        <v>3621</v>
      </c>
      <c r="E99" s="2"/>
      <c r="F99" s="2"/>
      <c r="G99" s="2"/>
      <c r="H99" s="2"/>
      <c r="I99" s="2"/>
      <c r="J99" s="209">
        <v>4</v>
      </c>
      <c r="K99" s="2"/>
      <c r="L99" s="209">
        <v>4</v>
      </c>
      <c r="P99" s="209"/>
      <c r="Q99" s="209"/>
      <c r="S99" s="209"/>
      <c r="T99" s="209"/>
      <c r="U99" s="209"/>
      <c r="AA99" s="209"/>
      <c r="AB99" s="215"/>
      <c r="AC99" s="215"/>
      <c r="AD99" s="215"/>
      <c r="AE99" s="215"/>
      <c r="AF99" s="215"/>
      <c r="AG99" s="215"/>
      <c r="AH99" s="215"/>
      <c r="AI99" s="215"/>
      <c r="AJ99" s="215"/>
      <c r="AK99" s="215"/>
      <c r="AL99" s="210"/>
    </row>
    <row r="100" spans="1:245" ht="15.5">
      <c r="A100" s="213">
        <v>33</v>
      </c>
      <c r="C100" s="214">
        <v>396</v>
      </c>
      <c r="D100" s="2" t="s">
        <v>3622</v>
      </c>
      <c r="E100" s="2"/>
      <c r="F100" s="2"/>
      <c r="G100" s="2"/>
      <c r="H100" s="2"/>
      <c r="I100" s="2"/>
      <c r="J100" s="209">
        <v>3.82</v>
      </c>
      <c r="K100" s="2"/>
      <c r="L100" s="209">
        <v>2.69</v>
      </c>
      <c r="P100" s="209"/>
      <c r="Q100" s="209"/>
      <c r="S100" s="209"/>
      <c r="T100" s="209"/>
      <c r="U100" s="209"/>
      <c r="AA100" s="209"/>
      <c r="AB100" s="215"/>
      <c r="AC100" s="215"/>
      <c r="AD100" s="215"/>
      <c r="AE100" s="215"/>
      <c r="AF100" s="215"/>
      <c r="AG100" s="215"/>
      <c r="AH100" s="215"/>
      <c r="AI100" s="215"/>
      <c r="AJ100" s="215"/>
      <c r="AK100" s="215"/>
      <c r="AL100" s="260"/>
      <c r="AM100" s="218"/>
      <c r="AN100" s="218"/>
      <c r="AO100" s="218"/>
      <c r="AP100" s="218"/>
      <c r="AQ100" s="218"/>
      <c r="AR100" s="218"/>
      <c r="AS100" s="218"/>
      <c r="AT100" s="218"/>
      <c r="AU100" s="218"/>
      <c r="AV100" s="218"/>
      <c r="AW100" s="218"/>
      <c r="AX100" s="218"/>
      <c r="AY100" s="218"/>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row>
    <row r="101" spans="1:245" s="1163" customFormat="1" ht="15.5">
      <c r="A101" s="1204">
        <v>34</v>
      </c>
      <c r="B101" s="43"/>
      <c r="C101" s="214">
        <v>397.1</v>
      </c>
      <c r="D101" s="2" t="s">
        <v>3989</v>
      </c>
      <c r="E101" s="2"/>
      <c r="F101" s="2"/>
      <c r="G101" s="2"/>
      <c r="H101" s="2"/>
      <c r="I101" s="2"/>
      <c r="J101" s="227">
        <v>20</v>
      </c>
      <c r="K101" s="2"/>
      <c r="L101" s="227">
        <v>20</v>
      </c>
      <c r="M101" s="43"/>
      <c r="N101" s="43"/>
      <c r="O101" s="43"/>
      <c r="P101" s="209"/>
      <c r="Q101" s="209"/>
      <c r="R101" s="43"/>
      <c r="S101" s="209"/>
      <c r="T101" s="209"/>
      <c r="U101" s="209"/>
      <c r="V101" s="43"/>
      <c r="W101" s="43"/>
      <c r="X101" s="43"/>
      <c r="Y101" s="43"/>
      <c r="Z101" s="43"/>
      <c r="AA101" s="209"/>
      <c r="AB101" s="215"/>
      <c r="AC101" s="215"/>
      <c r="AD101" s="215"/>
      <c r="AE101" s="215"/>
      <c r="AF101" s="215"/>
      <c r="AG101" s="215"/>
      <c r="AH101" s="215"/>
      <c r="AI101" s="215"/>
      <c r="AJ101" s="215"/>
      <c r="AK101" s="215"/>
      <c r="AL101" s="260"/>
      <c r="AM101" s="218"/>
      <c r="AN101" s="218"/>
      <c r="AO101" s="218"/>
      <c r="AP101" s="218"/>
      <c r="AQ101" s="218"/>
      <c r="AR101" s="218"/>
      <c r="AS101" s="218"/>
      <c r="AT101" s="218"/>
      <c r="AU101" s="218"/>
      <c r="AV101" s="218"/>
      <c r="AW101" s="218"/>
      <c r="AX101" s="218"/>
      <c r="AY101" s="218"/>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c r="CB101" s="1161"/>
      <c r="CC101" s="1161"/>
      <c r="CD101" s="1161"/>
      <c r="CE101" s="1161"/>
      <c r="CF101" s="1161"/>
      <c r="CG101" s="1161"/>
      <c r="CH101" s="1161"/>
      <c r="CI101" s="1161"/>
      <c r="CJ101" s="1161"/>
      <c r="CK101" s="1161"/>
      <c r="CL101" s="1161"/>
      <c r="CM101" s="1161"/>
      <c r="CN101" s="1161"/>
      <c r="CO101" s="1161"/>
      <c r="CP101" s="1161"/>
      <c r="CQ101" s="1161"/>
      <c r="CR101" s="1161"/>
      <c r="CS101" s="1161"/>
      <c r="CT101" s="1161"/>
      <c r="CU101" s="1161"/>
      <c r="CV101" s="1161"/>
      <c r="CW101" s="1161"/>
      <c r="CX101" s="1161"/>
      <c r="CY101" s="1161"/>
      <c r="CZ101" s="1161"/>
      <c r="DA101" s="1161"/>
      <c r="DB101" s="1161"/>
      <c r="DC101" s="1161"/>
      <c r="DD101" s="1161"/>
      <c r="DE101" s="1161"/>
      <c r="DF101" s="1161"/>
      <c r="DG101" s="1161"/>
      <c r="DH101" s="1161"/>
      <c r="DI101" s="1161"/>
      <c r="DJ101" s="1161"/>
      <c r="DK101" s="1161"/>
      <c r="DL101" s="1161"/>
      <c r="DM101" s="1161"/>
      <c r="DN101" s="1161"/>
      <c r="DO101" s="1161"/>
      <c r="DP101" s="1161"/>
      <c r="DQ101" s="1161"/>
      <c r="DR101" s="1161"/>
      <c r="DS101" s="1161"/>
      <c r="DT101" s="1161"/>
      <c r="DU101" s="1161"/>
      <c r="DV101" s="1161"/>
      <c r="DW101" s="1161"/>
      <c r="DX101" s="1161"/>
      <c r="DY101" s="1161"/>
      <c r="DZ101" s="1161"/>
      <c r="EA101" s="1161"/>
      <c r="EB101" s="1161"/>
      <c r="EC101" s="1161"/>
      <c r="ED101" s="1161"/>
      <c r="EE101" s="1161"/>
      <c r="EF101" s="1161"/>
      <c r="EG101" s="1161"/>
      <c r="EH101" s="1161"/>
      <c r="EI101" s="1161"/>
      <c r="EJ101" s="1161"/>
      <c r="EK101" s="1161"/>
      <c r="EL101" s="1161"/>
      <c r="EM101" s="1161"/>
      <c r="EN101" s="1161"/>
      <c r="EO101" s="1161"/>
      <c r="EP101" s="1161"/>
      <c r="EQ101" s="1161"/>
      <c r="ER101" s="1161"/>
      <c r="ES101" s="1161"/>
      <c r="ET101" s="1161"/>
      <c r="EU101" s="1161"/>
      <c r="EV101" s="1161"/>
      <c r="EW101" s="1161"/>
      <c r="EX101" s="1161"/>
      <c r="EY101" s="1161"/>
      <c r="EZ101" s="1161"/>
      <c r="FA101" s="1161"/>
      <c r="FB101" s="1161"/>
      <c r="FC101" s="1161"/>
      <c r="FD101" s="1161"/>
      <c r="FE101" s="1161"/>
      <c r="FF101" s="1161"/>
      <c r="FG101" s="1161"/>
      <c r="FH101" s="1161"/>
      <c r="FI101" s="1161"/>
      <c r="FJ101" s="1161"/>
      <c r="FK101" s="1161"/>
      <c r="FL101" s="1161"/>
      <c r="FM101" s="1161"/>
      <c r="FN101" s="1161"/>
      <c r="FO101" s="1161"/>
      <c r="FP101" s="1161"/>
      <c r="FQ101" s="1161"/>
      <c r="FR101" s="1161"/>
      <c r="FS101" s="1161"/>
      <c r="FT101" s="1161"/>
      <c r="FU101" s="1161"/>
      <c r="FV101" s="1161"/>
      <c r="FW101" s="1161"/>
      <c r="FX101" s="1161"/>
      <c r="FY101" s="1161"/>
      <c r="FZ101" s="1161"/>
      <c r="GA101" s="1161"/>
      <c r="GB101" s="1161"/>
      <c r="GC101" s="1161"/>
      <c r="GD101" s="1161"/>
      <c r="GE101" s="1161"/>
      <c r="GF101" s="1161"/>
      <c r="GG101" s="1161"/>
      <c r="GH101" s="1161"/>
      <c r="GI101" s="1161"/>
      <c r="GJ101" s="1161"/>
      <c r="GK101" s="1161"/>
      <c r="GL101" s="1161"/>
      <c r="GM101" s="1161"/>
      <c r="GN101" s="1161"/>
      <c r="GO101" s="1161"/>
      <c r="GP101" s="1161"/>
      <c r="GQ101" s="1161"/>
      <c r="GR101" s="1161"/>
      <c r="GS101" s="1161"/>
      <c r="GT101" s="1161"/>
      <c r="GU101" s="1161"/>
      <c r="GV101" s="1161"/>
      <c r="GW101" s="1161"/>
      <c r="GX101" s="1161"/>
      <c r="GY101" s="1161"/>
      <c r="GZ101" s="1161"/>
      <c r="HA101" s="1161"/>
      <c r="HB101" s="1161"/>
      <c r="HC101" s="1161"/>
      <c r="HD101" s="1161"/>
      <c r="HE101" s="1161"/>
      <c r="HF101" s="1161"/>
      <c r="HG101" s="1161"/>
      <c r="HH101" s="1161"/>
      <c r="HI101" s="1161"/>
      <c r="HJ101" s="1161"/>
      <c r="HK101" s="1161"/>
      <c r="HL101" s="1161"/>
      <c r="HM101" s="1161"/>
      <c r="HN101" s="1161"/>
      <c r="HO101" s="1161"/>
      <c r="HP101" s="1161"/>
      <c r="HQ101" s="1161"/>
      <c r="HR101" s="1161"/>
      <c r="HS101" s="1161"/>
      <c r="HT101" s="1161"/>
      <c r="HU101" s="1161"/>
      <c r="HV101" s="1161"/>
      <c r="HW101" s="1161"/>
      <c r="HX101" s="1161"/>
      <c r="HY101" s="1161"/>
      <c r="HZ101" s="1161"/>
      <c r="IA101" s="1161"/>
      <c r="IB101" s="1161"/>
      <c r="IC101" s="1161"/>
      <c r="ID101" s="1161"/>
      <c r="IE101" s="1161"/>
      <c r="IF101" s="1161"/>
      <c r="IG101" s="1161"/>
      <c r="IH101" s="1161"/>
      <c r="II101" s="1161"/>
      <c r="IJ101" s="1161"/>
      <c r="IK101" s="1161"/>
    </row>
    <row r="102" spans="1:245" s="1163" customFormat="1" ht="15.5">
      <c r="A102" s="213">
        <v>35</v>
      </c>
      <c r="B102" s="43"/>
      <c r="C102" s="214">
        <v>397.1</v>
      </c>
      <c r="D102" s="2" t="s">
        <v>3989</v>
      </c>
      <c r="E102" s="2"/>
      <c r="F102" s="2"/>
      <c r="G102" s="2"/>
      <c r="H102" s="2"/>
      <c r="I102" s="2"/>
      <c r="J102" s="227">
        <v>6.67</v>
      </c>
      <c r="K102" s="2"/>
      <c r="L102" s="227">
        <v>6.67</v>
      </c>
      <c r="M102" s="43"/>
      <c r="N102" s="43"/>
      <c r="O102" s="43"/>
      <c r="P102" s="209"/>
      <c r="Q102" s="209"/>
      <c r="R102" s="43"/>
      <c r="S102" s="209"/>
      <c r="T102" s="209"/>
      <c r="U102" s="209"/>
      <c r="V102" s="43"/>
      <c r="W102" s="43"/>
      <c r="X102" s="43"/>
      <c r="Y102" s="43"/>
      <c r="Z102" s="43"/>
      <c r="AA102" s="209"/>
      <c r="AB102" s="215"/>
      <c r="AC102" s="215"/>
      <c r="AD102" s="215"/>
      <c r="AE102" s="215"/>
      <c r="AF102" s="215"/>
      <c r="AG102" s="215"/>
      <c r="AH102" s="215"/>
      <c r="AI102" s="215"/>
      <c r="AJ102" s="215"/>
      <c r="AK102" s="215"/>
      <c r="AL102" s="260"/>
      <c r="AM102" s="218"/>
      <c r="AN102" s="218"/>
      <c r="AO102" s="218"/>
      <c r="AP102" s="218"/>
      <c r="AQ102" s="218"/>
      <c r="AR102" s="218"/>
      <c r="AS102" s="218"/>
      <c r="AT102" s="218"/>
      <c r="AU102" s="218"/>
      <c r="AV102" s="218"/>
      <c r="AW102" s="218"/>
      <c r="AX102" s="218"/>
      <c r="AY102" s="218"/>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c r="CB102" s="1161"/>
      <c r="CC102" s="1161"/>
      <c r="CD102" s="1161"/>
      <c r="CE102" s="1161"/>
      <c r="CF102" s="1161"/>
      <c r="CG102" s="1161"/>
      <c r="CH102" s="1161"/>
      <c r="CI102" s="1161"/>
      <c r="CJ102" s="1161"/>
      <c r="CK102" s="1161"/>
      <c r="CL102" s="1161"/>
      <c r="CM102" s="1161"/>
      <c r="CN102" s="1161"/>
      <c r="CO102" s="1161"/>
      <c r="CP102" s="1161"/>
      <c r="CQ102" s="1161"/>
      <c r="CR102" s="1161"/>
      <c r="CS102" s="1161"/>
      <c r="CT102" s="1161"/>
      <c r="CU102" s="1161"/>
      <c r="CV102" s="1161"/>
      <c r="CW102" s="1161"/>
      <c r="CX102" s="1161"/>
      <c r="CY102" s="1161"/>
      <c r="CZ102" s="1161"/>
      <c r="DA102" s="1161"/>
      <c r="DB102" s="1161"/>
      <c r="DC102" s="1161"/>
      <c r="DD102" s="1161"/>
      <c r="DE102" s="1161"/>
      <c r="DF102" s="1161"/>
      <c r="DG102" s="1161"/>
      <c r="DH102" s="1161"/>
      <c r="DI102" s="1161"/>
      <c r="DJ102" s="1161"/>
      <c r="DK102" s="1161"/>
      <c r="DL102" s="1161"/>
      <c r="DM102" s="1161"/>
      <c r="DN102" s="1161"/>
      <c r="DO102" s="1161"/>
      <c r="DP102" s="1161"/>
      <c r="DQ102" s="1161"/>
      <c r="DR102" s="1161"/>
      <c r="DS102" s="1161"/>
      <c r="DT102" s="1161"/>
      <c r="DU102" s="1161"/>
      <c r="DV102" s="1161"/>
      <c r="DW102" s="1161"/>
      <c r="DX102" s="1161"/>
      <c r="DY102" s="1161"/>
      <c r="DZ102" s="1161"/>
      <c r="EA102" s="1161"/>
      <c r="EB102" s="1161"/>
      <c r="EC102" s="1161"/>
      <c r="ED102" s="1161"/>
      <c r="EE102" s="1161"/>
      <c r="EF102" s="1161"/>
      <c r="EG102" s="1161"/>
      <c r="EH102" s="1161"/>
      <c r="EI102" s="1161"/>
      <c r="EJ102" s="1161"/>
      <c r="EK102" s="1161"/>
      <c r="EL102" s="1161"/>
      <c r="EM102" s="1161"/>
      <c r="EN102" s="1161"/>
      <c r="EO102" s="1161"/>
      <c r="EP102" s="1161"/>
      <c r="EQ102" s="1161"/>
      <c r="ER102" s="1161"/>
      <c r="ES102" s="1161"/>
      <c r="ET102" s="1161"/>
      <c r="EU102" s="1161"/>
      <c r="EV102" s="1161"/>
      <c r="EW102" s="1161"/>
      <c r="EX102" s="1161"/>
      <c r="EY102" s="1161"/>
      <c r="EZ102" s="1161"/>
      <c r="FA102" s="1161"/>
      <c r="FB102" s="1161"/>
      <c r="FC102" s="1161"/>
      <c r="FD102" s="1161"/>
      <c r="FE102" s="1161"/>
      <c r="FF102" s="1161"/>
      <c r="FG102" s="1161"/>
      <c r="FH102" s="1161"/>
      <c r="FI102" s="1161"/>
      <c r="FJ102" s="1161"/>
      <c r="FK102" s="1161"/>
      <c r="FL102" s="1161"/>
      <c r="FM102" s="1161"/>
      <c r="FN102" s="1161"/>
      <c r="FO102" s="1161"/>
      <c r="FP102" s="1161"/>
      <c r="FQ102" s="1161"/>
      <c r="FR102" s="1161"/>
      <c r="FS102" s="1161"/>
      <c r="FT102" s="1161"/>
      <c r="FU102" s="1161"/>
      <c r="FV102" s="1161"/>
      <c r="FW102" s="1161"/>
      <c r="FX102" s="1161"/>
      <c r="FY102" s="1161"/>
      <c r="FZ102" s="1161"/>
      <c r="GA102" s="1161"/>
      <c r="GB102" s="1161"/>
      <c r="GC102" s="1161"/>
      <c r="GD102" s="1161"/>
      <c r="GE102" s="1161"/>
      <c r="GF102" s="1161"/>
      <c r="GG102" s="1161"/>
      <c r="GH102" s="1161"/>
      <c r="GI102" s="1161"/>
      <c r="GJ102" s="1161"/>
      <c r="GK102" s="1161"/>
      <c r="GL102" s="1161"/>
      <c r="GM102" s="1161"/>
      <c r="GN102" s="1161"/>
      <c r="GO102" s="1161"/>
      <c r="GP102" s="1161"/>
      <c r="GQ102" s="1161"/>
      <c r="GR102" s="1161"/>
      <c r="GS102" s="1161"/>
      <c r="GT102" s="1161"/>
      <c r="GU102" s="1161"/>
      <c r="GV102" s="1161"/>
      <c r="GW102" s="1161"/>
      <c r="GX102" s="1161"/>
      <c r="GY102" s="1161"/>
      <c r="GZ102" s="1161"/>
      <c r="HA102" s="1161"/>
      <c r="HB102" s="1161"/>
      <c r="HC102" s="1161"/>
      <c r="HD102" s="1161"/>
      <c r="HE102" s="1161"/>
      <c r="HF102" s="1161"/>
      <c r="HG102" s="1161"/>
      <c r="HH102" s="1161"/>
      <c r="HI102" s="1161"/>
      <c r="HJ102" s="1161"/>
      <c r="HK102" s="1161"/>
      <c r="HL102" s="1161"/>
      <c r="HM102" s="1161"/>
      <c r="HN102" s="1161"/>
      <c r="HO102" s="1161"/>
      <c r="HP102" s="1161"/>
      <c r="HQ102" s="1161"/>
      <c r="HR102" s="1161"/>
      <c r="HS102" s="1161"/>
      <c r="HT102" s="1161"/>
      <c r="HU102" s="1161"/>
      <c r="HV102" s="1161"/>
      <c r="HW102" s="1161"/>
      <c r="HX102" s="1161"/>
      <c r="HY102" s="1161"/>
      <c r="HZ102" s="1161"/>
      <c r="IA102" s="1161"/>
      <c r="IB102" s="1161"/>
      <c r="IC102" s="1161"/>
      <c r="ID102" s="1161"/>
      <c r="IE102" s="1161"/>
      <c r="IF102" s="1161"/>
      <c r="IG102" s="1161"/>
      <c r="IH102" s="1161"/>
      <c r="II102" s="1161"/>
      <c r="IJ102" s="1161"/>
      <c r="IK102" s="1161"/>
    </row>
    <row r="103" spans="1:245" s="1163" customFormat="1" ht="15.5">
      <c r="A103" s="213">
        <v>36</v>
      </c>
      <c r="B103" s="43"/>
      <c r="C103" s="214">
        <v>397.21</v>
      </c>
      <c r="D103" s="2" t="s">
        <v>4004</v>
      </c>
      <c r="E103" s="2"/>
      <c r="F103" s="2"/>
      <c r="G103" s="2"/>
      <c r="H103" s="2"/>
      <c r="I103" s="2"/>
      <c r="J103" s="227">
        <v>33.33</v>
      </c>
      <c r="K103" s="2"/>
      <c r="L103" s="227">
        <v>33.33</v>
      </c>
      <c r="M103" s="43"/>
      <c r="N103" s="43"/>
      <c r="O103" s="43"/>
      <c r="P103" s="209"/>
      <c r="Q103" s="209"/>
      <c r="R103" s="43"/>
      <c r="S103" s="209"/>
      <c r="T103" s="209"/>
      <c r="U103" s="209"/>
      <c r="V103" s="43"/>
      <c r="W103" s="43"/>
      <c r="X103" s="43"/>
      <c r="Y103" s="43"/>
      <c r="Z103" s="43"/>
      <c r="AA103" s="209"/>
      <c r="AB103" s="215"/>
      <c r="AC103" s="215"/>
      <c r="AD103" s="215"/>
      <c r="AE103" s="215"/>
      <c r="AF103" s="215"/>
      <c r="AG103" s="215"/>
      <c r="AH103" s="215"/>
      <c r="AI103" s="215"/>
      <c r="AJ103" s="215"/>
      <c r="AK103" s="215"/>
      <c r="AL103" s="260"/>
      <c r="AM103" s="218"/>
      <c r="AN103" s="218"/>
      <c r="AO103" s="218"/>
      <c r="AP103" s="218"/>
      <c r="AQ103" s="218"/>
      <c r="AR103" s="218"/>
      <c r="AS103" s="218"/>
      <c r="AT103" s="218"/>
      <c r="AU103" s="218"/>
      <c r="AV103" s="218"/>
      <c r="AW103" s="218"/>
      <c r="AX103" s="218"/>
      <c r="AY103" s="218"/>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c r="CB103" s="1161"/>
      <c r="CC103" s="1161"/>
      <c r="CD103" s="1161"/>
      <c r="CE103" s="1161"/>
      <c r="CF103" s="1161"/>
      <c r="CG103" s="1161"/>
      <c r="CH103" s="1161"/>
      <c r="CI103" s="1161"/>
      <c r="CJ103" s="1161"/>
      <c r="CK103" s="1161"/>
      <c r="CL103" s="1161"/>
      <c r="CM103" s="1161"/>
      <c r="CN103" s="1161"/>
      <c r="CO103" s="1161"/>
      <c r="CP103" s="1161"/>
      <c r="CQ103" s="1161"/>
      <c r="CR103" s="1161"/>
      <c r="CS103" s="1161"/>
      <c r="CT103" s="1161"/>
      <c r="CU103" s="1161"/>
      <c r="CV103" s="1161"/>
      <c r="CW103" s="1161"/>
      <c r="CX103" s="1161"/>
      <c r="CY103" s="1161"/>
      <c r="CZ103" s="1161"/>
      <c r="DA103" s="1161"/>
      <c r="DB103" s="1161"/>
      <c r="DC103" s="1161"/>
      <c r="DD103" s="1161"/>
      <c r="DE103" s="1161"/>
      <c r="DF103" s="1161"/>
      <c r="DG103" s="1161"/>
      <c r="DH103" s="1161"/>
      <c r="DI103" s="1161"/>
      <c r="DJ103" s="1161"/>
      <c r="DK103" s="1161"/>
      <c r="DL103" s="1161"/>
      <c r="DM103" s="1161"/>
      <c r="DN103" s="1161"/>
      <c r="DO103" s="1161"/>
      <c r="DP103" s="1161"/>
      <c r="DQ103" s="1161"/>
      <c r="DR103" s="1161"/>
      <c r="DS103" s="1161"/>
      <c r="DT103" s="1161"/>
      <c r="DU103" s="1161"/>
      <c r="DV103" s="1161"/>
      <c r="DW103" s="1161"/>
      <c r="DX103" s="1161"/>
      <c r="DY103" s="1161"/>
      <c r="DZ103" s="1161"/>
      <c r="EA103" s="1161"/>
      <c r="EB103" s="1161"/>
      <c r="EC103" s="1161"/>
      <c r="ED103" s="1161"/>
      <c r="EE103" s="1161"/>
      <c r="EF103" s="1161"/>
      <c r="EG103" s="1161"/>
      <c r="EH103" s="1161"/>
      <c r="EI103" s="1161"/>
      <c r="EJ103" s="1161"/>
      <c r="EK103" s="1161"/>
      <c r="EL103" s="1161"/>
      <c r="EM103" s="1161"/>
      <c r="EN103" s="1161"/>
      <c r="EO103" s="1161"/>
      <c r="EP103" s="1161"/>
      <c r="EQ103" s="1161"/>
      <c r="ER103" s="1161"/>
      <c r="ES103" s="1161"/>
      <c r="ET103" s="1161"/>
      <c r="EU103" s="1161"/>
      <c r="EV103" s="1161"/>
      <c r="EW103" s="1161"/>
      <c r="EX103" s="1161"/>
      <c r="EY103" s="1161"/>
      <c r="EZ103" s="1161"/>
      <c r="FA103" s="1161"/>
      <c r="FB103" s="1161"/>
      <c r="FC103" s="1161"/>
      <c r="FD103" s="1161"/>
      <c r="FE103" s="1161"/>
      <c r="FF103" s="1161"/>
      <c r="FG103" s="1161"/>
      <c r="FH103" s="1161"/>
      <c r="FI103" s="1161"/>
      <c r="FJ103" s="1161"/>
      <c r="FK103" s="1161"/>
      <c r="FL103" s="1161"/>
      <c r="FM103" s="1161"/>
      <c r="FN103" s="1161"/>
      <c r="FO103" s="1161"/>
      <c r="FP103" s="1161"/>
      <c r="FQ103" s="1161"/>
      <c r="FR103" s="1161"/>
      <c r="FS103" s="1161"/>
      <c r="FT103" s="1161"/>
      <c r="FU103" s="1161"/>
      <c r="FV103" s="1161"/>
      <c r="FW103" s="1161"/>
      <c r="FX103" s="1161"/>
      <c r="FY103" s="1161"/>
      <c r="FZ103" s="1161"/>
      <c r="GA103" s="1161"/>
      <c r="GB103" s="1161"/>
      <c r="GC103" s="1161"/>
      <c r="GD103" s="1161"/>
      <c r="GE103" s="1161"/>
      <c r="GF103" s="1161"/>
      <c r="GG103" s="1161"/>
      <c r="GH103" s="1161"/>
      <c r="GI103" s="1161"/>
      <c r="GJ103" s="1161"/>
      <c r="GK103" s="1161"/>
      <c r="GL103" s="1161"/>
      <c r="GM103" s="1161"/>
      <c r="GN103" s="1161"/>
      <c r="GO103" s="1161"/>
      <c r="GP103" s="1161"/>
      <c r="GQ103" s="1161"/>
      <c r="GR103" s="1161"/>
      <c r="GS103" s="1161"/>
      <c r="GT103" s="1161"/>
      <c r="GU103" s="1161"/>
      <c r="GV103" s="1161"/>
      <c r="GW103" s="1161"/>
      <c r="GX103" s="1161"/>
      <c r="GY103" s="1161"/>
      <c r="GZ103" s="1161"/>
      <c r="HA103" s="1161"/>
      <c r="HB103" s="1161"/>
      <c r="HC103" s="1161"/>
      <c r="HD103" s="1161"/>
      <c r="HE103" s="1161"/>
      <c r="HF103" s="1161"/>
      <c r="HG103" s="1161"/>
      <c r="HH103" s="1161"/>
      <c r="HI103" s="1161"/>
      <c r="HJ103" s="1161"/>
      <c r="HK103" s="1161"/>
      <c r="HL103" s="1161"/>
      <c r="HM103" s="1161"/>
      <c r="HN103" s="1161"/>
      <c r="HO103" s="1161"/>
      <c r="HP103" s="1161"/>
      <c r="HQ103" s="1161"/>
      <c r="HR103" s="1161"/>
      <c r="HS103" s="1161"/>
      <c r="HT103" s="1161"/>
      <c r="HU103" s="1161"/>
      <c r="HV103" s="1161"/>
      <c r="HW103" s="1161"/>
      <c r="HX103" s="1161"/>
      <c r="HY103" s="1161"/>
      <c r="HZ103" s="1161"/>
      <c r="IA103" s="1161"/>
      <c r="IB103" s="1161"/>
      <c r="IC103" s="1161"/>
      <c r="ID103" s="1161"/>
      <c r="IE103" s="1161"/>
      <c r="IF103" s="1161"/>
      <c r="IG103" s="1161"/>
      <c r="IH103" s="1161"/>
      <c r="II103" s="1161"/>
      <c r="IJ103" s="1161"/>
      <c r="IK103" s="1161"/>
    </row>
    <row r="104" spans="1:245" s="1163" customFormat="1" ht="15.5">
      <c r="A104" s="213">
        <v>37</v>
      </c>
      <c r="B104" s="43"/>
      <c r="C104" s="214">
        <v>397.22</v>
      </c>
      <c r="D104" s="2" t="s">
        <v>4005</v>
      </c>
      <c r="E104" s="2"/>
      <c r="F104" s="2"/>
      <c r="G104" s="2"/>
      <c r="H104" s="2"/>
      <c r="I104" s="2"/>
      <c r="J104" s="227">
        <v>20</v>
      </c>
      <c r="K104" s="2"/>
      <c r="L104" s="227">
        <v>20</v>
      </c>
      <c r="M104" s="43"/>
      <c r="N104" s="43"/>
      <c r="O104" s="43"/>
      <c r="P104" s="209"/>
      <c r="Q104" s="209"/>
      <c r="R104" s="43"/>
      <c r="S104" s="209"/>
      <c r="T104" s="209"/>
      <c r="U104" s="209"/>
      <c r="V104" s="43"/>
      <c r="W104" s="43"/>
      <c r="X104" s="43"/>
      <c r="Y104" s="43"/>
      <c r="Z104" s="43"/>
      <c r="AA104" s="209"/>
      <c r="AB104" s="215"/>
      <c r="AC104" s="215"/>
      <c r="AD104" s="215"/>
      <c r="AE104" s="215"/>
      <c r="AF104" s="215"/>
      <c r="AG104" s="215"/>
      <c r="AH104" s="215"/>
      <c r="AI104" s="215"/>
      <c r="AJ104" s="215"/>
      <c r="AK104" s="215"/>
      <c r="AL104" s="260"/>
      <c r="AM104" s="218"/>
      <c r="AN104" s="218"/>
      <c r="AO104" s="218"/>
      <c r="AP104" s="218"/>
      <c r="AQ104" s="218"/>
      <c r="AR104" s="218"/>
      <c r="AS104" s="218"/>
      <c r="AT104" s="218"/>
      <c r="AU104" s="218"/>
      <c r="AV104" s="218"/>
      <c r="AW104" s="218"/>
      <c r="AX104" s="218"/>
      <c r="AY104" s="218"/>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c r="CB104" s="1161"/>
      <c r="CC104" s="1161"/>
      <c r="CD104" s="1161"/>
      <c r="CE104" s="1161"/>
      <c r="CF104" s="1161"/>
      <c r="CG104" s="1161"/>
      <c r="CH104" s="1161"/>
      <c r="CI104" s="1161"/>
      <c r="CJ104" s="1161"/>
      <c r="CK104" s="1161"/>
      <c r="CL104" s="1161"/>
      <c r="CM104" s="1161"/>
      <c r="CN104" s="1161"/>
      <c r="CO104" s="1161"/>
      <c r="CP104" s="1161"/>
      <c r="CQ104" s="1161"/>
      <c r="CR104" s="1161"/>
      <c r="CS104" s="1161"/>
      <c r="CT104" s="1161"/>
      <c r="CU104" s="1161"/>
      <c r="CV104" s="1161"/>
      <c r="CW104" s="1161"/>
      <c r="CX104" s="1161"/>
      <c r="CY104" s="1161"/>
      <c r="CZ104" s="1161"/>
      <c r="DA104" s="1161"/>
      <c r="DB104" s="1161"/>
      <c r="DC104" s="1161"/>
      <c r="DD104" s="1161"/>
      <c r="DE104" s="1161"/>
      <c r="DF104" s="1161"/>
      <c r="DG104" s="1161"/>
      <c r="DH104" s="1161"/>
      <c r="DI104" s="1161"/>
      <c r="DJ104" s="1161"/>
      <c r="DK104" s="1161"/>
      <c r="DL104" s="1161"/>
      <c r="DM104" s="1161"/>
      <c r="DN104" s="1161"/>
      <c r="DO104" s="1161"/>
      <c r="DP104" s="1161"/>
      <c r="DQ104" s="1161"/>
      <c r="DR104" s="1161"/>
      <c r="DS104" s="1161"/>
      <c r="DT104" s="1161"/>
      <c r="DU104" s="1161"/>
      <c r="DV104" s="1161"/>
      <c r="DW104" s="1161"/>
      <c r="DX104" s="1161"/>
      <c r="DY104" s="1161"/>
      <c r="DZ104" s="1161"/>
      <c r="EA104" s="1161"/>
      <c r="EB104" s="1161"/>
      <c r="EC104" s="1161"/>
      <c r="ED104" s="1161"/>
      <c r="EE104" s="1161"/>
      <c r="EF104" s="1161"/>
      <c r="EG104" s="1161"/>
      <c r="EH104" s="1161"/>
      <c r="EI104" s="1161"/>
      <c r="EJ104" s="1161"/>
      <c r="EK104" s="1161"/>
      <c r="EL104" s="1161"/>
      <c r="EM104" s="1161"/>
      <c r="EN104" s="1161"/>
      <c r="EO104" s="1161"/>
      <c r="EP104" s="1161"/>
      <c r="EQ104" s="1161"/>
      <c r="ER104" s="1161"/>
      <c r="ES104" s="1161"/>
      <c r="ET104" s="1161"/>
      <c r="EU104" s="1161"/>
      <c r="EV104" s="1161"/>
      <c r="EW104" s="1161"/>
      <c r="EX104" s="1161"/>
      <c r="EY104" s="1161"/>
      <c r="EZ104" s="1161"/>
      <c r="FA104" s="1161"/>
      <c r="FB104" s="1161"/>
      <c r="FC104" s="1161"/>
      <c r="FD104" s="1161"/>
      <c r="FE104" s="1161"/>
      <c r="FF104" s="1161"/>
      <c r="FG104" s="1161"/>
      <c r="FH104" s="1161"/>
      <c r="FI104" s="1161"/>
      <c r="FJ104" s="1161"/>
      <c r="FK104" s="1161"/>
      <c r="FL104" s="1161"/>
      <c r="FM104" s="1161"/>
      <c r="FN104" s="1161"/>
      <c r="FO104" s="1161"/>
      <c r="FP104" s="1161"/>
      <c r="FQ104" s="1161"/>
      <c r="FR104" s="1161"/>
      <c r="FS104" s="1161"/>
      <c r="FT104" s="1161"/>
      <c r="FU104" s="1161"/>
      <c r="FV104" s="1161"/>
      <c r="FW104" s="1161"/>
      <c r="FX104" s="1161"/>
      <c r="FY104" s="1161"/>
      <c r="FZ104" s="1161"/>
      <c r="GA104" s="1161"/>
      <c r="GB104" s="1161"/>
      <c r="GC104" s="1161"/>
      <c r="GD104" s="1161"/>
      <c r="GE104" s="1161"/>
      <c r="GF104" s="1161"/>
      <c r="GG104" s="1161"/>
      <c r="GH104" s="1161"/>
      <c r="GI104" s="1161"/>
      <c r="GJ104" s="1161"/>
      <c r="GK104" s="1161"/>
      <c r="GL104" s="1161"/>
      <c r="GM104" s="1161"/>
      <c r="GN104" s="1161"/>
      <c r="GO104" s="1161"/>
      <c r="GP104" s="1161"/>
      <c r="GQ104" s="1161"/>
      <c r="GR104" s="1161"/>
      <c r="GS104" s="1161"/>
      <c r="GT104" s="1161"/>
      <c r="GU104" s="1161"/>
      <c r="GV104" s="1161"/>
      <c r="GW104" s="1161"/>
      <c r="GX104" s="1161"/>
      <c r="GY104" s="1161"/>
      <c r="GZ104" s="1161"/>
      <c r="HA104" s="1161"/>
      <c r="HB104" s="1161"/>
      <c r="HC104" s="1161"/>
      <c r="HD104" s="1161"/>
      <c r="HE104" s="1161"/>
      <c r="HF104" s="1161"/>
      <c r="HG104" s="1161"/>
      <c r="HH104" s="1161"/>
      <c r="HI104" s="1161"/>
      <c r="HJ104" s="1161"/>
      <c r="HK104" s="1161"/>
      <c r="HL104" s="1161"/>
      <c r="HM104" s="1161"/>
      <c r="HN104" s="1161"/>
      <c r="HO104" s="1161"/>
      <c r="HP104" s="1161"/>
      <c r="HQ104" s="1161"/>
      <c r="HR104" s="1161"/>
      <c r="HS104" s="1161"/>
      <c r="HT104" s="1161"/>
      <c r="HU104" s="1161"/>
      <c r="HV104" s="1161"/>
      <c r="HW104" s="1161"/>
      <c r="HX104" s="1161"/>
      <c r="HY104" s="1161"/>
      <c r="HZ104" s="1161"/>
      <c r="IA104" s="1161"/>
      <c r="IB104" s="1161"/>
      <c r="IC104" s="1161"/>
      <c r="ID104" s="1161"/>
      <c r="IE104" s="1161"/>
      <c r="IF104" s="1161"/>
      <c r="IG104" s="1161"/>
      <c r="IH104" s="1161"/>
      <c r="II104" s="1161"/>
      <c r="IJ104" s="1161"/>
      <c r="IK104" s="1161"/>
    </row>
    <row r="105" spans="1:245" s="1163" customFormat="1" ht="15.5">
      <c r="A105" s="213">
        <v>38</v>
      </c>
      <c r="B105" s="43"/>
      <c r="C105" s="214">
        <v>397.23</v>
      </c>
      <c r="D105" s="2" t="s">
        <v>4006</v>
      </c>
      <c r="E105" s="2"/>
      <c r="F105" s="2"/>
      <c r="G105" s="2"/>
      <c r="H105" s="2"/>
      <c r="I105" s="2"/>
      <c r="J105" s="227">
        <v>10</v>
      </c>
      <c r="K105" s="2"/>
      <c r="L105" s="227">
        <v>10</v>
      </c>
      <c r="M105" s="43"/>
      <c r="N105" s="43"/>
      <c r="O105" s="43"/>
      <c r="P105" s="209"/>
      <c r="Q105" s="209"/>
      <c r="R105" s="43"/>
      <c r="S105" s="209"/>
      <c r="T105" s="209"/>
      <c r="U105" s="209"/>
      <c r="V105" s="43"/>
      <c r="W105" s="43"/>
      <c r="X105" s="43"/>
      <c r="Y105" s="43"/>
      <c r="Z105" s="43"/>
      <c r="AA105" s="209"/>
      <c r="AB105" s="215"/>
      <c r="AC105" s="215"/>
      <c r="AD105" s="215"/>
      <c r="AE105" s="215"/>
      <c r="AF105" s="215"/>
      <c r="AG105" s="215"/>
      <c r="AH105" s="215"/>
      <c r="AI105" s="215"/>
      <c r="AJ105" s="215"/>
      <c r="AK105" s="215"/>
      <c r="AL105" s="260"/>
      <c r="AM105" s="218"/>
      <c r="AN105" s="218"/>
      <c r="AO105" s="218"/>
      <c r="AP105" s="218"/>
      <c r="AQ105" s="218"/>
      <c r="AR105" s="218"/>
      <c r="AS105" s="218"/>
      <c r="AT105" s="218"/>
      <c r="AU105" s="218"/>
      <c r="AV105" s="218"/>
      <c r="AW105" s="218"/>
      <c r="AX105" s="218"/>
      <c r="AY105" s="218"/>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c r="CB105" s="1161"/>
      <c r="CC105" s="1161"/>
      <c r="CD105" s="1161"/>
      <c r="CE105" s="1161"/>
      <c r="CF105" s="1161"/>
      <c r="CG105" s="1161"/>
      <c r="CH105" s="1161"/>
      <c r="CI105" s="1161"/>
      <c r="CJ105" s="1161"/>
      <c r="CK105" s="1161"/>
      <c r="CL105" s="1161"/>
      <c r="CM105" s="1161"/>
      <c r="CN105" s="1161"/>
      <c r="CO105" s="1161"/>
      <c r="CP105" s="1161"/>
      <c r="CQ105" s="1161"/>
      <c r="CR105" s="1161"/>
      <c r="CS105" s="1161"/>
      <c r="CT105" s="1161"/>
      <c r="CU105" s="1161"/>
      <c r="CV105" s="1161"/>
      <c r="CW105" s="1161"/>
      <c r="CX105" s="1161"/>
      <c r="CY105" s="1161"/>
      <c r="CZ105" s="1161"/>
      <c r="DA105" s="1161"/>
      <c r="DB105" s="1161"/>
      <c r="DC105" s="1161"/>
      <c r="DD105" s="1161"/>
      <c r="DE105" s="1161"/>
      <c r="DF105" s="1161"/>
      <c r="DG105" s="1161"/>
      <c r="DH105" s="1161"/>
      <c r="DI105" s="1161"/>
      <c r="DJ105" s="1161"/>
      <c r="DK105" s="1161"/>
      <c r="DL105" s="1161"/>
      <c r="DM105" s="1161"/>
      <c r="DN105" s="1161"/>
      <c r="DO105" s="1161"/>
      <c r="DP105" s="1161"/>
      <c r="DQ105" s="1161"/>
      <c r="DR105" s="1161"/>
      <c r="DS105" s="1161"/>
      <c r="DT105" s="1161"/>
      <c r="DU105" s="1161"/>
      <c r="DV105" s="1161"/>
      <c r="DW105" s="1161"/>
      <c r="DX105" s="1161"/>
      <c r="DY105" s="1161"/>
      <c r="DZ105" s="1161"/>
      <c r="EA105" s="1161"/>
      <c r="EB105" s="1161"/>
      <c r="EC105" s="1161"/>
      <c r="ED105" s="1161"/>
      <c r="EE105" s="1161"/>
      <c r="EF105" s="1161"/>
      <c r="EG105" s="1161"/>
      <c r="EH105" s="1161"/>
      <c r="EI105" s="1161"/>
      <c r="EJ105" s="1161"/>
      <c r="EK105" s="1161"/>
      <c r="EL105" s="1161"/>
      <c r="EM105" s="1161"/>
      <c r="EN105" s="1161"/>
      <c r="EO105" s="1161"/>
      <c r="EP105" s="1161"/>
      <c r="EQ105" s="1161"/>
      <c r="ER105" s="1161"/>
      <c r="ES105" s="1161"/>
      <c r="ET105" s="1161"/>
      <c r="EU105" s="1161"/>
      <c r="EV105" s="1161"/>
      <c r="EW105" s="1161"/>
      <c r="EX105" s="1161"/>
      <c r="EY105" s="1161"/>
      <c r="EZ105" s="1161"/>
      <c r="FA105" s="1161"/>
      <c r="FB105" s="1161"/>
      <c r="FC105" s="1161"/>
      <c r="FD105" s="1161"/>
      <c r="FE105" s="1161"/>
      <c r="FF105" s="1161"/>
      <c r="FG105" s="1161"/>
      <c r="FH105" s="1161"/>
      <c r="FI105" s="1161"/>
      <c r="FJ105" s="1161"/>
      <c r="FK105" s="1161"/>
      <c r="FL105" s="1161"/>
      <c r="FM105" s="1161"/>
      <c r="FN105" s="1161"/>
      <c r="FO105" s="1161"/>
      <c r="FP105" s="1161"/>
      <c r="FQ105" s="1161"/>
      <c r="FR105" s="1161"/>
      <c r="FS105" s="1161"/>
      <c r="FT105" s="1161"/>
      <c r="FU105" s="1161"/>
      <c r="FV105" s="1161"/>
      <c r="FW105" s="1161"/>
      <c r="FX105" s="1161"/>
      <c r="FY105" s="1161"/>
      <c r="FZ105" s="1161"/>
      <c r="GA105" s="1161"/>
      <c r="GB105" s="1161"/>
      <c r="GC105" s="1161"/>
      <c r="GD105" s="1161"/>
      <c r="GE105" s="1161"/>
      <c r="GF105" s="1161"/>
      <c r="GG105" s="1161"/>
      <c r="GH105" s="1161"/>
      <c r="GI105" s="1161"/>
      <c r="GJ105" s="1161"/>
      <c r="GK105" s="1161"/>
      <c r="GL105" s="1161"/>
      <c r="GM105" s="1161"/>
      <c r="GN105" s="1161"/>
      <c r="GO105" s="1161"/>
      <c r="GP105" s="1161"/>
      <c r="GQ105" s="1161"/>
      <c r="GR105" s="1161"/>
      <c r="GS105" s="1161"/>
      <c r="GT105" s="1161"/>
      <c r="GU105" s="1161"/>
      <c r="GV105" s="1161"/>
      <c r="GW105" s="1161"/>
      <c r="GX105" s="1161"/>
      <c r="GY105" s="1161"/>
      <c r="GZ105" s="1161"/>
      <c r="HA105" s="1161"/>
      <c r="HB105" s="1161"/>
      <c r="HC105" s="1161"/>
      <c r="HD105" s="1161"/>
      <c r="HE105" s="1161"/>
      <c r="HF105" s="1161"/>
      <c r="HG105" s="1161"/>
      <c r="HH105" s="1161"/>
      <c r="HI105" s="1161"/>
      <c r="HJ105" s="1161"/>
      <c r="HK105" s="1161"/>
      <c r="HL105" s="1161"/>
      <c r="HM105" s="1161"/>
      <c r="HN105" s="1161"/>
      <c r="HO105" s="1161"/>
      <c r="HP105" s="1161"/>
      <c r="HQ105" s="1161"/>
      <c r="HR105" s="1161"/>
      <c r="HS105" s="1161"/>
      <c r="HT105" s="1161"/>
      <c r="HU105" s="1161"/>
      <c r="HV105" s="1161"/>
      <c r="HW105" s="1161"/>
      <c r="HX105" s="1161"/>
      <c r="HY105" s="1161"/>
      <c r="HZ105" s="1161"/>
      <c r="IA105" s="1161"/>
      <c r="IB105" s="1161"/>
      <c r="IC105" s="1161"/>
      <c r="ID105" s="1161"/>
      <c r="IE105" s="1161"/>
      <c r="IF105" s="1161"/>
      <c r="IG105" s="1161"/>
      <c r="IH105" s="1161"/>
      <c r="II105" s="1161"/>
      <c r="IJ105" s="1161"/>
      <c r="IK105" s="1161"/>
    </row>
    <row r="106" spans="1:245" s="1163" customFormat="1" ht="15.5">
      <c r="A106" s="213">
        <v>39</v>
      </c>
      <c r="B106" s="43"/>
      <c r="C106" s="214">
        <v>397.24</v>
      </c>
      <c r="D106" s="2" t="s">
        <v>4007</v>
      </c>
      <c r="E106" s="2"/>
      <c r="F106" s="2"/>
      <c r="G106" s="2"/>
      <c r="H106" s="2"/>
      <c r="I106" s="2"/>
      <c r="J106" s="227">
        <v>6.67</v>
      </c>
      <c r="K106" s="2"/>
      <c r="L106" s="227">
        <v>6.67</v>
      </c>
      <c r="M106" s="43"/>
      <c r="N106" s="43"/>
      <c r="O106" s="43"/>
      <c r="P106" s="209"/>
      <c r="Q106" s="209"/>
      <c r="R106" s="43"/>
      <c r="S106" s="209"/>
      <c r="T106" s="209"/>
      <c r="U106" s="209"/>
      <c r="V106" s="43"/>
      <c r="W106" s="43"/>
      <c r="X106" s="43"/>
      <c r="Y106" s="43"/>
      <c r="Z106" s="43"/>
      <c r="AA106" s="209"/>
      <c r="AB106" s="215"/>
      <c r="AC106" s="215"/>
      <c r="AD106" s="215"/>
      <c r="AE106" s="215"/>
      <c r="AF106" s="215"/>
      <c r="AG106" s="215"/>
      <c r="AH106" s="215"/>
      <c r="AI106" s="215"/>
      <c r="AJ106" s="215"/>
      <c r="AK106" s="215"/>
      <c r="AL106" s="260"/>
      <c r="AM106" s="218"/>
      <c r="AN106" s="218"/>
      <c r="AO106" s="218"/>
      <c r="AP106" s="218"/>
      <c r="AQ106" s="218"/>
      <c r="AR106" s="218"/>
      <c r="AS106" s="218"/>
      <c r="AT106" s="218"/>
      <c r="AU106" s="218"/>
      <c r="AV106" s="218"/>
      <c r="AW106" s="218"/>
      <c r="AX106" s="218"/>
      <c r="AY106" s="218"/>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c r="CB106" s="1161"/>
      <c r="CC106" s="1161"/>
      <c r="CD106" s="1161"/>
      <c r="CE106" s="1161"/>
      <c r="CF106" s="1161"/>
      <c r="CG106" s="1161"/>
      <c r="CH106" s="1161"/>
      <c r="CI106" s="1161"/>
      <c r="CJ106" s="1161"/>
      <c r="CK106" s="1161"/>
      <c r="CL106" s="1161"/>
      <c r="CM106" s="1161"/>
      <c r="CN106" s="1161"/>
      <c r="CO106" s="1161"/>
      <c r="CP106" s="1161"/>
      <c r="CQ106" s="1161"/>
      <c r="CR106" s="1161"/>
      <c r="CS106" s="1161"/>
      <c r="CT106" s="1161"/>
      <c r="CU106" s="1161"/>
      <c r="CV106" s="1161"/>
      <c r="CW106" s="1161"/>
      <c r="CX106" s="1161"/>
      <c r="CY106" s="1161"/>
      <c r="CZ106" s="1161"/>
      <c r="DA106" s="1161"/>
      <c r="DB106" s="1161"/>
      <c r="DC106" s="1161"/>
      <c r="DD106" s="1161"/>
      <c r="DE106" s="1161"/>
      <c r="DF106" s="1161"/>
      <c r="DG106" s="1161"/>
      <c r="DH106" s="1161"/>
      <c r="DI106" s="1161"/>
      <c r="DJ106" s="1161"/>
      <c r="DK106" s="1161"/>
      <c r="DL106" s="1161"/>
      <c r="DM106" s="1161"/>
      <c r="DN106" s="1161"/>
      <c r="DO106" s="1161"/>
      <c r="DP106" s="1161"/>
      <c r="DQ106" s="1161"/>
      <c r="DR106" s="1161"/>
      <c r="DS106" s="1161"/>
      <c r="DT106" s="1161"/>
      <c r="DU106" s="1161"/>
      <c r="DV106" s="1161"/>
      <c r="DW106" s="1161"/>
      <c r="DX106" s="1161"/>
      <c r="DY106" s="1161"/>
      <c r="DZ106" s="1161"/>
      <c r="EA106" s="1161"/>
      <c r="EB106" s="1161"/>
      <c r="EC106" s="1161"/>
      <c r="ED106" s="1161"/>
      <c r="EE106" s="1161"/>
      <c r="EF106" s="1161"/>
      <c r="EG106" s="1161"/>
      <c r="EH106" s="1161"/>
      <c r="EI106" s="1161"/>
      <c r="EJ106" s="1161"/>
      <c r="EK106" s="1161"/>
      <c r="EL106" s="1161"/>
      <c r="EM106" s="1161"/>
      <c r="EN106" s="1161"/>
      <c r="EO106" s="1161"/>
      <c r="EP106" s="1161"/>
      <c r="EQ106" s="1161"/>
      <c r="ER106" s="1161"/>
      <c r="ES106" s="1161"/>
      <c r="ET106" s="1161"/>
      <c r="EU106" s="1161"/>
      <c r="EV106" s="1161"/>
      <c r="EW106" s="1161"/>
      <c r="EX106" s="1161"/>
      <c r="EY106" s="1161"/>
      <c r="EZ106" s="1161"/>
      <c r="FA106" s="1161"/>
      <c r="FB106" s="1161"/>
      <c r="FC106" s="1161"/>
      <c r="FD106" s="1161"/>
      <c r="FE106" s="1161"/>
      <c r="FF106" s="1161"/>
      <c r="FG106" s="1161"/>
      <c r="FH106" s="1161"/>
      <c r="FI106" s="1161"/>
      <c r="FJ106" s="1161"/>
      <c r="FK106" s="1161"/>
      <c r="FL106" s="1161"/>
      <c r="FM106" s="1161"/>
      <c r="FN106" s="1161"/>
      <c r="FO106" s="1161"/>
      <c r="FP106" s="1161"/>
      <c r="FQ106" s="1161"/>
      <c r="FR106" s="1161"/>
      <c r="FS106" s="1161"/>
      <c r="FT106" s="1161"/>
      <c r="FU106" s="1161"/>
      <c r="FV106" s="1161"/>
      <c r="FW106" s="1161"/>
      <c r="FX106" s="1161"/>
      <c r="FY106" s="1161"/>
      <c r="FZ106" s="1161"/>
      <c r="GA106" s="1161"/>
      <c r="GB106" s="1161"/>
      <c r="GC106" s="1161"/>
      <c r="GD106" s="1161"/>
      <c r="GE106" s="1161"/>
      <c r="GF106" s="1161"/>
      <c r="GG106" s="1161"/>
      <c r="GH106" s="1161"/>
      <c r="GI106" s="1161"/>
      <c r="GJ106" s="1161"/>
      <c r="GK106" s="1161"/>
      <c r="GL106" s="1161"/>
      <c r="GM106" s="1161"/>
      <c r="GN106" s="1161"/>
      <c r="GO106" s="1161"/>
      <c r="GP106" s="1161"/>
      <c r="GQ106" s="1161"/>
      <c r="GR106" s="1161"/>
      <c r="GS106" s="1161"/>
      <c r="GT106" s="1161"/>
      <c r="GU106" s="1161"/>
      <c r="GV106" s="1161"/>
      <c r="GW106" s="1161"/>
      <c r="GX106" s="1161"/>
      <c r="GY106" s="1161"/>
      <c r="GZ106" s="1161"/>
      <c r="HA106" s="1161"/>
      <c r="HB106" s="1161"/>
      <c r="HC106" s="1161"/>
      <c r="HD106" s="1161"/>
      <c r="HE106" s="1161"/>
      <c r="HF106" s="1161"/>
      <c r="HG106" s="1161"/>
      <c r="HH106" s="1161"/>
      <c r="HI106" s="1161"/>
      <c r="HJ106" s="1161"/>
      <c r="HK106" s="1161"/>
      <c r="HL106" s="1161"/>
      <c r="HM106" s="1161"/>
      <c r="HN106" s="1161"/>
      <c r="HO106" s="1161"/>
      <c r="HP106" s="1161"/>
      <c r="HQ106" s="1161"/>
      <c r="HR106" s="1161"/>
      <c r="HS106" s="1161"/>
      <c r="HT106" s="1161"/>
      <c r="HU106" s="1161"/>
      <c r="HV106" s="1161"/>
      <c r="HW106" s="1161"/>
      <c r="HX106" s="1161"/>
      <c r="HY106" s="1161"/>
      <c r="HZ106" s="1161"/>
      <c r="IA106" s="1161"/>
      <c r="IB106" s="1161"/>
      <c r="IC106" s="1161"/>
      <c r="ID106" s="1161"/>
      <c r="IE106" s="1161"/>
      <c r="IF106" s="1161"/>
      <c r="IG106" s="1161"/>
      <c r="IH106" s="1161"/>
      <c r="II106" s="1161"/>
      <c r="IJ106" s="1161"/>
      <c r="IK106" s="1161"/>
    </row>
    <row r="107" spans="1:245" s="1163" customFormat="1" ht="15.5">
      <c r="A107" s="213">
        <v>40</v>
      </c>
      <c r="B107" s="43"/>
      <c r="C107" s="214">
        <v>397.3</v>
      </c>
      <c r="D107" s="2" t="s">
        <v>3990</v>
      </c>
      <c r="E107" s="2"/>
      <c r="F107" s="2"/>
      <c r="G107" s="2"/>
      <c r="H107" s="2"/>
      <c r="I107" s="2"/>
      <c r="J107" s="227">
        <v>6.67</v>
      </c>
      <c r="K107" s="2"/>
      <c r="L107" s="227">
        <v>6.67</v>
      </c>
      <c r="M107" s="43"/>
      <c r="N107" s="43"/>
      <c r="O107" s="43"/>
      <c r="P107" s="209"/>
      <c r="Q107" s="209"/>
      <c r="R107" s="43"/>
      <c r="S107" s="209"/>
      <c r="T107" s="209"/>
      <c r="U107" s="209"/>
      <c r="V107" s="43"/>
      <c r="W107" s="43"/>
      <c r="X107" s="43"/>
      <c r="Y107" s="43"/>
      <c r="Z107" s="43"/>
      <c r="AA107" s="209"/>
      <c r="AB107" s="215"/>
      <c r="AC107" s="215"/>
      <c r="AD107" s="215"/>
      <c r="AE107" s="215"/>
      <c r="AF107" s="215"/>
      <c r="AG107" s="215"/>
      <c r="AH107" s="215"/>
      <c r="AI107" s="215"/>
      <c r="AJ107" s="215"/>
      <c r="AK107" s="215"/>
      <c r="AL107" s="260"/>
      <c r="AM107" s="218"/>
      <c r="AN107" s="218"/>
      <c r="AO107" s="218"/>
      <c r="AP107" s="218"/>
      <c r="AQ107" s="218"/>
      <c r="AR107" s="218"/>
      <c r="AS107" s="218"/>
      <c r="AT107" s="218"/>
      <c r="AU107" s="218"/>
      <c r="AV107" s="218"/>
      <c r="AW107" s="218"/>
      <c r="AX107" s="218"/>
      <c r="AY107" s="218"/>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c r="CB107" s="1161"/>
      <c r="CC107" s="1161"/>
      <c r="CD107" s="1161"/>
      <c r="CE107" s="1161"/>
      <c r="CF107" s="1161"/>
      <c r="CG107" s="1161"/>
      <c r="CH107" s="1161"/>
      <c r="CI107" s="1161"/>
      <c r="CJ107" s="1161"/>
      <c r="CK107" s="1161"/>
      <c r="CL107" s="1161"/>
      <c r="CM107" s="1161"/>
      <c r="CN107" s="1161"/>
      <c r="CO107" s="1161"/>
      <c r="CP107" s="1161"/>
      <c r="CQ107" s="1161"/>
      <c r="CR107" s="1161"/>
      <c r="CS107" s="1161"/>
      <c r="CT107" s="1161"/>
      <c r="CU107" s="1161"/>
      <c r="CV107" s="1161"/>
      <c r="CW107" s="1161"/>
      <c r="CX107" s="1161"/>
      <c r="CY107" s="1161"/>
      <c r="CZ107" s="1161"/>
      <c r="DA107" s="1161"/>
      <c r="DB107" s="1161"/>
      <c r="DC107" s="1161"/>
      <c r="DD107" s="1161"/>
      <c r="DE107" s="1161"/>
      <c r="DF107" s="1161"/>
      <c r="DG107" s="1161"/>
      <c r="DH107" s="1161"/>
      <c r="DI107" s="1161"/>
      <c r="DJ107" s="1161"/>
      <c r="DK107" s="1161"/>
      <c r="DL107" s="1161"/>
      <c r="DM107" s="1161"/>
      <c r="DN107" s="1161"/>
      <c r="DO107" s="1161"/>
      <c r="DP107" s="1161"/>
      <c r="DQ107" s="1161"/>
      <c r="DR107" s="1161"/>
      <c r="DS107" s="1161"/>
      <c r="DT107" s="1161"/>
      <c r="DU107" s="1161"/>
      <c r="DV107" s="1161"/>
      <c r="DW107" s="1161"/>
      <c r="DX107" s="1161"/>
      <c r="DY107" s="1161"/>
      <c r="DZ107" s="1161"/>
      <c r="EA107" s="1161"/>
      <c r="EB107" s="1161"/>
      <c r="EC107" s="1161"/>
      <c r="ED107" s="1161"/>
      <c r="EE107" s="1161"/>
      <c r="EF107" s="1161"/>
      <c r="EG107" s="1161"/>
      <c r="EH107" s="1161"/>
      <c r="EI107" s="1161"/>
      <c r="EJ107" s="1161"/>
      <c r="EK107" s="1161"/>
      <c r="EL107" s="1161"/>
      <c r="EM107" s="1161"/>
      <c r="EN107" s="1161"/>
      <c r="EO107" s="1161"/>
      <c r="EP107" s="1161"/>
      <c r="EQ107" s="1161"/>
      <c r="ER107" s="1161"/>
      <c r="ES107" s="1161"/>
      <c r="ET107" s="1161"/>
      <c r="EU107" s="1161"/>
      <c r="EV107" s="1161"/>
      <c r="EW107" s="1161"/>
      <c r="EX107" s="1161"/>
      <c r="EY107" s="1161"/>
      <c r="EZ107" s="1161"/>
      <c r="FA107" s="1161"/>
      <c r="FB107" s="1161"/>
      <c r="FC107" s="1161"/>
      <c r="FD107" s="1161"/>
      <c r="FE107" s="1161"/>
      <c r="FF107" s="1161"/>
      <c r="FG107" s="1161"/>
      <c r="FH107" s="1161"/>
      <c r="FI107" s="1161"/>
      <c r="FJ107" s="1161"/>
      <c r="FK107" s="1161"/>
      <c r="FL107" s="1161"/>
      <c r="FM107" s="1161"/>
      <c r="FN107" s="1161"/>
      <c r="FO107" s="1161"/>
      <c r="FP107" s="1161"/>
      <c r="FQ107" s="1161"/>
      <c r="FR107" s="1161"/>
      <c r="FS107" s="1161"/>
      <c r="FT107" s="1161"/>
      <c r="FU107" s="1161"/>
      <c r="FV107" s="1161"/>
      <c r="FW107" s="1161"/>
      <c r="FX107" s="1161"/>
      <c r="FY107" s="1161"/>
      <c r="FZ107" s="1161"/>
      <c r="GA107" s="1161"/>
      <c r="GB107" s="1161"/>
      <c r="GC107" s="1161"/>
      <c r="GD107" s="1161"/>
      <c r="GE107" s="1161"/>
      <c r="GF107" s="1161"/>
      <c r="GG107" s="1161"/>
      <c r="GH107" s="1161"/>
      <c r="GI107" s="1161"/>
      <c r="GJ107" s="1161"/>
      <c r="GK107" s="1161"/>
      <c r="GL107" s="1161"/>
      <c r="GM107" s="1161"/>
      <c r="GN107" s="1161"/>
      <c r="GO107" s="1161"/>
      <c r="GP107" s="1161"/>
      <c r="GQ107" s="1161"/>
      <c r="GR107" s="1161"/>
      <c r="GS107" s="1161"/>
      <c r="GT107" s="1161"/>
      <c r="GU107" s="1161"/>
      <c r="GV107" s="1161"/>
      <c r="GW107" s="1161"/>
      <c r="GX107" s="1161"/>
      <c r="GY107" s="1161"/>
      <c r="GZ107" s="1161"/>
      <c r="HA107" s="1161"/>
      <c r="HB107" s="1161"/>
      <c r="HC107" s="1161"/>
      <c r="HD107" s="1161"/>
      <c r="HE107" s="1161"/>
      <c r="HF107" s="1161"/>
      <c r="HG107" s="1161"/>
      <c r="HH107" s="1161"/>
      <c r="HI107" s="1161"/>
      <c r="HJ107" s="1161"/>
      <c r="HK107" s="1161"/>
      <c r="HL107" s="1161"/>
      <c r="HM107" s="1161"/>
      <c r="HN107" s="1161"/>
      <c r="HO107" s="1161"/>
      <c r="HP107" s="1161"/>
      <c r="HQ107" s="1161"/>
      <c r="HR107" s="1161"/>
      <c r="HS107" s="1161"/>
      <c r="HT107" s="1161"/>
      <c r="HU107" s="1161"/>
      <c r="HV107" s="1161"/>
      <c r="HW107" s="1161"/>
      <c r="HX107" s="1161"/>
      <c r="HY107" s="1161"/>
      <c r="HZ107" s="1161"/>
      <c r="IA107" s="1161"/>
      <c r="IB107" s="1161"/>
      <c r="IC107" s="1161"/>
      <c r="ID107" s="1161"/>
      <c r="IE107" s="1161"/>
      <c r="IF107" s="1161"/>
      <c r="IG107" s="1161"/>
      <c r="IH107" s="1161"/>
      <c r="II107" s="1161"/>
      <c r="IJ107" s="1161"/>
      <c r="IK107" s="1161"/>
    </row>
    <row r="108" spans="1:245" ht="15.5">
      <c r="A108" s="213">
        <v>41</v>
      </c>
      <c r="C108" s="214">
        <v>398</v>
      </c>
      <c r="D108" s="2" t="s">
        <v>3623</v>
      </c>
      <c r="E108" s="2"/>
      <c r="F108" s="2"/>
      <c r="G108" s="2"/>
      <c r="H108" s="2"/>
      <c r="I108" s="2"/>
      <c r="J108" s="209">
        <v>6.67</v>
      </c>
      <c r="K108" s="2"/>
      <c r="L108" s="209">
        <v>6.67</v>
      </c>
      <c r="P108" s="209"/>
      <c r="Q108" s="209"/>
      <c r="S108" s="209"/>
      <c r="T108" s="209"/>
      <c r="U108" s="209"/>
      <c r="AA108" s="209"/>
      <c r="AB108" s="215"/>
      <c r="AC108" s="215"/>
      <c r="AD108" s="215"/>
      <c r="AE108" s="215"/>
      <c r="AF108" s="215"/>
      <c r="AG108" s="215"/>
      <c r="AH108" s="215"/>
      <c r="AI108" s="215"/>
      <c r="AJ108" s="215"/>
      <c r="AK108" s="215"/>
      <c r="AL108" s="260"/>
      <c r="AM108" s="218"/>
      <c r="AN108" s="218"/>
      <c r="AO108" s="218"/>
      <c r="AP108" s="218"/>
      <c r="AQ108" s="218"/>
      <c r="AR108" s="218"/>
      <c r="AS108" s="218"/>
      <c r="AT108" s="218"/>
      <c r="AU108" s="218"/>
      <c r="AV108" s="218"/>
      <c r="AW108" s="218"/>
      <c r="AX108" s="218"/>
      <c r="AY108" s="21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row>
    <row r="109" spans="1:245" ht="15.5">
      <c r="A109" s="96"/>
      <c r="B109" s="214"/>
      <c r="C109" s="209"/>
      <c r="D109" s="209"/>
      <c r="E109" s="209"/>
      <c r="F109" s="209"/>
      <c r="J109" s="209"/>
      <c r="K109" s="209"/>
      <c r="L109" s="209"/>
      <c r="M109" s="209"/>
      <c r="N109" s="209"/>
      <c r="O109" s="209"/>
      <c r="P109" s="209"/>
      <c r="Q109" s="209"/>
      <c r="R109" s="209"/>
      <c r="S109" s="209"/>
      <c r="T109" s="209"/>
      <c r="U109" s="209"/>
      <c r="V109" s="209"/>
      <c r="W109" s="209"/>
      <c r="X109" s="209"/>
      <c r="Y109" s="209"/>
      <c r="Z109" s="209"/>
      <c r="AA109" s="209"/>
      <c r="AB109" s="215"/>
      <c r="AC109" s="215"/>
      <c r="AD109" s="215"/>
      <c r="AE109" s="215"/>
      <c r="AF109" s="215"/>
      <c r="AG109" s="215"/>
      <c r="AH109" s="215"/>
      <c r="AI109" s="215"/>
      <c r="AJ109" s="215"/>
      <c r="AK109" s="215"/>
      <c r="AL109" s="260"/>
      <c r="AM109" s="218"/>
      <c r="AN109" s="218"/>
      <c r="AO109" s="218"/>
      <c r="AP109" s="218"/>
      <c r="AQ109" s="218"/>
      <c r="AR109" s="218"/>
      <c r="AS109" s="218"/>
      <c r="AT109" s="218"/>
      <c r="AU109" s="218"/>
      <c r="AV109" s="218"/>
      <c r="AW109" s="218"/>
      <c r="AX109" s="218"/>
      <c r="AY109" s="218"/>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row>
    <row r="110" spans="1:245" ht="15.5">
      <c r="A110" s="213"/>
      <c r="C110" s="216" t="s">
        <v>110</v>
      </c>
      <c r="D110" s="2"/>
      <c r="E110" s="2"/>
      <c r="F110" s="2"/>
      <c r="G110" s="188"/>
      <c r="H110" s="188"/>
      <c r="I110" s="188"/>
      <c r="J110" s="185"/>
      <c r="K110" s="185"/>
      <c r="L110" s="185"/>
      <c r="M110" s="185"/>
      <c r="N110" s="185"/>
      <c r="O110" s="2"/>
      <c r="P110" s="2"/>
      <c r="Q110" s="2"/>
      <c r="R110" s="2"/>
      <c r="S110" s="2"/>
      <c r="T110" s="2"/>
      <c r="U110" s="2"/>
      <c r="V110" s="2"/>
      <c r="W110" s="2"/>
      <c r="X110" s="2"/>
      <c r="Y110" s="2"/>
      <c r="Z110" s="2"/>
      <c r="AA110" s="96"/>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row>
    <row r="111" spans="1:245" ht="15.75" customHeight="1">
      <c r="A111" s="213">
        <v>42</v>
      </c>
      <c r="C111" s="21" t="s">
        <v>3624</v>
      </c>
      <c r="D111" s="2"/>
      <c r="E111" s="2"/>
      <c r="F111" s="2"/>
      <c r="G111" s="188"/>
      <c r="H111" s="188"/>
      <c r="I111" s="188"/>
      <c r="J111" s="185"/>
      <c r="K111" s="185"/>
      <c r="L111" s="185"/>
      <c r="M111" s="185"/>
      <c r="N111" s="185"/>
      <c r="O111" s="2"/>
      <c r="P111" s="2"/>
      <c r="Q111" s="2"/>
      <c r="R111" s="2"/>
      <c r="S111" s="2"/>
      <c r="T111" s="2"/>
      <c r="U111" s="2"/>
      <c r="V111" s="2"/>
      <c r="W111" s="2"/>
      <c r="X111" s="2"/>
      <c r="Y111" s="2"/>
      <c r="Z111" s="2"/>
      <c r="AA111" s="96"/>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row>
    <row r="112" spans="1:245" ht="15.75" customHeight="1">
      <c r="A112" s="213">
        <v>43</v>
      </c>
      <c r="C112" s="2" t="s">
        <v>3625</v>
      </c>
      <c r="D112" s="2"/>
      <c r="E112" s="2"/>
      <c r="F112" s="2"/>
      <c r="G112" s="188"/>
      <c r="H112" s="188"/>
      <c r="I112" s="188"/>
      <c r="J112" s="185"/>
      <c r="K112" s="185"/>
      <c r="L112" s="185"/>
      <c r="M112" s="185"/>
      <c r="N112" s="185"/>
      <c r="O112" s="2"/>
      <c r="P112" s="2"/>
      <c r="Q112" s="2"/>
      <c r="R112" s="2"/>
      <c r="S112" s="2"/>
      <c r="T112" s="2"/>
      <c r="U112" s="2"/>
      <c r="V112" s="2"/>
      <c r="W112" s="2"/>
      <c r="X112" s="2"/>
      <c r="Y112" s="2"/>
      <c r="Z112" s="2"/>
      <c r="AA112" s="96"/>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row>
    <row r="113" spans="1:245" ht="15.75" customHeight="1">
      <c r="A113" s="213">
        <v>44</v>
      </c>
      <c r="C113" s="21" t="s">
        <v>3626</v>
      </c>
      <c r="D113" s="2"/>
      <c r="E113" s="2"/>
      <c r="F113" s="2"/>
      <c r="G113" s="188"/>
      <c r="H113" s="188"/>
      <c r="I113" s="188"/>
      <c r="J113" s="185"/>
      <c r="K113" s="185"/>
      <c r="L113" s="185"/>
      <c r="M113" s="185"/>
      <c r="N113" s="185"/>
      <c r="O113" s="2"/>
      <c r="P113" s="2"/>
      <c r="Q113" s="2"/>
      <c r="R113" s="2"/>
      <c r="S113" s="2"/>
      <c r="T113" s="2"/>
      <c r="U113" s="2"/>
      <c r="V113" s="2"/>
      <c r="W113" s="2"/>
      <c r="X113" s="2"/>
      <c r="Y113" s="2"/>
      <c r="Z113" s="2"/>
      <c r="AA113" s="96"/>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row>
    <row r="114" spans="1:245" ht="15.75" customHeight="1">
      <c r="A114" s="213">
        <v>45</v>
      </c>
      <c r="C114" s="2" t="s">
        <v>3627</v>
      </c>
      <c r="D114" s="2"/>
      <c r="E114" s="2"/>
      <c r="F114" s="2"/>
      <c r="G114" s="188"/>
      <c r="H114" s="188"/>
      <c r="I114" s="188"/>
      <c r="J114" s="185"/>
      <c r="K114" s="185"/>
      <c r="L114" s="185"/>
      <c r="M114" s="185"/>
      <c r="N114" s="185"/>
      <c r="O114" s="2"/>
      <c r="P114" s="2"/>
      <c r="Q114" s="2"/>
      <c r="R114" s="2"/>
      <c r="S114" s="2"/>
      <c r="T114" s="2"/>
      <c r="U114" s="2"/>
      <c r="V114" s="2"/>
      <c r="W114" s="2"/>
      <c r="X114" s="2"/>
      <c r="Y114" s="2"/>
      <c r="Z114" s="2"/>
      <c r="AA114" s="96"/>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row>
    <row r="115" spans="1:245" ht="15.75" customHeight="1">
      <c r="A115" s="213">
        <v>46</v>
      </c>
      <c r="C115" s="21" t="s">
        <v>3628</v>
      </c>
      <c r="D115" s="2"/>
      <c r="E115" s="2"/>
      <c r="F115" s="2"/>
      <c r="G115" s="188"/>
      <c r="H115" s="188"/>
      <c r="I115" s="188"/>
      <c r="J115" s="185"/>
      <c r="K115" s="185"/>
      <c r="L115" s="185"/>
      <c r="M115" s="185"/>
      <c r="N115" s="185"/>
      <c r="O115" s="2"/>
      <c r="P115" s="2"/>
      <c r="Q115" s="2"/>
      <c r="R115" s="2"/>
      <c r="S115" s="2"/>
      <c r="T115" s="2"/>
      <c r="U115" s="2"/>
      <c r="V115" s="2"/>
      <c r="W115" s="2"/>
      <c r="X115" s="2"/>
      <c r="Y115" s="2"/>
      <c r="Z115" s="2"/>
      <c r="AA115" s="96"/>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row>
    <row r="116" spans="1:245" ht="15.75" customHeight="1">
      <c r="A116" s="213">
        <v>47</v>
      </c>
      <c r="C116" s="217" t="s">
        <v>3629</v>
      </c>
      <c r="D116" s="2"/>
      <c r="E116" s="2"/>
      <c r="F116" s="2"/>
      <c r="G116" s="2"/>
      <c r="H116" s="2"/>
      <c r="I116" s="2"/>
      <c r="J116" s="185"/>
      <c r="K116" s="185"/>
      <c r="L116" s="185"/>
      <c r="M116" s="185"/>
      <c r="N116" s="185"/>
      <c r="O116" s="2"/>
      <c r="P116" s="2"/>
      <c r="Q116" s="2"/>
      <c r="R116" s="2"/>
      <c r="S116" s="2"/>
      <c r="T116" s="2"/>
      <c r="U116" s="2"/>
      <c r="V116" s="2"/>
      <c r="W116" s="2"/>
      <c r="X116" s="2"/>
      <c r="Y116" s="2"/>
      <c r="Z116" s="2"/>
      <c r="AA116" s="96"/>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row>
    <row r="117" spans="1:245" ht="15.75" customHeight="1">
      <c r="A117" s="213">
        <v>48</v>
      </c>
      <c r="C117" s="217" t="s">
        <v>3630</v>
      </c>
      <c r="D117" s="2"/>
      <c r="E117" s="2"/>
      <c r="F117" s="2"/>
      <c r="G117" s="188"/>
      <c r="H117" s="188"/>
      <c r="I117" s="188"/>
      <c r="J117" s="185"/>
      <c r="K117" s="185"/>
      <c r="L117" s="185"/>
      <c r="M117" s="185"/>
      <c r="N117" s="185"/>
      <c r="O117" s="2"/>
      <c r="P117" s="2"/>
      <c r="Q117" s="2"/>
      <c r="R117" s="2"/>
      <c r="S117" s="2"/>
      <c r="T117" s="2"/>
      <c r="U117" s="2"/>
      <c r="V117" s="2"/>
      <c r="W117" s="2"/>
      <c r="X117" s="2"/>
      <c r="Y117" s="2"/>
      <c r="Z117" s="2"/>
      <c r="AA117" s="96"/>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row>
    <row r="118" spans="1:245" ht="12.75" customHeight="1">
      <c r="A118" s="219"/>
      <c r="P118" s="45"/>
      <c r="Q118" s="45"/>
    </row>
    <row r="119" spans="1:245" ht="12.75" customHeight="1">
      <c r="A119" s="219"/>
      <c r="P119" s="45"/>
      <c r="Q119" s="45"/>
      <c r="R119" s="45"/>
      <c r="S119" s="45"/>
      <c r="T119" s="45"/>
      <c r="U119" s="45"/>
    </row>
    <row r="120" spans="1:245" ht="12.75" customHeight="1">
      <c r="P120" s="45"/>
      <c r="Q120" s="45"/>
      <c r="R120" s="45"/>
      <c r="S120" s="45"/>
      <c r="T120" s="45"/>
      <c r="U120" s="45"/>
    </row>
    <row r="121" spans="1:245" ht="12.75" customHeight="1">
      <c r="P121" s="45"/>
      <c r="Q121" s="45"/>
      <c r="R121" s="45"/>
      <c r="S121" s="45"/>
      <c r="T121" s="45"/>
      <c r="U121" s="45"/>
    </row>
    <row r="122" spans="1:245" ht="12.75" customHeight="1">
      <c r="P122" s="45"/>
      <c r="Q122" s="45"/>
      <c r="R122" s="45"/>
      <c r="S122" s="45"/>
      <c r="T122" s="45"/>
      <c r="U122" s="45"/>
    </row>
    <row r="123" spans="1:245" ht="12.75" customHeight="1">
      <c r="P123" s="45"/>
      <c r="Q123" s="45"/>
      <c r="R123" s="45"/>
      <c r="S123" s="45"/>
      <c r="T123" s="45"/>
      <c r="U123" s="45"/>
    </row>
    <row r="124" spans="1:245" ht="12.75" customHeight="1">
      <c r="P124" s="45"/>
      <c r="Q124" s="45"/>
      <c r="R124" s="45"/>
      <c r="S124" s="45"/>
      <c r="T124" s="45"/>
      <c r="U124" s="45"/>
    </row>
    <row r="125" spans="1:245" ht="12.75" customHeight="1">
      <c r="P125" s="45"/>
      <c r="Q125" s="45"/>
      <c r="R125" s="45"/>
      <c r="S125" s="45"/>
      <c r="T125" s="45"/>
      <c r="U125" s="45"/>
    </row>
    <row r="126" spans="1:245" ht="12.75" customHeight="1">
      <c r="P126" s="45"/>
      <c r="Q126" s="45"/>
      <c r="R126" s="45"/>
      <c r="S126" s="45"/>
      <c r="T126" s="45"/>
      <c r="U126" s="45"/>
    </row>
    <row r="127" spans="1:245" ht="12.75" customHeight="1">
      <c r="P127" s="45"/>
      <c r="Q127" s="45"/>
      <c r="R127" s="45"/>
      <c r="S127" s="45"/>
      <c r="T127" s="45"/>
      <c r="U127" s="45"/>
    </row>
    <row r="128" spans="1:245" ht="12.75" customHeight="1">
      <c r="P128" s="45"/>
      <c r="Q128" s="45"/>
      <c r="R128" s="45"/>
      <c r="S128" s="45"/>
      <c r="T128" s="45"/>
      <c r="U128" s="45"/>
    </row>
    <row r="129" spans="16:21" ht="12.75" customHeight="1">
      <c r="P129" s="45"/>
      <c r="Q129" s="45"/>
      <c r="R129" s="45"/>
      <c r="S129" s="45"/>
      <c r="T129" s="45"/>
      <c r="U129" s="45"/>
    </row>
    <row r="130" spans="16:21" ht="12.75" customHeight="1">
      <c r="P130" s="45"/>
      <c r="Q130" s="45"/>
      <c r="R130" s="45"/>
      <c r="S130" s="45"/>
      <c r="T130" s="45"/>
      <c r="U130" s="45"/>
    </row>
    <row r="131" spans="16:21" ht="12.75" customHeight="1"/>
    <row r="132" spans="16:21" ht="12.75" customHeight="1"/>
    <row r="133" spans="16:21" ht="12.75" customHeight="1"/>
    <row r="134" spans="16:21" ht="12.75" customHeight="1"/>
  </sheetData>
  <sheetProtection sheet="1" objects="1" scenarios="1"/>
  <mergeCells count="9">
    <mergeCell ref="A2:U2"/>
    <mergeCell ref="A1:U1"/>
    <mergeCell ref="AM4:AX4"/>
    <mergeCell ref="C4:U4"/>
    <mergeCell ref="V4:AK4"/>
    <mergeCell ref="V1:AL1"/>
    <mergeCell ref="V2:AL2"/>
    <mergeCell ref="AM1:AX1"/>
    <mergeCell ref="AM2:AX2"/>
  </mergeCells>
  <printOptions horizontalCentered="1"/>
  <pageMargins left="0.5" right="0.5" top="0.81" bottom="0.5" header="0.5" footer="0.5"/>
  <pageSetup paperSize="5" scale="37" fitToWidth="3" orientation="landscape" r:id="rId1"/>
  <headerFooter alignWithMargins="0">
    <oddHeader>&amp;C&amp;"Times New Roman,Bold"&amp;16ATTACHMENT D, Page &amp;P of &amp;N
EVERGY</oddHeader>
    <oddFooter>&amp;R&amp;1#&amp;"Calibri"&amp;10&amp;KA80000Internal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J42"/>
  <sheetViews>
    <sheetView view="pageBreakPreview" zoomScale="90" zoomScaleNormal="100" zoomScaleSheetLayoutView="90" workbookViewId="0">
      <selection activeCell="B15" sqref="B15"/>
    </sheetView>
  </sheetViews>
  <sheetFormatPr defaultColWidth="9.1796875" defaultRowHeight="12.5"/>
  <cols>
    <col min="1" max="1" width="25.81640625" style="218" customWidth="1"/>
    <col min="2" max="5" width="17.81640625" style="218" customWidth="1"/>
    <col min="6" max="6" width="23" style="218" customWidth="1"/>
    <col min="7" max="7" width="13.453125" style="218" customWidth="1"/>
    <col min="8" max="8" width="11.54296875" style="218" bestFit="1" customWidth="1"/>
    <col min="9" max="9" width="11.81640625" style="218" bestFit="1" customWidth="1"/>
    <col min="10" max="10" width="2.81640625" style="218" customWidth="1"/>
    <col min="11" max="11" width="6.1796875" style="218" bestFit="1" customWidth="1"/>
    <col min="12" max="13" width="14.81640625" style="218" bestFit="1" customWidth="1"/>
    <col min="14" max="14" width="14" style="218" bestFit="1" customWidth="1"/>
    <col min="15" max="15" width="2.1796875" style="218" customWidth="1"/>
    <col min="16" max="16" width="6.1796875" style="218" bestFit="1" customWidth="1"/>
    <col min="17" max="17" width="15.1796875" style="218" bestFit="1" customWidth="1"/>
    <col min="18" max="18" width="14.1796875" style="218" bestFit="1" customWidth="1"/>
    <col min="19" max="19" width="15.453125" style="218" bestFit="1" customWidth="1"/>
    <col min="20" max="16384" width="9.1796875" style="218"/>
  </cols>
  <sheetData>
    <row r="1" spans="1:10" ht="20.5">
      <c r="A1" s="1216" t="s">
        <v>678</v>
      </c>
      <c r="B1" s="1302"/>
      <c r="C1" s="1302"/>
      <c r="D1" s="1302"/>
      <c r="E1" s="1302"/>
      <c r="F1" s="1302"/>
    </row>
    <row r="2" spans="1:10" ht="19">
      <c r="A2" s="1300" t="s">
        <v>2737</v>
      </c>
      <c r="B2" s="1300"/>
      <c r="C2" s="1300"/>
      <c r="D2" s="1300"/>
      <c r="E2" s="1300"/>
      <c r="F2" s="1300"/>
      <c r="G2" s="1"/>
    </row>
    <row r="3" spans="1:10" ht="15.5">
      <c r="A3" s="2"/>
      <c r="B3" s="2"/>
      <c r="C3" s="2"/>
      <c r="D3" s="2"/>
      <c r="E3" s="2"/>
      <c r="F3" s="2"/>
      <c r="G3" s="1"/>
    </row>
    <row r="4" spans="1:10" ht="18.5">
      <c r="A4" s="2"/>
      <c r="B4" s="1283" t="s">
        <v>679</v>
      </c>
      <c r="C4" s="1283"/>
      <c r="D4" s="1283"/>
      <c r="E4" s="1283"/>
      <c r="F4" s="1283"/>
      <c r="J4" s="219"/>
    </row>
    <row r="5" spans="1:10" ht="15.5">
      <c r="A5" s="2"/>
      <c r="B5" s="189" t="s">
        <v>3007</v>
      </c>
      <c r="C5" s="189" t="s">
        <v>3008</v>
      </c>
      <c r="D5" s="189" t="s">
        <v>3009</v>
      </c>
      <c r="E5" s="189" t="s">
        <v>3010</v>
      </c>
      <c r="F5" s="189" t="s">
        <v>3011</v>
      </c>
      <c r="J5" s="219"/>
    </row>
    <row r="6" spans="1:10" ht="15.5">
      <c r="A6" s="2"/>
      <c r="B6" s="96" t="s">
        <v>113</v>
      </c>
      <c r="C6" s="96" t="s">
        <v>114</v>
      </c>
      <c r="D6" s="96" t="s">
        <v>531</v>
      </c>
      <c r="E6" s="96" t="s">
        <v>743</v>
      </c>
      <c r="F6" s="96" t="s">
        <v>532</v>
      </c>
      <c r="J6" s="219"/>
    </row>
    <row r="7" spans="1:10" ht="15.5">
      <c r="A7" s="2"/>
      <c r="B7" s="96"/>
      <c r="C7" s="96"/>
      <c r="D7" s="96"/>
      <c r="E7" s="96"/>
      <c r="F7" s="96"/>
      <c r="J7" s="219"/>
    </row>
    <row r="8" spans="1:10" ht="15.5">
      <c r="A8" s="220" t="s">
        <v>680</v>
      </c>
      <c r="B8" s="190">
        <v>-858916</v>
      </c>
      <c r="C8" s="326">
        <v>0.6169</v>
      </c>
      <c r="D8" s="190">
        <f>B8*C8</f>
        <v>-529865.28040000005</v>
      </c>
      <c r="E8" s="326">
        <v>0.3831</v>
      </c>
      <c r="F8" s="756">
        <v>-329051</v>
      </c>
      <c r="H8" s="221"/>
      <c r="J8" s="219"/>
    </row>
    <row r="9" spans="1:10" ht="15.5">
      <c r="A9" s="2"/>
      <c r="B9" s="190"/>
      <c r="C9" s="191"/>
      <c r="D9" s="190"/>
      <c r="E9" s="191"/>
      <c r="F9" s="190"/>
      <c r="G9" s="221"/>
      <c r="H9" s="221"/>
      <c r="J9" s="221"/>
    </row>
    <row r="10" spans="1:10" ht="15.5">
      <c r="A10" s="2"/>
      <c r="B10" s="190"/>
      <c r="C10" s="191"/>
      <c r="D10" s="190"/>
      <c r="E10" s="191"/>
      <c r="F10" s="190"/>
      <c r="G10" s="221"/>
      <c r="H10" s="221"/>
      <c r="J10" s="221"/>
    </row>
    <row r="11" spans="1:10" ht="18.5">
      <c r="A11" s="2"/>
      <c r="B11" s="1283" t="s">
        <v>681</v>
      </c>
      <c r="C11" s="1283"/>
      <c r="D11" s="1283"/>
      <c r="E11" s="1283"/>
      <c r="F11" s="1283"/>
    </row>
    <row r="12" spans="1:10" ht="15.5">
      <c r="A12" s="2"/>
      <c r="B12" s="189" t="s">
        <v>3007</v>
      </c>
      <c r="C12" s="189" t="s">
        <v>3008</v>
      </c>
      <c r="D12" s="189" t="s">
        <v>3009</v>
      </c>
      <c r="E12" s="189" t="s">
        <v>3010</v>
      </c>
      <c r="F12" s="189" t="s">
        <v>3011</v>
      </c>
    </row>
    <row r="13" spans="1:10" ht="15.5">
      <c r="A13" s="2"/>
      <c r="B13" s="96" t="s">
        <v>113</v>
      </c>
      <c r="C13" s="96" t="s">
        <v>114</v>
      </c>
      <c r="D13" s="96" t="s">
        <v>531</v>
      </c>
      <c r="E13" s="96" t="s">
        <v>743</v>
      </c>
      <c r="F13" s="96" t="s">
        <v>532</v>
      </c>
    </row>
    <row r="14" spans="1:10" ht="15.5">
      <c r="B14" s="96"/>
      <c r="C14" s="96"/>
      <c r="D14" s="96"/>
      <c r="E14" s="96"/>
      <c r="F14" s="96"/>
    </row>
    <row r="15" spans="1:10" ht="15.5">
      <c r="A15" s="2" t="s">
        <v>682</v>
      </c>
      <c r="B15" s="190">
        <v>422919</v>
      </c>
      <c r="C15" s="326">
        <v>0.6169</v>
      </c>
      <c r="D15" s="190">
        <f>B15*C15</f>
        <v>260898.7311</v>
      </c>
      <c r="E15" s="326">
        <v>0.3831</v>
      </c>
      <c r="F15" s="190">
        <f>B15*E15</f>
        <v>162020.2689</v>
      </c>
    </row>
    <row r="16" spans="1:10" ht="17">
      <c r="A16" s="2" t="s">
        <v>683</v>
      </c>
      <c r="B16" s="723">
        <v>1116760.56</v>
      </c>
      <c r="C16" s="326">
        <v>0.6169</v>
      </c>
      <c r="D16" s="723">
        <f>B16*C16</f>
        <v>688929.58946400008</v>
      </c>
      <c r="E16" s="326">
        <v>0.3831</v>
      </c>
      <c r="F16" s="723">
        <f>B16*E16</f>
        <v>427830.97053600004</v>
      </c>
    </row>
    <row r="17" spans="1:8" ht="15.5">
      <c r="A17" s="222" t="s">
        <v>464</v>
      </c>
      <c r="B17" s="190">
        <f>SUM(B15:B16)</f>
        <v>1539679.56</v>
      </c>
      <c r="C17" s="326"/>
      <c r="D17" s="190">
        <f>SUM(D15:D16)</f>
        <v>949828.32056400005</v>
      </c>
      <c r="E17" s="326"/>
      <c r="F17" s="190">
        <f>SUM(F15:F16)</f>
        <v>589851.239436</v>
      </c>
      <c r="G17" s="221"/>
      <c r="H17" s="221"/>
    </row>
    <row r="18" spans="1:8" ht="15.5">
      <c r="A18" s="2"/>
      <c r="B18" s="192"/>
      <c r="C18" s="191"/>
      <c r="D18" s="192"/>
      <c r="E18" s="191"/>
      <c r="F18" s="192"/>
      <c r="G18" s="221"/>
      <c r="H18" s="221"/>
    </row>
    <row r="19" spans="1:8" ht="15.5">
      <c r="A19" s="193"/>
      <c r="B19" s="2"/>
      <c r="C19" s="2"/>
      <c r="D19" s="2"/>
      <c r="E19" s="2"/>
      <c r="F19" s="2"/>
    </row>
    <row r="20" spans="1:8" ht="18.5">
      <c r="A20" s="2"/>
      <c r="B20" s="1283" t="s">
        <v>2306</v>
      </c>
      <c r="C20" s="1283"/>
      <c r="D20" s="1283"/>
      <c r="E20" s="1283"/>
      <c r="F20" s="1283"/>
    </row>
    <row r="21" spans="1:8" ht="15.5">
      <c r="A21" s="2"/>
      <c r="B21" s="189" t="s">
        <v>3007</v>
      </c>
      <c r="C21" s="189" t="s">
        <v>3008</v>
      </c>
      <c r="D21" s="189" t="s">
        <v>3009</v>
      </c>
      <c r="E21" s="189" t="s">
        <v>3010</v>
      </c>
      <c r="F21" s="189" t="s">
        <v>3011</v>
      </c>
    </row>
    <row r="22" spans="1:8" ht="15.5">
      <c r="A22" s="2"/>
      <c r="B22" s="96" t="s">
        <v>113</v>
      </c>
      <c r="C22" s="96" t="s">
        <v>114</v>
      </c>
      <c r="D22" s="96" t="s">
        <v>531</v>
      </c>
      <c r="E22" s="96" t="s">
        <v>743</v>
      </c>
      <c r="F22" s="96" t="s">
        <v>532</v>
      </c>
    </row>
    <row r="23" spans="1:8" ht="15.5">
      <c r="A23" s="2"/>
      <c r="B23" s="96"/>
      <c r="C23" s="96"/>
      <c r="D23" s="96"/>
      <c r="E23" s="96"/>
      <c r="F23" s="96"/>
    </row>
    <row r="24" spans="1:8" ht="15.5">
      <c r="A24" s="222" t="s">
        <v>464</v>
      </c>
      <c r="B24" s="190">
        <v>0</v>
      </c>
      <c r="C24" s="326">
        <v>0</v>
      </c>
      <c r="D24" s="190">
        <f>B24*C24</f>
        <v>0</v>
      </c>
      <c r="E24" s="326">
        <v>0</v>
      </c>
      <c r="F24" s="190">
        <f>B24*E24</f>
        <v>0</v>
      </c>
      <c r="G24" s="101"/>
      <c r="H24" s="101"/>
    </row>
    <row r="25" spans="1:8" ht="15.5">
      <c r="A25" s="2"/>
      <c r="B25" s="190"/>
      <c r="C25" s="191"/>
      <c r="D25" s="190"/>
      <c r="E25" s="191"/>
      <c r="F25" s="190"/>
      <c r="G25" s="101"/>
      <c r="H25" s="101"/>
    </row>
    <row r="26" spans="1:8" ht="15.5">
      <c r="A26" s="2"/>
      <c r="B26" s="2"/>
      <c r="C26" s="2"/>
      <c r="D26" s="2"/>
      <c r="E26" s="2"/>
      <c r="F26" s="2"/>
    </row>
    <row r="27" spans="1:8" ht="18.5">
      <c r="A27" s="2"/>
      <c r="B27" s="2"/>
      <c r="C27" s="2"/>
      <c r="D27" s="1283" t="s">
        <v>2307</v>
      </c>
      <c r="E27" s="1283"/>
      <c r="F27" s="1283"/>
    </row>
    <row r="28" spans="1:8" ht="15.5">
      <c r="A28" s="2"/>
      <c r="B28" s="2"/>
      <c r="C28" s="2"/>
      <c r="D28" s="194" t="s">
        <v>2862</v>
      </c>
      <c r="E28" s="2"/>
      <c r="F28" s="194" t="s">
        <v>2863</v>
      </c>
    </row>
    <row r="29" spans="1:8" ht="15.5">
      <c r="A29" s="2"/>
      <c r="B29" s="2"/>
      <c r="C29" s="2"/>
      <c r="D29" s="293">
        <f>D8+D17+D24</f>
        <v>419963.04016400001</v>
      </c>
      <c r="E29" s="2"/>
      <c r="F29" s="293">
        <f>+F8+F17+F24</f>
        <v>260800.239436</v>
      </c>
      <c r="G29" s="101"/>
      <c r="H29" s="101"/>
    </row>
    <row r="30" spans="1:8" ht="15.5">
      <c r="A30" s="2"/>
      <c r="B30" s="2"/>
      <c r="C30" s="2"/>
      <c r="D30" s="147" t="s">
        <v>2308</v>
      </c>
      <c r="E30" s="2"/>
      <c r="F30" s="147" t="s">
        <v>2308</v>
      </c>
      <c r="G30" s="101"/>
      <c r="H30" s="101"/>
    </row>
    <row r="31" spans="1:8" ht="15.5">
      <c r="A31" s="4" t="s">
        <v>1560</v>
      </c>
      <c r="B31" s="2"/>
      <c r="C31" s="2"/>
      <c r="D31" s="2"/>
      <c r="E31" s="2"/>
      <c r="F31" s="2"/>
    </row>
    <row r="32" spans="1:8" ht="18.5">
      <c r="A32" s="21" t="s">
        <v>141</v>
      </c>
      <c r="B32" s="2"/>
      <c r="C32" s="2"/>
      <c r="D32" s="2"/>
      <c r="E32" s="2"/>
      <c r="F32" s="2"/>
    </row>
    <row r="33" spans="1:6" ht="15.5">
      <c r="A33" s="2" t="s">
        <v>3012</v>
      </c>
      <c r="B33" s="2"/>
      <c r="C33" s="2"/>
      <c r="D33" s="2"/>
      <c r="E33" s="2"/>
      <c r="F33" s="2"/>
    </row>
    <row r="34" spans="1:6" s="46" customFormat="1" ht="18.5">
      <c r="A34" s="21" t="s">
        <v>3013</v>
      </c>
      <c r="B34" s="2"/>
      <c r="C34" s="2"/>
      <c r="D34" s="2"/>
      <c r="E34" s="2"/>
      <c r="F34" s="2"/>
    </row>
    <row r="35" spans="1:6" s="46" customFormat="1" ht="15.5">
      <c r="A35" s="2" t="s">
        <v>2735</v>
      </c>
      <c r="B35" s="2"/>
      <c r="C35" s="2"/>
      <c r="D35" s="2"/>
      <c r="E35" s="2"/>
      <c r="F35" s="2"/>
    </row>
    <row r="36" spans="1:6" s="46" customFormat="1" ht="18.5">
      <c r="A36" s="21" t="s">
        <v>3014</v>
      </c>
      <c r="B36" s="2"/>
      <c r="C36" s="2"/>
      <c r="D36" s="2"/>
      <c r="E36" s="2"/>
      <c r="F36" s="2"/>
    </row>
    <row r="37" spans="1:6" s="46" customFormat="1" ht="15.5">
      <c r="A37" s="2" t="s">
        <v>2736</v>
      </c>
      <c r="B37" s="2"/>
      <c r="C37" s="2"/>
      <c r="D37" s="2"/>
      <c r="E37" s="2"/>
      <c r="F37" s="2"/>
    </row>
    <row r="38" spans="1:6" s="46" customFormat="1" ht="15.5">
      <c r="A38" s="2" t="s">
        <v>3150</v>
      </c>
      <c r="B38" s="2"/>
      <c r="C38" s="2"/>
      <c r="D38" s="2"/>
      <c r="E38" s="2"/>
      <c r="F38" s="2"/>
    </row>
    <row r="39" spans="1:6" s="46" customFormat="1" ht="18.5">
      <c r="A39" s="21" t="s">
        <v>2309</v>
      </c>
      <c r="B39" s="2"/>
      <c r="C39" s="2"/>
      <c r="D39" s="2"/>
      <c r="E39" s="2"/>
      <c r="F39" s="2"/>
    </row>
    <row r="40" spans="1:6" s="46" customFormat="1" ht="15.5">
      <c r="A40" s="2" t="s">
        <v>740</v>
      </c>
      <c r="B40" s="2"/>
      <c r="C40" s="2"/>
      <c r="D40" s="2"/>
      <c r="E40" s="2"/>
      <c r="F40" s="2"/>
    </row>
    <row r="41" spans="1:6" ht="15.5">
      <c r="A41" s="2"/>
      <c r="B41" s="2"/>
      <c r="C41" s="2"/>
      <c r="D41" s="2"/>
      <c r="E41" s="2"/>
      <c r="F41" s="2"/>
    </row>
    <row r="42" spans="1:6" ht="15.5">
      <c r="A42" s="2"/>
      <c r="B42" s="2"/>
      <c r="C42" s="2"/>
      <c r="D42" s="2"/>
      <c r="E42" s="2"/>
      <c r="F42" s="2"/>
    </row>
  </sheetData>
  <sheetProtection sheet="1"/>
  <mergeCells count="6">
    <mergeCell ref="B20:F20"/>
    <mergeCell ref="D27:F27"/>
    <mergeCell ref="B4:F4"/>
    <mergeCell ref="A1:F1"/>
    <mergeCell ref="A2:F2"/>
    <mergeCell ref="B11:F11"/>
  </mergeCells>
  <phoneticPr fontId="26" type="noConversion"/>
  <printOptions horizontalCentered="1"/>
  <pageMargins left="0.75" right="0.5" top="1.45" bottom="0.75" header="1" footer="0.5"/>
  <pageSetup scale="78" orientation="portrait" r:id="rId1"/>
  <headerFooter alignWithMargins="0">
    <oddHeader>&amp;C&amp;"Times New Roman,Bold"&amp;16ATTACHMENT D, Page &amp;P of &amp;N
EVERGY</oddHeader>
    <oddFooter>&amp;R&amp;1#&amp;"Calibri"&amp;10&amp;KA80000Internal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AR116"/>
  <sheetViews>
    <sheetView view="pageBreakPreview" topLeftCell="I16" zoomScaleNormal="75" zoomScaleSheetLayoutView="100" workbookViewId="0">
      <selection activeCell="T31" sqref="T31"/>
    </sheetView>
  </sheetViews>
  <sheetFormatPr defaultRowHeight="12.5"/>
  <cols>
    <col min="1" max="1" width="4.1796875" style="36" customWidth="1"/>
    <col min="2" max="2" width="50.1796875" customWidth="1"/>
    <col min="3" max="3" width="14.81640625" customWidth="1"/>
    <col min="4" max="4" width="18.81640625" bestFit="1" customWidth="1"/>
    <col min="5" max="5" width="0.81640625" customWidth="1"/>
    <col min="6" max="6" width="16.81640625" bestFit="1" customWidth="1"/>
    <col min="7" max="7" width="0.81640625" customWidth="1"/>
    <col min="8" max="8" width="18.1796875" bestFit="1" customWidth="1"/>
    <col min="9" max="9" width="0.81640625" customWidth="1"/>
    <col min="10" max="10" width="16.81640625" customWidth="1"/>
    <col min="11" max="11" width="0.81640625" customWidth="1"/>
    <col min="12" max="12" width="16" bestFit="1" customWidth="1"/>
    <col min="13" max="13" width="0.81640625" customWidth="1"/>
    <col min="14" max="14" width="16" customWidth="1"/>
    <col min="15" max="15" width="0.81640625" customWidth="1"/>
    <col min="16" max="16" width="15.1796875" customWidth="1"/>
    <col min="17" max="17" width="0.81640625" customWidth="1"/>
    <col min="18" max="18" width="16.81640625" customWidth="1"/>
    <col min="19" max="19" width="0.81640625" customWidth="1"/>
    <col min="20" max="20" width="14.453125" customWidth="1"/>
    <col min="21" max="21" width="3" customWidth="1"/>
    <col min="22" max="22" width="20.453125" bestFit="1" customWidth="1"/>
    <col min="23" max="23" width="1.81640625" customWidth="1"/>
    <col min="24" max="24" width="16.81640625" customWidth="1"/>
    <col min="25" max="25" width="0.81640625" customWidth="1"/>
    <col min="26" max="26" width="2.81640625" bestFit="1" customWidth="1"/>
    <col min="27" max="27" width="0.81640625" customWidth="1"/>
    <col min="28" max="28" width="19.54296875" bestFit="1" customWidth="1"/>
    <col min="29" max="29" width="0.81640625" customWidth="1"/>
    <col min="30" max="30" width="20.1796875" bestFit="1" customWidth="1"/>
    <col min="31" max="31" width="0.81640625" customWidth="1"/>
    <col min="32" max="32" width="14.453125" bestFit="1" customWidth="1"/>
    <col min="34" max="34" width="17.81640625" bestFit="1" customWidth="1"/>
    <col min="35" max="35" width="12.1796875" bestFit="1" customWidth="1"/>
    <col min="36" max="37" width="14" bestFit="1" customWidth="1"/>
    <col min="39" max="39" width="14" bestFit="1" customWidth="1"/>
    <col min="40" max="40" width="12.1796875" bestFit="1" customWidth="1"/>
    <col min="41" max="42" width="12.1796875" customWidth="1"/>
    <col min="43" max="43" width="12.1796875" bestFit="1" customWidth="1"/>
    <col min="44" max="44" width="16" bestFit="1" customWidth="1"/>
  </cols>
  <sheetData>
    <row r="1" spans="1:44" ht="20.5">
      <c r="A1" s="1247" t="s">
        <v>589</v>
      </c>
      <c r="B1" s="1292"/>
      <c r="C1" s="1292"/>
      <c r="D1" s="1292"/>
      <c r="E1" s="1292"/>
      <c r="F1" s="1292"/>
      <c r="G1" s="1292"/>
      <c r="H1" s="1292"/>
      <c r="I1" s="1292"/>
      <c r="J1" s="1292"/>
      <c r="K1" s="1292"/>
      <c r="L1" s="1292"/>
      <c r="M1" s="1292"/>
      <c r="N1" s="1292"/>
      <c r="O1" s="1292"/>
      <c r="P1" s="1292"/>
      <c r="Q1" s="1292"/>
      <c r="R1" s="1292"/>
      <c r="S1" s="1292"/>
      <c r="T1" s="1292"/>
      <c r="U1" s="1292"/>
    </row>
    <row r="2" spans="1:44" ht="19">
      <c r="A2" s="1221" t="str">
        <f>' Net Monthly Bill'!A2:B2</f>
        <v>For Contract Year Beginning June 1, 2026, Based on 2025 Data</v>
      </c>
      <c r="B2" s="1258"/>
      <c r="C2" s="1258"/>
      <c r="D2" s="1258"/>
      <c r="E2" s="1258"/>
      <c r="F2" s="1258"/>
      <c r="G2" s="1258"/>
      <c r="H2" s="1258"/>
      <c r="I2" s="1258"/>
      <c r="J2" s="1258"/>
      <c r="K2" s="1258"/>
      <c r="L2" s="1258"/>
      <c r="M2" s="1258"/>
      <c r="N2" s="1258"/>
      <c r="O2" s="1258"/>
      <c r="P2" s="1258"/>
      <c r="Q2" s="1258"/>
      <c r="R2" s="1258"/>
      <c r="S2" s="1258"/>
      <c r="T2" s="1258"/>
      <c r="U2" s="1258"/>
    </row>
    <row r="3" spans="1:44" ht="13" thickBot="1">
      <c r="B3" s="46"/>
      <c r="C3" s="46"/>
      <c r="D3" s="609"/>
      <c r="E3" s="609"/>
      <c r="F3" s="610"/>
      <c r="G3" s="610"/>
      <c r="H3" s="610"/>
      <c r="I3" s="610"/>
      <c r="J3" s="609"/>
      <c r="K3" s="609"/>
      <c r="L3" s="609"/>
      <c r="M3" s="609"/>
      <c r="N3" s="609"/>
      <c r="O3" s="609"/>
      <c r="P3" s="609"/>
      <c r="Q3" s="609"/>
      <c r="R3" s="609"/>
      <c r="S3" s="609"/>
      <c r="T3" s="609"/>
      <c r="U3" s="609"/>
      <c r="V3" s="47"/>
      <c r="W3" s="47"/>
      <c r="X3" s="36"/>
      <c r="Y3" s="36"/>
      <c r="Z3" s="36"/>
      <c r="AA3" s="36"/>
      <c r="AB3" s="36"/>
      <c r="AC3" s="36"/>
      <c r="AD3" s="36"/>
      <c r="AE3" s="36"/>
      <c r="AF3" s="36"/>
    </row>
    <row r="4" spans="1:44" ht="14.5" thickBot="1">
      <c r="A4" s="611"/>
      <c r="B4" s="612" t="s">
        <v>111</v>
      </c>
      <c r="C4" s="993">
        <f>DATE(2025,12,31)</f>
        <v>46022</v>
      </c>
      <c r="D4" s="613"/>
      <c r="E4" s="613"/>
      <c r="F4" s="613"/>
      <c r="G4" s="613"/>
      <c r="H4" s="1"/>
      <c r="I4" s="613"/>
      <c r="J4" s="613"/>
      <c r="K4" s="613"/>
      <c r="L4" s="613"/>
      <c r="M4" s="613"/>
      <c r="N4" s="613"/>
      <c r="O4" s="613"/>
      <c r="P4" s="613"/>
      <c r="Q4" s="613"/>
      <c r="R4" s="613"/>
      <c r="S4" s="613"/>
      <c r="T4" s="613"/>
      <c r="U4" s="613"/>
      <c r="V4" s="47"/>
      <c r="W4" s="47"/>
      <c r="X4" s="36"/>
      <c r="Y4" s="36"/>
      <c r="Z4" s="36"/>
      <c r="AA4" s="36"/>
      <c r="AB4" s="36"/>
      <c r="AC4" s="36"/>
      <c r="AD4" s="36"/>
      <c r="AE4" s="36"/>
      <c r="AF4" s="36"/>
    </row>
    <row r="5" spans="1:44" ht="13">
      <c r="A5" s="611"/>
      <c r="B5" s="614"/>
      <c r="C5" s="613"/>
      <c r="D5" s="1"/>
      <c r="E5" s="613"/>
      <c r="F5" s="1"/>
      <c r="G5" s="613"/>
      <c r="H5" s="613"/>
      <c r="I5" s="613"/>
      <c r="J5" s="613"/>
      <c r="K5" s="613"/>
      <c r="L5" s="613"/>
      <c r="M5" s="613"/>
      <c r="N5" s="613"/>
      <c r="O5" s="613"/>
      <c r="P5" s="613"/>
      <c r="Q5" s="613"/>
      <c r="R5" s="613"/>
      <c r="S5" s="613"/>
      <c r="T5" s="613"/>
      <c r="U5" s="613"/>
      <c r="V5" s="47"/>
      <c r="W5" s="47"/>
      <c r="X5" s="36"/>
      <c r="Y5" s="36"/>
      <c r="Z5" s="36"/>
      <c r="AA5" s="36"/>
      <c r="AB5" s="36"/>
      <c r="AC5" s="36"/>
      <c r="AD5" s="36"/>
      <c r="AE5" s="36"/>
      <c r="AF5" s="36"/>
    </row>
    <row r="6" spans="1:44" s="25" customFormat="1" ht="15.5">
      <c r="A6" s="615"/>
      <c r="B6" s="96"/>
      <c r="C6" s="616" t="s">
        <v>112</v>
      </c>
      <c r="D6" s="615" t="s">
        <v>113</v>
      </c>
      <c r="E6" s="615"/>
      <c r="F6" s="615" t="s">
        <v>114</v>
      </c>
      <c r="G6" s="615"/>
      <c r="H6" s="615" t="s">
        <v>115</v>
      </c>
      <c r="I6" s="615"/>
      <c r="J6" s="615" t="s">
        <v>743</v>
      </c>
      <c r="K6" s="615"/>
      <c r="L6" s="617" t="s">
        <v>744</v>
      </c>
      <c r="M6" s="615"/>
      <c r="N6" s="617" t="s">
        <v>745</v>
      </c>
      <c r="O6" s="615"/>
      <c r="P6" s="615" t="s">
        <v>746</v>
      </c>
      <c r="Q6" s="615"/>
      <c r="R6" s="615" t="s">
        <v>1072</v>
      </c>
      <c r="S6" s="615"/>
      <c r="T6" s="615" t="s">
        <v>1073</v>
      </c>
      <c r="U6" s="615"/>
      <c r="V6" s="37"/>
      <c r="W6" s="37"/>
      <c r="AA6" s="37"/>
      <c r="AB6" s="37"/>
      <c r="AC6" s="37"/>
      <c r="AD6" s="37"/>
      <c r="AE6" s="37"/>
      <c r="AF6" s="37"/>
    </row>
    <row r="7" spans="1:44" ht="14">
      <c r="A7" s="611"/>
      <c r="B7" s="8"/>
      <c r="C7" s="994">
        <v>46022</v>
      </c>
      <c r="D7" s="1"/>
      <c r="E7" s="611"/>
      <c r="F7" s="1"/>
      <c r="G7" s="611"/>
      <c r="H7" s="1"/>
      <c r="I7" s="611"/>
      <c r="J7" s="1"/>
      <c r="K7" s="611"/>
      <c r="L7" s="1"/>
      <c r="M7" s="616"/>
      <c r="N7" s="611"/>
      <c r="O7" s="611"/>
      <c r="P7" s="611"/>
      <c r="Q7" s="611"/>
      <c r="R7" s="618"/>
      <c r="S7" s="611"/>
      <c r="T7" s="611"/>
      <c r="U7" s="611"/>
      <c r="V7" s="36"/>
      <c r="W7" s="36"/>
      <c r="AA7" s="36"/>
      <c r="AB7" s="49"/>
      <c r="AC7" s="36"/>
      <c r="AD7" s="36"/>
      <c r="AE7" s="36"/>
      <c r="AF7" s="36"/>
      <c r="AH7" s="50"/>
      <c r="AI7" s="23"/>
      <c r="AJ7" s="23"/>
      <c r="AK7" s="23"/>
      <c r="AL7" s="23"/>
      <c r="AM7" s="23"/>
      <c r="AN7" s="23"/>
      <c r="AO7" s="23"/>
      <c r="AP7" s="23"/>
      <c r="AQ7" s="1219"/>
      <c r="AR7" s="1219"/>
    </row>
    <row r="8" spans="1:44" ht="14">
      <c r="A8" s="611"/>
      <c r="B8" s="1"/>
      <c r="C8" s="611"/>
      <c r="D8" s="1"/>
      <c r="E8" s="611"/>
      <c r="F8" s="1"/>
      <c r="G8" s="611"/>
      <c r="H8" s="1"/>
      <c r="I8" s="611"/>
      <c r="J8" s="616"/>
      <c r="K8" s="611"/>
      <c r="L8" s="8" t="s">
        <v>1074</v>
      </c>
      <c r="M8" s="616"/>
      <c r="N8" s="1"/>
      <c r="O8" s="611"/>
      <c r="P8" s="1"/>
      <c r="Q8" s="611"/>
      <c r="R8" s="616" t="s">
        <v>1075</v>
      </c>
      <c r="S8" s="611"/>
      <c r="T8" s="616" t="s">
        <v>468</v>
      </c>
      <c r="U8" s="611"/>
      <c r="V8" s="48"/>
      <c r="W8" s="36"/>
      <c r="AA8" s="36"/>
      <c r="AB8" s="49"/>
      <c r="AC8" s="36"/>
      <c r="AD8" s="36"/>
      <c r="AE8" s="36"/>
      <c r="AF8" s="36"/>
      <c r="AH8" s="50"/>
      <c r="AI8" s="23"/>
      <c r="AJ8" s="23"/>
      <c r="AK8" s="23"/>
      <c r="AL8" s="23"/>
      <c r="AM8" s="23"/>
      <c r="AN8" s="23"/>
      <c r="AO8" s="23"/>
      <c r="AP8" s="23"/>
      <c r="AQ8" s="23"/>
      <c r="AR8" s="23"/>
    </row>
    <row r="9" spans="1:44" ht="16">
      <c r="A9" s="611"/>
      <c r="B9" s="613"/>
      <c r="C9" s="8" t="s">
        <v>1076</v>
      </c>
      <c r="D9" s="619"/>
      <c r="E9" s="619"/>
      <c r="F9" s="616"/>
      <c r="G9" s="616"/>
      <c r="H9" s="616"/>
      <c r="I9" s="616"/>
      <c r="J9" s="616" t="s">
        <v>1077</v>
      </c>
      <c r="K9" s="616"/>
      <c r="L9" s="616" t="s">
        <v>1078</v>
      </c>
      <c r="M9" s="616"/>
      <c r="N9" s="616" t="s">
        <v>1079</v>
      </c>
      <c r="O9" s="616"/>
      <c r="P9" s="616" t="s">
        <v>468</v>
      </c>
      <c r="Q9" s="616"/>
      <c r="R9" s="616" t="s">
        <v>2248</v>
      </c>
      <c r="S9" s="616"/>
      <c r="T9" s="616" t="s">
        <v>1080</v>
      </c>
      <c r="U9" s="616"/>
      <c r="V9" s="48"/>
      <c r="W9" s="51"/>
      <c r="AA9" s="51"/>
      <c r="AB9" s="52"/>
      <c r="AC9" s="51"/>
      <c r="AD9" s="51"/>
      <c r="AE9" s="51"/>
      <c r="AF9" s="51"/>
      <c r="AH9" s="53"/>
      <c r="AI9" s="54"/>
      <c r="AJ9" s="54"/>
      <c r="AK9" s="54"/>
      <c r="AL9" s="54"/>
      <c r="AM9" s="54"/>
      <c r="AN9" s="54"/>
      <c r="AO9" s="54"/>
      <c r="AP9" s="54"/>
      <c r="AQ9" s="54"/>
      <c r="AR9" s="54"/>
    </row>
    <row r="10" spans="1:44" ht="14">
      <c r="A10" s="611"/>
      <c r="B10" s="620"/>
      <c r="C10" s="8" t="s">
        <v>1081</v>
      </c>
      <c r="D10" s="1"/>
      <c r="E10" s="616"/>
      <c r="F10" s="616"/>
      <c r="G10" s="616"/>
      <c r="H10" s="616" t="s">
        <v>1082</v>
      </c>
      <c r="I10" s="616"/>
      <c r="J10" s="616" t="s">
        <v>1083</v>
      </c>
      <c r="K10" s="616"/>
      <c r="L10" s="616" t="s">
        <v>1083</v>
      </c>
      <c r="M10" s="616"/>
      <c r="N10" s="616" t="s">
        <v>1083</v>
      </c>
      <c r="O10" s="616"/>
      <c r="P10" s="616" t="s">
        <v>1083</v>
      </c>
      <c r="Q10" s="616"/>
      <c r="R10" s="996" t="str">
        <f>"at t = "&amp;TEXT($C$7,"yyyy")</f>
        <v>at t = 2025</v>
      </c>
      <c r="S10" s="616"/>
      <c r="T10" s="996" t="str">
        <f>"at t = "&amp;TEXT($C$7,"yyyy")</f>
        <v>at t = 2025</v>
      </c>
      <c r="U10" s="616"/>
      <c r="V10" s="48"/>
      <c r="W10" s="51"/>
      <c r="AA10" s="51"/>
      <c r="AB10" s="52"/>
      <c r="AC10" s="51"/>
      <c r="AD10" s="51"/>
      <c r="AE10" s="51"/>
      <c r="AF10" s="51"/>
      <c r="AH10" s="55"/>
      <c r="AI10" s="56"/>
      <c r="AJ10" s="56"/>
      <c r="AK10" s="56"/>
      <c r="AL10" s="56"/>
      <c r="AM10" s="56"/>
      <c r="AN10" s="56"/>
      <c r="AO10" s="56"/>
      <c r="AP10" s="56"/>
      <c r="AQ10" s="56"/>
      <c r="AR10" s="56"/>
    </row>
    <row r="11" spans="1:44" ht="16.5" thickBot="1">
      <c r="A11" s="611"/>
      <c r="B11" s="619"/>
      <c r="C11" s="621" t="s">
        <v>1084</v>
      </c>
      <c r="D11" s="621" t="s">
        <v>1085</v>
      </c>
      <c r="E11" s="621"/>
      <c r="F11" s="621" t="s">
        <v>1086</v>
      </c>
      <c r="G11" s="621"/>
      <c r="H11" s="621" t="s">
        <v>1087</v>
      </c>
      <c r="I11" s="621"/>
      <c r="J11" s="995" t="str">
        <f>"in "&amp;TEXT(C7,"yyyy")</f>
        <v>in 2025</v>
      </c>
      <c r="K11" s="621"/>
      <c r="L11" s="622" t="s">
        <v>1088</v>
      </c>
      <c r="M11" s="621"/>
      <c r="N11" s="621" t="s">
        <v>2249</v>
      </c>
      <c r="O11" s="621"/>
      <c r="P11" s="621" t="s">
        <v>1089</v>
      </c>
      <c r="Q11" s="621"/>
      <c r="R11" s="623"/>
      <c r="S11" s="621"/>
      <c r="T11" s="621" t="s">
        <v>1090</v>
      </c>
      <c r="U11" s="8"/>
      <c r="V11" s="48"/>
      <c r="W11" s="51"/>
      <c r="AA11" s="51"/>
      <c r="AB11" s="51"/>
      <c r="AC11" s="51"/>
      <c r="AD11" s="51"/>
      <c r="AE11" s="51"/>
      <c r="AF11" s="51"/>
      <c r="AH11" s="55"/>
      <c r="AI11" s="56"/>
      <c r="AJ11" s="56"/>
      <c r="AK11" s="56"/>
      <c r="AL11" s="56"/>
      <c r="AM11" s="56"/>
      <c r="AN11" s="56"/>
      <c r="AO11" s="56"/>
      <c r="AP11" s="56"/>
      <c r="AQ11" s="56"/>
      <c r="AR11" s="56"/>
    </row>
    <row r="12" spans="1:44" ht="15.5">
      <c r="A12" s="611"/>
      <c r="B12" s="4" t="s">
        <v>1091</v>
      </c>
      <c r="C12" s="1"/>
      <c r="D12" s="1"/>
      <c r="E12" s="616"/>
      <c r="F12" s="616"/>
      <c r="G12" s="616"/>
      <c r="H12" s="616"/>
      <c r="I12" s="616"/>
      <c r="J12" s="616"/>
      <c r="K12" s="616"/>
      <c r="L12" s="616"/>
      <c r="M12" s="616"/>
      <c r="N12" s="1"/>
      <c r="O12" s="616"/>
      <c r="P12" s="616"/>
      <c r="Q12" s="616"/>
      <c r="R12" s="616"/>
      <c r="S12" s="616"/>
      <c r="T12" s="619"/>
      <c r="U12" s="616"/>
      <c r="V12" s="51"/>
      <c r="W12" s="51"/>
      <c r="AA12" s="51"/>
      <c r="AB12" s="51"/>
      <c r="AC12" s="51"/>
      <c r="AD12" s="51"/>
      <c r="AE12" s="51"/>
      <c r="AF12" s="51"/>
      <c r="AH12" s="55"/>
      <c r="AI12" s="56"/>
      <c r="AJ12" s="56"/>
      <c r="AK12" s="56"/>
      <c r="AL12" s="56"/>
      <c r="AM12" s="56"/>
      <c r="AN12" s="56"/>
      <c r="AO12" s="56"/>
      <c r="AP12" s="56"/>
      <c r="AQ12" s="56"/>
      <c r="AR12" s="56"/>
    </row>
    <row r="13" spans="1:44" ht="14">
      <c r="A13" s="997"/>
      <c r="B13" s="1088" t="s">
        <v>3065</v>
      </c>
      <c r="C13" s="998"/>
      <c r="D13" s="932"/>
      <c r="E13" s="999"/>
      <c r="F13" s="999"/>
      <c r="G13" s="999"/>
      <c r="H13" s="999"/>
      <c r="I13" s="999"/>
      <c r="J13" s="999"/>
      <c r="K13" s="999"/>
      <c r="L13" s="996"/>
      <c r="M13" s="999"/>
      <c r="N13" s="932"/>
      <c r="O13" s="999"/>
      <c r="P13" s="996"/>
      <c r="Q13" s="999"/>
      <c r="R13" s="996"/>
      <c r="S13" s="996"/>
      <c r="T13" s="998"/>
      <c r="U13" s="616"/>
      <c r="V13" s="51"/>
      <c r="W13" s="51"/>
      <c r="AA13" s="51"/>
      <c r="AB13" s="51"/>
      <c r="AC13" s="51"/>
      <c r="AD13" s="51"/>
      <c r="AE13" s="51"/>
      <c r="AF13" s="51"/>
      <c r="AH13" s="55"/>
      <c r="AI13" s="56"/>
      <c r="AJ13" s="56"/>
      <c r="AK13" s="56"/>
      <c r="AL13" s="56"/>
      <c r="AM13" s="56"/>
      <c r="AN13" s="56"/>
      <c r="AO13" s="56"/>
      <c r="AP13" s="56"/>
      <c r="AQ13" s="56"/>
      <c r="AR13" s="56"/>
    </row>
    <row r="14" spans="1:44" ht="14">
      <c r="A14" s="1000" t="s">
        <v>1092</v>
      </c>
      <c r="B14" s="1001" t="s">
        <v>3322</v>
      </c>
      <c r="C14" s="1002" t="s">
        <v>1093</v>
      </c>
      <c r="D14" s="1089">
        <v>40969</v>
      </c>
      <c r="E14" s="1090"/>
      <c r="F14" s="1091">
        <v>51926</v>
      </c>
      <c r="G14" s="1090"/>
      <c r="H14" s="1092">
        <v>550000000</v>
      </c>
      <c r="I14" s="1093"/>
      <c r="J14" s="1092">
        <f t="shared" ref="J14:J27" si="0">H14</f>
        <v>550000000</v>
      </c>
      <c r="K14" s="1093"/>
      <c r="L14" s="1094">
        <v>360</v>
      </c>
      <c r="M14" s="1003"/>
      <c r="N14" s="1095">
        <f t="shared" ref="N14:N27" si="1">+(J14*L14/360)</f>
        <v>550000000</v>
      </c>
      <c r="O14" s="1003"/>
      <c r="P14" s="1096">
        <f t="shared" ref="P14:P24" si="2">+N14/$N$47</f>
        <v>0.10768119511125405</v>
      </c>
      <c r="Q14" s="1003"/>
      <c r="R14" s="1004">
        <f>'Wrksht U, LTD Cost 2'!AB14</f>
        <v>4.5496013665318316E-2</v>
      </c>
      <c r="S14" s="1005"/>
      <c r="T14" s="1004">
        <f>+P14*R14</f>
        <v>4.899065124279422E-3</v>
      </c>
      <c r="U14" s="624"/>
      <c r="V14" s="58"/>
      <c r="W14" s="51"/>
      <c r="AA14" s="51"/>
      <c r="AB14" s="51"/>
      <c r="AC14" s="51"/>
      <c r="AD14" s="51"/>
      <c r="AE14" s="51"/>
      <c r="AF14" s="51"/>
      <c r="AH14" s="55"/>
      <c r="AI14" s="56"/>
      <c r="AJ14" s="56"/>
      <c r="AK14" s="56"/>
      <c r="AL14" s="56"/>
      <c r="AM14" s="56"/>
      <c r="AN14" s="56"/>
      <c r="AO14" s="56"/>
      <c r="AP14" s="56"/>
      <c r="AQ14" s="56"/>
      <c r="AR14" s="56"/>
    </row>
    <row r="15" spans="1:44" ht="14">
      <c r="A15" s="1000" t="s">
        <v>1094</v>
      </c>
      <c r="B15" s="1001" t="s">
        <v>3323</v>
      </c>
      <c r="C15" s="1002" t="s">
        <v>1093</v>
      </c>
      <c r="D15" s="1089">
        <v>41361</v>
      </c>
      <c r="E15" s="1090"/>
      <c r="F15" s="1091">
        <v>52322</v>
      </c>
      <c r="G15" s="1090"/>
      <c r="H15" s="1092">
        <v>430000000</v>
      </c>
      <c r="I15" s="1093"/>
      <c r="J15" s="1092">
        <f t="shared" si="0"/>
        <v>430000000</v>
      </c>
      <c r="K15" s="1093"/>
      <c r="L15" s="1094">
        <v>360</v>
      </c>
      <c r="M15" s="1003"/>
      <c r="N15" s="1095">
        <f t="shared" si="1"/>
        <v>430000000</v>
      </c>
      <c r="O15" s="1003"/>
      <c r="P15" s="1096">
        <f t="shared" si="2"/>
        <v>8.4187116177889529E-2</v>
      </c>
      <c r="Q15" s="1003"/>
      <c r="R15" s="1004">
        <f>'Wrksht U, LTD Cost 2'!AB15</f>
        <v>4.2773730447840642E-2</v>
      </c>
      <c r="S15" s="1005"/>
      <c r="T15" s="1004">
        <f t="shared" ref="T15:T20" si="3">+P15*R15</f>
        <v>3.6009970145740909E-3</v>
      </c>
      <c r="U15" s="624"/>
      <c r="V15" s="58"/>
      <c r="W15" s="51"/>
      <c r="AA15" s="51"/>
      <c r="AB15" s="51"/>
      <c r="AC15" s="51"/>
      <c r="AD15" s="51"/>
      <c r="AE15" s="51"/>
      <c r="AF15" s="51"/>
      <c r="AH15" s="55"/>
      <c r="AI15" s="56"/>
      <c r="AJ15" s="56"/>
      <c r="AK15" s="56"/>
      <c r="AL15" s="56"/>
      <c r="AM15" s="56"/>
      <c r="AN15" s="56"/>
      <c r="AO15" s="56"/>
      <c r="AP15" s="56"/>
      <c r="AQ15" s="56"/>
      <c r="AR15" s="56"/>
    </row>
    <row r="16" spans="1:44" ht="14">
      <c r="A16" s="1000" t="s">
        <v>1095</v>
      </c>
      <c r="B16" s="1001" t="s">
        <v>3324</v>
      </c>
      <c r="C16" s="1002" t="s">
        <v>1093</v>
      </c>
      <c r="D16" s="1089">
        <v>41505</v>
      </c>
      <c r="E16" s="1090"/>
      <c r="F16" s="1091">
        <v>52475</v>
      </c>
      <c r="G16" s="1090"/>
      <c r="H16" s="1092">
        <v>250000000</v>
      </c>
      <c r="I16" s="1093"/>
      <c r="J16" s="1092">
        <f t="shared" si="0"/>
        <v>250000000</v>
      </c>
      <c r="K16" s="1093"/>
      <c r="L16" s="1094">
        <v>360</v>
      </c>
      <c r="M16" s="1003"/>
      <c r="N16" s="1095">
        <f t="shared" si="1"/>
        <v>250000000</v>
      </c>
      <c r="O16" s="1003"/>
      <c r="P16" s="1096">
        <f t="shared" si="2"/>
        <v>4.8945997777842747E-2</v>
      </c>
      <c r="Q16" s="1003"/>
      <c r="R16" s="1004">
        <f>'Wrksht U, LTD Cost 2'!AB16</f>
        <v>4.7084905923927979E-2</v>
      </c>
      <c r="S16" s="1005"/>
      <c r="T16" s="1004">
        <f t="shared" si="3"/>
        <v>2.3046177007225136E-3</v>
      </c>
      <c r="U16" s="624"/>
      <c r="V16" s="58"/>
      <c r="W16" s="51"/>
      <c r="AA16" s="51"/>
      <c r="AB16" s="51"/>
      <c r="AC16" s="51"/>
      <c r="AD16" s="51"/>
      <c r="AE16" s="51"/>
      <c r="AF16" s="51"/>
      <c r="AH16" s="55"/>
      <c r="AI16" s="56"/>
      <c r="AJ16" s="56"/>
      <c r="AK16" s="56"/>
      <c r="AL16" s="56"/>
      <c r="AM16" s="56"/>
      <c r="AN16" s="56"/>
      <c r="AO16" s="56"/>
      <c r="AP16" s="56"/>
      <c r="AQ16" s="56"/>
      <c r="AR16" s="56"/>
    </row>
    <row r="17" spans="1:44" ht="14">
      <c r="A17" s="1000" t="s">
        <v>1096</v>
      </c>
      <c r="B17" s="1001" t="s">
        <v>3325</v>
      </c>
      <c r="C17" s="1002" t="s">
        <v>1093</v>
      </c>
      <c r="D17" s="1089">
        <v>42321</v>
      </c>
      <c r="E17" s="1090"/>
      <c r="F17" s="1091">
        <v>45992</v>
      </c>
      <c r="G17" s="1090"/>
      <c r="H17" s="1092">
        <v>250000000</v>
      </c>
      <c r="I17" s="1093"/>
      <c r="J17" s="1092">
        <f t="shared" si="0"/>
        <v>250000000</v>
      </c>
      <c r="K17" s="1093"/>
      <c r="L17" s="1094">
        <v>330</v>
      </c>
      <c r="M17" s="1003"/>
      <c r="N17" s="1095">
        <f t="shared" si="1"/>
        <v>229166666.66666666</v>
      </c>
      <c r="O17" s="1003"/>
      <c r="P17" s="1096">
        <f t="shared" si="2"/>
        <v>4.4867164629689184E-2</v>
      </c>
      <c r="Q17" s="1003"/>
      <c r="R17" s="1004">
        <f>'Wrksht U, LTD Cost 2'!AB17</f>
        <v>3.346639660565584E-2</v>
      </c>
      <c r="S17" s="1005"/>
      <c r="T17" s="1004">
        <f t="shared" si="3"/>
        <v>1.5015423260684318E-3</v>
      </c>
      <c r="U17" s="624"/>
      <c r="V17" s="58"/>
      <c r="W17" s="51"/>
      <c r="AA17" s="51"/>
      <c r="AB17" s="51"/>
      <c r="AC17" s="51"/>
      <c r="AD17" s="51"/>
      <c r="AE17" s="51"/>
      <c r="AF17" s="51"/>
      <c r="AH17" s="55"/>
      <c r="AI17" s="56"/>
      <c r="AJ17" s="56"/>
      <c r="AK17" s="56"/>
      <c r="AL17" s="56"/>
      <c r="AM17" s="56"/>
      <c r="AN17" s="56"/>
      <c r="AO17" s="56"/>
      <c r="AP17" s="56"/>
      <c r="AQ17" s="56"/>
      <c r="AR17" s="56"/>
    </row>
    <row r="18" spans="1:44" ht="14">
      <c r="A18" s="1000" t="s">
        <v>1097</v>
      </c>
      <c r="B18" s="1001" t="s">
        <v>3326</v>
      </c>
      <c r="C18" s="1002" t="s">
        <v>1093</v>
      </c>
      <c r="D18" s="1089">
        <v>42321</v>
      </c>
      <c r="E18" s="1090"/>
      <c r="F18" s="1091">
        <v>53297</v>
      </c>
      <c r="G18" s="1090"/>
      <c r="H18" s="1092">
        <v>300000000</v>
      </c>
      <c r="I18" s="1093"/>
      <c r="J18" s="1092">
        <f t="shared" si="0"/>
        <v>300000000</v>
      </c>
      <c r="K18" s="1093"/>
      <c r="L18" s="1094">
        <v>360</v>
      </c>
      <c r="M18" s="1003"/>
      <c r="N18" s="1095">
        <f t="shared" si="1"/>
        <v>300000000</v>
      </c>
      <c r="O18" s="1003"/>
      <c r="P18" s="1096">
        <f t="shared" si="2"/>
        <v>5.8735197333411301E-2</v>
      </c>
      <c r="Q18" s="1003"/>
      <c r="R18" s="1004">
        <f>'Wrksht U, LTD Cost 2'!AB18</f>
        <v>5.8268808958201551E-2</v>
      </c>
      <c r="S18" s="1005"/>
      <c r="T18" s="1004">
        <f t="shared" si="3"/>
        <v>3.4224299925428121E-3</v>
      </c>
      <c r="U18" s="624"/>
      <c r="V18" s="58"/>
      <c r="W18" s="51"/>
      <c r="AA18" s="51"/>
      <c r="AB18" s="51"/>
      <c r="AC18" s="51"/>
      <c r="AD18" s="51"/>
      <c r="AE18" s="51"/>
      <c r="AF18" s="51"/>
      <c r="AH18" s="55"/>
      <c r="AI18" s="56"/>
      <c r="AJ18" s="56"/>
      <c r="AK18" s="56"/>
      <c r="AL18" s="56"/>
      <c r="AM18" s="56"/>
      <c r="AN18" s="56"/>
      <c r="AO18" s="56"/>
      <c r="AP18" s="56"/>
      <c r="AQ18" s="56"/>
      <c r="AR18" s="56"/>
    </row>
    <row r="19" spans="1:44" ht="14">
      <c r="A19" s="1000" t="s">
        <v>1098</v>
      </c>
      <c r="B19" s="1001" t="s">
        <v>3327</v>
      </c>
      <c r="C19" s="1002" t="s">
        <v>1093</v>
      </c>
      <c r="D19" s="1089">
        <v>42541</v>
      </c>
      <c r="E19" s="1090"/>
      <c r="F19" s="1091">
        <v>46204</v>
      </c>
      <c r="G19" s="1090"/>
      <c r="H19" s="1092">
        <v>350000000</v>
      </c>
      <c r="I19" s="1093"/>
      <c r="J19" s="1092">
        <f t="shared" si="0"/>
        <v>350000000</v>
      </c>
      <c r="K19" s="1093"/>
      <c r="L19" s="1094">
        <v>360</v>
      </c>
      <c r="M19" s="1003"/>
      <c r="N19" s="1095">
        <f t="shared" si="1"/>
        <v>350000000</v>
      </c>
      <c r="O19" s="1003"/>
      <c r="P19" s="1096">
        <f t="shared" si="2"/>
        <v>6.8524396888979849E-2</v>
      </c>
      <c r="Q19" s="1003"/>
      <c r="R19" s="1004">
        <f>'Wrksht U, LTD Cost 2'!AB19</f>
        <v>2.7057170827015781E-2</v>
      </c>
      <c r="S19" s="1005"/>
      <c r="T19" s="1004">
        <f>+P19*R19</f>
        <v>1.8540763124433564E-3</v>
      </c>
      <c r="U19" s="624"/>
      <c r="V19" s="58"/>
      <c r="W19" s="51"/>
      <c r="AA19" s="51"/>
      <c r="AB19" s="51"/>
      <c r="AC19" s="51"/>
      <c r="AD19" s="51"/>
      <c r="AE19" s="51"/>
      <c r="AF19" s="51"/>
      <c r="AH19" s="55"/>
      <c r="AI19" s="56"/>
      <c r="AJ19" s="56"/>
      <c r="AK19" s="56"/>
      <c r="AL19" s="56"/>
      <c r="AM19" s="56"/>
      <c r="AN19" s="56"/>
      <c r="AO19" s="56"/>
      <c r="AP19" s="56"/>
      <c r="AQ19" s="56"/>
      <c r="AR19" s="56"/>
    </row>
    <row r="20" spans="1:44" ht="14">
      <c r="A20" s="1000" t="s">
        <v>1099</v>
      </c>
      <c r="B20" s="1001" t="s">
        <v>3328</v>
      </c>
      <c r="C20" s="1002" t="s">
        <v>1093</v>
      </c>
      <c r="D20" s="1089">
        <v>42800</v>
      </c>
      <c r="E20" s="1090"/>
      <c r="F20" s="1091">
        <v>46478</v>
      </c>
      <c r="G20" s="1090"/>
      <c r="H20" s="1092">
        <v>300000000</v>
      </c>
      <c r="I20" s="1093"/>
      <c r="J20" s="1092">
        <f t="shared" si="0"/>
        <v>300000000</v>
      </c>
      <c r="K20" s="1093"/>
      <c r="L20" s="1094">
        <v>360</v>
      </c>
      <c r="M20" s="1003"/>
      <c r="N20" s="1095">
        <f t="shared" si="1"/>
        <v>300000000</v>
      </c>
      <c r="O20" s="1003"/>
      <c r="P20" s="1096">
        <f t="shared" si="2"/>
        <v>5.8735197333411301E-2</v>
      </c>
      <c r="Q20" s="1003"/>
      <c r="R20" s="1004">
        <f>'Wrksht U, LTD Cost 2'!AB20</f>
        <v>3.248090570423412E-2</v>
      </c>
      <c r="S20" s="1005"/>
      <c r="T20" s="1004">
        <f t="shared" si="3"/>
        <v>1.9077724061061158E-3</v>
      </c>
      <c r="U20" s="624"/>
      <c r="V20" s="58"/>
      <c r="W20" s="51"/>
      <c r="AA20" s="51"/>
      <c r="AB20" s="51"/>
      <c r="AC20" s="51"/>
      <c r="AD20" s="51"/>
      <c r="AE20" s="51"/>
      <c r="AF20" s="51"/>
      <c r="AH20" s="55"/>
      <c r="AI20" s="56"/>
      <c r="AJ20" s="56"/>
      <c r="AK20" s="56"/>
      <c r="AL20" s="56"/>
      <c r="AM20" s="56"/>
      <c r="AN20" s="56"/>
      <c r="AO20" s="56"/>
      <c r="AP20" s="56"/>
      <c r="AQ20" s="56"/>
      <c r="AR20" s="56"/>
    </row>
    <row r="21" spans="1:44" ht="14">
      <c r="A21" s="1000" t="s">
        <v>1100</v>
      </c>
      <c r="B21" s="1001" t="s">
        <v>3329</v>
      </c>
      <c r="C21" s="1002" t="s">
        <v>1093</v>
      </c>
      <c r="D21" s="1089">
        <v>43696</v>
      </c>
      <c r="E21" s="1090"/>
      <c r="F21" s="1091">
        <v>54667</v>
      </c>
      <c r="G21" s="1090"/>
      <c r="H21" s="1092">
        <v>300000000</v>
      </c>
      <c r="I21" s="1093"/>
      <c r="J21" s="1092">
        <f t="shared" si="0"/>
        <v>300000000</v>
      </c>
      <c r="K21" s="1093"/>
      <c r="L21" s="1094">
        <v>360</v>
      </c>
      <c r="M21" s="1003"/>
      <c r="N21" s="1095">
        <f t="shared" si="1"/>
        <v>300000000</v>
      </c>
      <c r="O21" s="1003"/>
      <c r="P21" s="1096">
        <f t="shared" si="2"/>
        <v>5.8735197333411301E-2</v>
      </c>
      <c r="Q21" s="1003"/>
      <c r="R21" s="1004">
        <f>'Wrksht U, LTD Cost 2'!AB21</f>
        <v>3.3531388736853712E-2</v>
      </c>
      <c r="S21" s="1005"/>
      <c r="T21" s="1004">
        <f>+P21*R21</f>
        <v>1.9694727343224278E-3</v>
      </c>
      <c r="U21" s="624"/>
      <c r="V21" s="58"/>
      <c r="W21" s="51"/>
      <c r="AA21" s="51"/>
      <c r="AB21" s="51"/>
      <c r="AC21" s="51"/>
      <c r="AD21" s="51"/>
      <c r="AE21" s="51"/>
      <c r="AF21" s="51"/>
      <c r="AH21" s="55"/>
      <c r="AI21" s="56"/>
      <c r="AJ21" s="56"/>
      <c r="AK21" s="56"/>
      <c r="AL21" s="56"/>
      <c r="AM21" s="56"/>
      <c r="AN21" s="56"/>
      <c r="AO21" s="56"/>
      <c r="AP21" s="56"/>
      <c r="AQ21" s="56"/>
      <c r="AR21" s="56"/>
    </row>
    <row r="22" spans="1:44" ht="14">
      <c r="A22" s="1000" t="s">
        <v>1101</v>
      </c>
      <c r="B22" s="1001" t="s">
        <v>3330</v>
      </c>
      <c r="C22" s="1002" t="s">
        <v>1093</v>
      </c>
      <c r="D22" s="1089">
        <v>43930</v>
      </c>
      <c r="E22" s="1090"/>
      <c r="F22" s="1091">
        <v>54893</v>
      </c>
      <c r="G22" s="1090"/>
      <c r="H22" s="1092">
        <v>500000000</v>
      </c>
      <c r="I22" s="1093"/>
      <c r="J22" s="1092">
        <f t="shared" si="0"/>
        <v>500000000</v>
      </c>
      <c r="K22" s="1093"/>
      <c r="L22" s="1094">
        <v>360</v>
      </c>
      <c r="M22" s="1003"/>
      <c r="N22" s="1095">
        <f t="shared" si="1"/>
        <v>500000000</v>
      </c>
      <c r="O22" s="1003"/>
      <c r="P22" s="1096">
        <f t="shared" si="2"/>
        <v>9.7891995555685493E-2</v>
      </c>
      <c r="Q22" s="1003"/>
      <c r="R22" s="1004">
        <f>'Wrksht U, LTD Cost 2'!AB22</f>
        <v>3.7019373651547546E-2</v>
      </c>
      <c r="S22" s="1005"/>
      <c r="T22" s="1004">
        <f>+P22*R22</f>
        <v>3.6239003609715532E-3</v>
      </c>
      <c r="U22" s="624"/>
      <c r="V22" s="58"/>
      <c r="W22" s="51"/>
      <c r="AA22" s="51"/>
      <c r="AB22" s="51"/>
      <c r="AC22" s="51"/>
      <c r="AD22" s="51"/>
      <c r="AE22" s="51"/>
      <c r="AF22" s="51"/>
      <c r="AH22" s="55"/>
      <c r="AI22" s="56"/>
      <c r="AJ22" s="56"/>
      <c r="AK22" s="56"/>
      <c r="AL22" s="56"/>
      <c r="AM22" s="56"/>
      <c r="AN22" s="56"/>
      <c r="AO22" s="56"/>
      <c r="AP22" s="56"/>
      <c r="AQ22" s="56"/>
      <c r="AR22" s="56"/>
    </row>
    <row r="23" spans="1:44" ht="14">
      <c r="A23" s="1000" t="s">
        <v>1102</v>
      </c>
      <c r="B23" s="1001" t="s">
        <v>3507</v>
      </c>
      <c r="C23" s="1002" t="s">
        <v>1093</v>
      </c>
      <c r="D23" s="1089">
        <v>44999</v>
      </c>
      <c r="E23" s="1090"/>
      <c r="F23" s="1091">
        <v>55958</v>
      </c>
      <c r="G23" s="1090"/>
      <c r="H23" s="1092">
        <v>400000000</v>
      </c>
      <c r="I23" s="1093"/>
      <c r="J23" s="1092">
        <f t="shared" si="0"/>
        <v>400000000</v>
      </c>
      <c r="K23" s="1093"/>
      <c r="L23" s="1094">
        <v>360</v>
      </c>
      <c r="M23" s="1003"/>
      <c r="N23" s="1095">
        <f t="shared" si="1"/>
        <v>400000000</v>
      </c>
      <c r="O23" s="1003"/>
      <c r="P23" s="1096">
        <f t="shared" si="2"/>
        <v>7.8313596444548397E-2</v>
      </c>
      <c r="Q23" s="1003"/>
      <c r="R23" s="1004">
        <f>'Wrksht U, LTD Cost 2'!AB23</f>
        <v>5.8180813302457134E-2</v>
      </c>
      <c r="S23" s="1005"/>
      <c r="T23" s="1004">
        <f t="shared" ref="T23:T24" si="4">+P23*R23</f>
        <v>4.5563487337842408E-3</v>
      </c>
      <c r="U23" s="624"/>
      <c r="V23" s="58"/>
      <c r="W23" s="51"/>
      <c r="AA23" s="51"/>
      <c r="AB23" s="51"/>
      <c r="AC23" s="51"/>
      <c r="AD23" s="51"/>
      <c r="AE23" s="51"/>
      <c r="AF23" s="51"/>
      <c r="AH23" s="55"/>
      <c r="AI23" s="56"/>
      <c r="AJ23" s="56"/>
      <c r="AK23" s="56"/>
      <c r="AL23" s="56"/>
      <c r="AM23" s="56"/>
      <c r="AN23" s="56"/>
      <c r="AO23" s="56"/>
      <c r="AP23" s="56"/>
      <c r="AQ23" s="56"/>
      <c r="AR23" s="56"/>
    </row>
    <row r="24" spans="1:44" ht="14">
      <c r="A24" s="1000" t="s">
        <v>1103</v>
      </c>
      <c r="B24" s="1001" t="s">
        <v>3508</v>
      </c>
      <c r="C24" s="1002" t="s">
        <v>1093</v>
      </c>
      <c r="D24" s="1089">
        <v>45245</v>
      </c>
      <c r="E24" s="1090"/>
      <c r="F24" s="1091">
        <v>48898</v>
      </c>
      <c r="G24" s="1090"/>
      <c r="H24" s="1092">
        <v>300000000</v>
      </c>
      <c r="I24" s="1093"/>
      <c r="J24" s="1092">
        <f t="shared" si="0"/>
        <v>300000000</v>
      </c>
      <c r="K24" s="1093"/>
      <c r="L24" s="1094">
        <v>360</v>
      </c>
      <c r="M24" s="1003"/>
      <c r="N24" s="1095">
        <f t="shared" si="1"/>
        <v>300000000</v>
      </c>
      <c r="O24" s="1003"/>
      <c r="P24" s="1096">
        <f t="shared" si="2"/>
        <v>5.8735197333411301E-2</v>
      </c>
      <c r="Q24" s="1003"/>
      <c r="R24" s="1004">
        <f>'Wrksht U, LTD Cost 2'!AB24</f>
        <v>6.0338013881888627E-2</v>
      </c>
      <c r="S24" s="1005"/>
      <c r="T24" s="1004">
        <f t="shared" si="4"/>
        <v>3.5439651520588391E-3</v>
      </c>
      <c r="U24" s="624"/>
      <c r="V24" s="58"/>
      <c r="W24" s="51"/>
      <c r="AA24" s="51"/>
      <c r="AB24" s="51"/>
      <c r="AC24" s="51"/>
      <c r="AD24" s="51"/>
      <c r="AE24" s="51"/>
      <c r="AF24" s="51"/>
      <c r="AH24" s="55"/>
      <c r="AI24" s="56"/>
      <c r="AJ24" s="56"/>
      <c r="AK24" s="56"/>
      <c r="AL24" s="56"/>
      <c r="AM24" s="56"/>
      <c r="AN24" s="56"/>
      <c r="AO24" s="56"/>
      <c r="AP24" s="56"/>
      <c r="AQ24" s="56"/>
      <c r="AR24" s="56"/>
    </row>
    <row r="25" spans="1:44" ht="14">
      <c r="A25" s="1000" t="s">
        <v>1104</v>
      </c>
      <c r="B25" s="1001" t="s">
        <v>4108</v>
      </c>
      <c r="C25" s="1002" t="s">
        <v>1093</v>
      </c>
      <c r="D25" s="1089">
        <v>45729</v>
      </c>
      <c r="E25" s="1090"/>
      <c r="F25" s="1091">
        <v>46825</v>
      </c>
      <c r="G25" s="1090"/>
      <c r="H25" s="1092">
        <v>300000000</v>
      </c>
      <c r="I25" s="1093"/>
      <c r="J25" s="1092">
        <f t="shared" si="0"/>
        <v>300000000</v>
      </c>
      <c r="K25" s="1093"/>
      <c r="L25" s="1094">
        <v>288</v>
      </c>
      <c r="M25" s="1003"/>
      <c r="N25" s="1095">
        <f t="shared" si="1"/>
        <v>240000000</v>
      </c>
      <c r="O25" s="1003"/>
      <c r="P25" s="1096">
        <f t="shared" ref="P25:P27" si="5">+N25/$N$47</f>
        <v>4.6988157866729038E-2</v>
      </c>
      <c r="Q25" s="1003"/>
      <c r="R25" s="1004">
        <f>'Wrksht U, LTD Cost 2'!AB25</f>
        <v>5.0437894111161348E-2</v>
      </c>
      <c r="S25" s="1005"/>
      <c r="T25" s="1004">
        <f t="shared" ref="T25:T27" si="6">+P25*R25</f>
        <v>2.3699837309606123E-3</v>
      </c>
      <c r="U25" s="624"/>
      <c r="V25" s="58"/>
      <c r="W25" s="51"/>
      <c r="AA25" s="51"/>
      <c r="AB25" s="51"/>
      <c r="AC25" s="51"/>
      <c r="AD25" s="51"/>
      <c r="AE25" s="51"/>
      <c r="AF25" s="51"/>
      <c r="AH25" s="55"/>
      <c r="AI25" s="56"/>
      <c r="AJ25" s="56"/>
      <c r="AK25" s="56"/>
      <c r="AL25" s="56"/>
      <c r="AM25" s="56"/>
      <c r="AN25" s="56"/>
      <c r="AO25" s="56"/>
      <c r="AP25" s="56"/>
      <c r="AQ25" s="56"/>
      <c r="AR25" s="56"/>
    </row>
    <row r="26" spans="1:44" ht="14">
      <c r="A26" s="1000" t="s">
        <v>1105</v>
      </c>
      <c r="B26" s="1001" t="s">
        <v>4109</v>
      </c>
      <c r="C26" s="1002" t="s">
        <v>1093</v>
      </c>
      <c r="D26" s="1089">
        <v>45729</v>
      </c>
      <c r="E26" s="1090"/>
      <c r="F26" s="1091">
        <v>49383</v>
      </c>
      <c r="G26" s="1090"/>
      <c r="H26" s="1092">
        <v>300000000</v>
      </c>
      <c r="I26" s="1093"/>
      <c r="J26" s="1092">
        <f t="shared" si="0"/>
        <v>300000000</v>
      </c>
      <c r="K26" s="1093"/>
      <c r="L26" s="1094">
        <v>288</v>
      </c>
      <c r="M26" s="1003"/>
      <c r="N26" s="1095">
        <f t="shared" si="1"/>
        <v>240000000</v>
      </c>
      <c r="O26" s="1003"/>
      <c r="P26" s="1096">
        <f t="shared" si="5"/>
        <v>4.6988157866729038E-2</v>
      </c>
      <c r="Q26" s="1003"/>
      <c r="R26" s="1004">
        <f>'Wrksht U, LTD Cost 2'!AB26</f>
        <v>5.4138835019280941E-2</v>
      </c>
      <c r="S26" s="1005"/>
      <c r="T26" s="1004">
        <f t="shared" si="6"/>
        <v>2.5438841266067712E-3</v>
      </c>
      <c r="U26" s="624"/>
      <c r="V26" s="58"/>
      <c r="W26" s="51"/>
      <c r="AA26" s="51"/>
      <c r="AB26" s="51"/>
      <c r="AC26" s="51"/>
      <c r="AD26" s="51"/>
      <c r="AE26" s="51"/>
      <c r="AF26" s="51"/>
      <c r="AH26" s="55"/>
      <c r="AI26" s="56"/>
      <c r="AJ26" s="56"/>
      <c r="AK26" s="56"/>
      <c r="AL26" s="56"/>
      <c r="AM26" s="56"/>
      <c r="AN26" s="56"/>
      <c r="AO26" s="56"/>
      <c r="AP26" s="56"/>
      <c r="AQ26" s="56"/>
      <c r="AR26" s="56"/>
    </row>
    <row r="27" spans="1:44" ht="14">
      <c r="A27" s="1000" t="s">
        <v>1106</v>
      </c>
      <c r="B27" s="1001" t="s">
        <v>4110</v>
      </c>
      <c r="C27" s="1002" t="s">
        <v>1093</v>
      </c>
      <c r="D27" s="1089">
        <v>45996</v>
      </c>
      <c r="E27" s="1090"/>
      <c r="F27" s="1091">
        <v>49383</v>
      </c>
      <c r="G27" s="1090"/>
      <c r="H27" s="1092">
        <v>300000000</v>
      </c>
      <c r="I27" s="1093"/>
      <c r="J27" s="1092">
        <f t="shared" si="0"/>
        <v>300000000</v>
      </c>
      <c r="K27" s="1093"/>
      <c r="L27" s="1094">
        <v>26</v>
      </c>
      <c r="M27" s="1003"/>
      <c r="N27" s="1095">
        <f t="shared" si="1"/>
        <v>21666666.666666668</v>
      </c>
      <c r="O27" s="1003"/>
      <c r="P27" s="1096">
        <f t="shared" si="5"/>
        <v>4.2419864740797049E-3</v>
      </c>
      <c r="Q27" s="1003"/>
      <c r="R27" s="1004">
        <f>'Wrksht U, LTD Cost 2'!AB27</f>
        <v>5.1302268572086203E-2</v>
      </c>
      <c r="S27" s="1005"/>
      <c r="T27" s="1004">
        <f t="shared" si="6"/>
        <v>2.17623529372394E-4</v>
      </c>
      <c r="U27" s="624"/>
      <c r="V27" s="58"/>
      <c r="W27" s="51"/>
      <c r="AA27" s="51"/>
      <c r="AB27" s="51"/>
      <c r="AC27" s="51"/>
      <c r="AD27" s="51"/>
      <c r="AE27" s="51"/>
      <c r="AF27" s="51"/>
      <c r="AH27" s="55"/>
      <c r="AI27" s="56"/>
      <c r="AJ27" s="56"/>
      <c r="AK27" s="56"/>
      <c r="AL27" s="56"/>
      <c r="AM27" s="56"/>
      <c r="AN27" s="56"/>
      <c r="AO27" s="56"/>
      <c r="AP27" s="56"/>
      <c r="AQ27" s="56"/>
      <c r="AR27" s="56"/>
    </row>
    <row r="28" spans="1:44" ht="14">
      <c r="A28" s="1000"/>
      <c r="B28" s="1001"/>
      <c r="C28" s="1002"/>
      <c r="D28" s="994"/>
      <c r="E28" s="1097"/>
      <c r="F28" s="1098"/>
      <c r="G28" s="1097"/>
      <c r="H28" s="1099"/>
      <c r="I28" s="1100"/>
      <c r="J28" s="1101"/>
      <c r="K28" s="1100"/>
      <c r="L28" s="1102"/>
      <c r="M28" s="1006"/>
      <c r="N28" s="1103"/>
      <c r="O28" s="1006"/>
      <c r="P28" s="1031"/>
      <c r="Q28" s="1006"/>
      <c r="R28" s="1004"/>
      <c r="S28" s="1007"/>
      <c r="T28" s="1008"/>
      <c r="U28" s="624"/>
      <c r="V28" s="58"/>
      <c r="W28" s="51"/>
      <c r="AA28" s="51"/>
      <c r="AB28" s="51"/>
      <c r="AC28" s="51"/>
      <c r="AD28" s="51"/>
      <c r="AE28" s="51"/>
      <c r="AF28" s="51"/>
      <c r="AH28" s="55"/>
      <c r="AI28" s="56"/>
      <c r="AJ28" s="56"/>
      <c r="AK28" s="56"/>
      <c r="AL28" s="56"/>
      <c r="AM28" s="56"/>
      <c r="AN28" s="56"/>
      <c r="AO28" s="56"/>
      <c r="AP28" s="56"/>
      <c r="AQ28" s="56"/>
      <c r="AR28" s="56"/>
    </row>
    <row r="29" spans="1:44" ht="14">
      <c r="A29" s="1000"/>
      <c r="B29" s="1088" t="s">
        <v>3066</v>
      </c>
      <c r="C29" s="1002"/>
      <c r="D29" s="994"/>
      <c r="E29" s="1097"/>
      <c r="F29" s="1098"/>
      <c r="G29" s="1097"/>
      <c r="H29" s="1099"/>
      <c r="I29" s="1100"/>
      <c r="J29" s="1101"/>
      <c r="K29" s="1100"/>
      <c r="L29" s="1102"/>
      <c r="M29" s="1006"/>
      <c r="N29" s="1103"/>
      <c r="O29" s="1006"/>
      <c r="P29" s="1031"/>
      <c r="Q29" s="1006"/>
      <c r="R29" s="1004"/>
      <c r="S29" s="1007"/>
      <c r="T29" s="1008"/>
      <c r="U29" s="624"/>
      <c r="V29" s="58"/>
      <c r="W29" s="51"/>
      <c r="AA29" s="51"/>
      <c r="AB29" s="51"/>
      <c r="AC29" s="51"/>
      <c r="AD29" s="51"/>
      <c r="AE29" s="51"/>
      <c r="AF29" s="51"/>
      <c r="AH29" s="55"/>
      <c r="AI29" s="56"/>
      <c r="AJ29" s="56"/>
      <c r="AK29" s="56"/>
      <c r="AL29" s="56"/>
      <c r="AM29" s="56"/>
      <c r="AN29" s="56"/>
      <c r="AO29" s="56"/>
      <c r="AP29" s="56"/>
      <c r="AQ29" s="56"/>
      <c r="AR29" s="56"/>
    </row>
    <row r="30" spans="1:44" ht="14">
      <c r="A30" s="1000" t="s">
        <v>1063</v>
      </c>
      <c r="B30" s="1001" t="s">
        <v>3331</v>
      </c>
      <c r="C30" s="1002" t="s">
        <v>1093</v>
      </c>
      <c r="D30" s="1089">
        <v>34452</v>
      </c>
      <c r="E30" s="1090"/>
      <c r="F30" s="1091">
        <v>45986</v>
      </c>
      <c r="G30" s="1090"/>
      <c r="H30" s="1009">
        <v>45000000</v>
      </c>
      <c r="I30" s="1093"/>
      <c r="J30" s="1092">
        <f t="shared" ref="J30:J33" si="7">H30</f>
        <v>45000000</v>
      </c>
      <c r="K30" s="1093"/>
      <c r="L30" s="1094">
        <v>328</v>
      </c>
      <c r="M30" s="1003"/>
      <c r="N30" s="1105">
        <f>+(J30*L30/365)</f>
        <v>40438356.16438356</v>
      </c>
      <c r="O30" s="1003"/>
      <c r="P30" s="1096">
        <f>+N30/$N$47</f>
        <v>7.9171827638461253E-3</v>
      </c>
      <c r="Q30" s="1010"/>
      <c r="R30" s="1004">
        <f>'Wrksht U, LTD Cost 2'!AB30</f>
        <v>3.0001219515582669E-2</v>
      </c>
      <c r="S30" s="1011"/>
      <c r="T30" s="1004">
        <f>+P30*R30</f>
        <v>2.3752513804313512E-4</v>
      </c>
      <c r="U30" s="624"/>
      <c r="V30" s="58"/>
      <c r="W30" s="51"/>
      <c r="AA30" s="51"/>
      <c r="AB30" s="51"/>
      <c r="AC30" s="51"/>
      <c r="AD30" s="51"/>
      <c r="AE30" s="51"/>
      <c r="AF30" s="51"/>
      <c r="AH30" s="55"/>
      <c r="AI30" s="56"/>
      <c r="AJ30" s="56"/>
      <c r="AK30" s="56"/>
      <c r="AL30" s="56"/>
      <c r="AM30" s="56"/>
      <c r="AN30" s="56"/>
      <c r="AO30" s="56"/>
      <c r="AP30" s="56"/>
      <c r="AQ30" s="56"/>
      <c r="AR30" s="56"/>
    </row>
    <row r="31" spans="1:44" ht="14">
      <c r="A31" s="1000" t="s">
        <v>1064</v>
      </c>
      <c r="B31" s="1001" t="s">
        <v>4119</v>
      </c>
      <c r="C31" s="1002" t="s">
        <v>1093</v>
      </c>
      <c r="D31" s="1089">
        <v>45986</v>
      </c>
      <c r="E31" s="1090"/>
      <c r="F31" s="1091">
        <v>48319</v>
      </c>
      <c r="G31" s="1090"/>
      <c r="H31" s="1009">
        <v>45000000</v>
      </c>
      <c r="I31" s="1093"/>
      <c r="J31" s="1092">
        <f t="shared" si="7"/>
        <v>45000000</v>
      </c>
      <c r="K31" s="1093"/>
      <c r="L31" s="1094">
        <v>36</v>
      </c>
      <c r="M31" s="1003"/>
      <c r="N31" s="1105">
        <f>+(J31*L31/360)</f>
        <v>4500000</v>
      </c>
      <c r="O31" s="1003"/>
      <c r="P31" s="1096">
        <f>+N31/$N$47</f>
        <v>8.8102796000116953E-4</v>
      </c>
      <c r="Q31" s="1010"/>
      <c r="R31" s="1004">
        <f>'Wrksht U, LTD Cost 2'!AB31</f>
        <v>3.8604546144755406E-2</v>
      </c>
      <c r="S31" s="1011"/>
      <c r="T31" s="1004">
        <f>+P31*R31</f>
        <v>3.4011684536684867E-5</v>
      </c>
      <c r="U31" s="624"/>
      <c r="V31" s="58"/>
      <c r="W31" s="51"/>
      <c r="AA31" s="51"/>
      <c r="AB31" s="51"/>
      <c r="AC31" s="51"/>
      <c r="AD31" s="51"/>
      <c r="AE31" s="51"/>
      <c r="AF31" s="51"/>
      <c r="AH31" s="55"/>
      <c r="AI31" s="56"/>
      <c r="AJ31" s="56"/>
      <c r="AK31" s="56"/>
      <c r="AL31" s="56"/>
      <c r="AM31" s="56"/>
      <c r="AN31" s="56"/>
      <c r="AO31" s="56"/>
      <c r="AP31" s="56"/>
      <c r="AQ31" s="56"/>
      <c r="AR31" s="56"/>
    </row>
    <row r="32" spans="1:44" ht="14">
      <c r="A32" s="1000" t="s">
        <v>1065</v>
      </c>
      <c r="B32" s="1001" t="s">
        <v>3332</v>
      </c>
      <c r="C32" s="1002" t="s">
        <v>1093</v>
      </c>
      <c r="D32" s="1089">
        <v>34452</v>
      </c>
      <c r="E32" s="1090"/>
      <c r="F32" s="1091">
        <v>45986</v>
      </c>
      <c r="G32" s="1090"/>
      <c r="H32" s="1092">
        <v>30500000</v>
      </c>
      <c r="I32" s="1093"/>
      <c r="J32" s="1092">
        <f t="shared" si="7"/>
        <v>30500000</v>
      </c>
      <c r="K32" s="1093"/>
      <c r="L32" s="1094">
        <v>328</v>
      </c>
      <c r="M32" s="1003"/>
      <c r="N32" s="1105">
        <f t="shared" ref="N32" si="8">+(J32*L32/365)</f>
        <v>27408219.17808219</v>
      </c>
      <c r="O32" s="1003"/>
      <c r="P32" s="1096">
        <f t="shared" ref="P32:P33" si="9">+N32/$N$47</f>
        <v>5.3660905399401521E-3</v>
      </c>
      <c r="Q32" s="1010"/>
      <c r="R32" s="1004">
        <f>'Wrksht U, LTD Cost 2'!AB32</f>
        <v>3.0001219342263092E-2</v>
      </c>
      <c r="S32" s="1011"/>
      <c r="T32" s="1004">
        <f t="shared" ref="T32:T33" si="10">+P32*R32</f>
        <v>1.6098925929918748E-4</v>
      </c>
      <c r="U32" s="624"/>
      <c r="V32" s="58"/>
      <c r="W32" s="51"/>
      <c r="AA32" s="51"/>
      <c r="AB32" s="51"/>
      <c r="AC32" s="51"/>
      <c r="AD32" s="51"/>
      <c r="AE32" s="51"/>
      <c r="AF32" s="51"/>
      <c r="AH32" s="55"/>
      <c r="AI32" s="56"/>
      <c r="AJ32" s="56"/>
      <c r="AK32" s="56"/>
      <c r="AL32" s="56"/>
      <c r="AM32" s="56"/>
      <c r="AN32" s="56"/>
      <c r="AO32" s="56"/>
      <c r="AP32" s="56"/>
      <c r="AQ32" s="56"/>
      <c r="AR32" s="56"/>
    </row>
    <row r="33" spans="1:44" ht="14">
      <c r="A33" s="1000" t="s">
        <v>1535</v>
      </c>
      <c r="B33" s="1001" t="s">
        <v>4111</v>
      </c>
      <c r="C33" s="1002" t="s">
        <v>1093</v>
      </c>
      <c r="D33" s="1089">
        <v>45986</v>
      </c>
      <c r="E33" s="1090"/>
      <c r="F33" s="1091">
        <v>48319</v>
      </c>
      <c r="G33" s="1090"/>
      <c r="H33" s="1092">
        <v>30500000</v>
      </c>
      <c r="I33" s="1093"/>
      <c r="J33" s="1092">
        <f t="shared" si="7"/>
        <v>30500000</v>
      </c>
      <c r="K33" s="1093"/>
      <c r="L33" s="1094">
        <v>36</v>
      </c>
      <c r="M33" s="1003"/>
      <c r="N33" s="1105">
        <f>+(J33*L33/360)</f>
        <v>3050000</v>
      </c>
      <c r="O33" s="1003"/>
      <c r="P33" s="1096">
        <f t="shared" si="9"/>
        <v>5.9714117288968156E-4</v>
      </c>
      <c r="Q33" s="1010"/>
      <c r="R33" s="1004">
        <f>'Wrksht U, LTD Cost 2'!AB33</f>
        <v>3.8769900933502403E-2</v>
      </c>
      <c r="S33" s="1011"/>
      <c r="T33" s="1004">
        <f t="shared" si="10"/>
        <v>2.3151104116248384E-5</v>
      </c>
      <c r="U33" s="624"/>
      <c r="V33" s="58"/>
      <c r="W33" s="51"/>
      <c r="AA33" s="51"/>
      <c r="AB33" s="51"/>
      <c r="AC33" s="51"/>
      <c r="AD33" s="51"/>
      <c r="AE33" s="51"/>
      <c r="AF33" s="51"/>
      <c r="AH33" s="55"/>
      <c r="AI33" s="56"/>
      <c r="AJ33" s="56"/>
      <c r="AK33" s="56"/>
      <c r="AL33" s="56"/>
      <c r="AM33" s="56"/>
      <c r="AN33" s="56"/>
      <c r="AO33" s="56"/>
      <c r="AP33" s="56"/>
      <c r="AQ33" s="56"/>
      <c r="AR33" s="56"/>
    </row>
    <row r="34" spans="1:44" ht="14">
      <c r="A34" s="1000"/>
      <c r="B34" s="1001"/>
      <c r="C34" s="1002"/>
      <c r="D34" s="1089"/>
      <c r="E34" s="1090"/>
      <c r="F34" s="1091"/>
      <c r="G34" s="1090"/>
      <c r="H34" s="1092"/>
      <c r="I34" s="1093"/>
      <c r="J34" s="1104"/>
      <c r="K34" s="1093"/>
      <c r="L34" s="1094"/>
      <c r="M34" s="1003"/>
      <c r="N34" s="1105"/>
      <c r="O34" s="1003"/>
      <c r="P34" s="1096"/>
      <c r="Q34" s="1003"/>
      <c r="R34" s="1004"/>
      <c r="S34" s="1005"/>
      <c r="T34" s="1004"/>
      <c r="U34" s="624"/>
      <c r="V34" s="58"/>
      <c r="W34" s="51"/>
      <c r="AA34" s="51"/>
      <c r="AB34" s="51"/>
      <c r="AC34" s="51"/>
      <c r="AD34" s="51"/>
      <c r="AE34" s="51"/>
      <c r="AF34" s="51"/>
      <c r="AH34" s="55"/>
      <c r="AI34" s="56"/>
      <c r="AJ34" s="56"/>
      <c r="AK34" s="56"/>
      <c r="AL34" s="56"/>
      <c r="AM34" s="56"/>
      <c r="AN34" s="56"/>
      <c r="AO34" s="56"/>
      <c r="AP34" s="56"/>
      <c r="AQ34" s="56"/>
      <c r="AR34" s="56"/>
    </row>
    <row r="35" spans="1:44" ht="14">
      <c r="A35" s="997"/>
      <c r="B35" s="1107" t="s">
        <v>3067</v>
      </c>
      <c r="C35" s="1002"/>
      <c r="D35" s="1108"/>
      <c r="E35" s="1012"/>
      <c r="F35" s="1108"/>
      <c r="G35" s="1012"/>
      <c r="H35" s="1013"/>
      <c r="I35" s="1109"/>
      <c r="J35" s="1013"/>
      <c r="K35" s="1109"/>
      <c r="L35" s="1002"/>
      <c r="M35" s="1013"/>
      <c r="N35" s="1013"/>
      <c r="O35" s="1013"/>
      <c r="P35" s="1110"/>
      <c r="Q35" s="1013"/>
      <c r="R35" s="1004"/>
      <c r="S35" s="997"/>
      <c r="T35" s="1004"/>
      <c r="U35" s="619"/>
      <c r="V35" s="51"/>
      <c r="W35" s="51"/>
      <c r="AA35" s="51"/>
      <c r="AB35" s="51"/>
      <c r="AC35" s="51"/>
      <c r="AD35" s="51"/>
      <c r="AE35" s="51"/>
      <c r="AF35" s="51"/>
      <c r="AH35" s="55"/>
      <c r="AI35" s="56"/>
      <c r="AJ35" s="56"/>
      <c r="AK35" s="56"/>
      <c r="AL35" s="56"/>
      <c r="AM35" s="56"/>
      <c r="AN35" s="56"/>
      <c r="AO35" s="56"/>
      <c r="AP35" s="56"/>
      <c r="AQ35" s="56"/>
      <c r="AR35" s="56"/>
    </row>
    <row r="36" spans="1:44" ht="14">
      <c r="A36" s="1000" t="s">
        <v>1536</v>
      </c>
      <c r="B36" s="997" t="s">
        <v>3333</v>
      </c>
      <c r="C36" s="1002" t="s">
        <v>1093</v>
      </c>
      <c r="D36" s="1089">
        <v>39370</v>
      </c>
      <c r="E36" s="997"/>
      <c r="F36" s="1089">
        <v>50389</v>
      </c>
      <c r="G36" s="1109"/>
      <c r="H36" s="1104">
        <v>175000000</v>
      </c>
      <c r="I36" s="1109"/>
      <c r="J36" s="1111">
        <f>H36</f>
        <v>175000000</v>
      </c>
      <c r="K36" s="1109"/>
      <c r="L36" s="1094">
        <v>360</v>
      </c>
      <c r="M36" s="1014"/>
      <c r="N36" s="1105">
        <f>+(J36*L36/360)</f>
        <v>175000000</v>
      </c>
      <c r="O36" s="1014"/>
      <c r="P36" s="1096">
        <f>+N36/$N$47</f>
        <v>3.4262198444489925E-2</v>
      </c>
      <c r="Q36" s="1014"/>
      <c r="R36" s="1004">
        <f>'Wrksht U, LTD Cost 2'!AB36</f>
        <v>6.5756213114187209E-2</v>
      </c>
      <c r="S36" s="997"/>
      <c r="T36" s="1004">
        <f>+P36*R36</f>
        <v>2.2529524226764528E-3</v>
      </c>
      <c r="U36" s="619"/>
      <c r="V36" s="51"/>
      <c r="W36" s="51"/>
      <c r="AA36" s="51"/>
      <c r="AB36" s="51"/>
      <c r="AC36" s="51"/>
      <c r="AD36" s="51"/>
      <c r="AE36" s="51"/>
      <c r="AF36" s="51"/>
      <c r="AH36" s="55"/>
      <c r="AI36" s="56"/>
      <c r="AJ36" s="56"/>
      <c r="AK36" s="56"/>
      <c r="AL36" s="56"/>
      <c r="AM36" s="56"/>
      <c r="AN36" s="56"/>
      <c r="AO36" s="56"/>
      <c r="AP36" s="56"/>
      <c r="AQ36" s="56"/>
      <c r="AR36" s="56"/>
    </row>
    <row r="37" spans="1:44" ht="14">
      <c r="A37" s="1000" t="s">
        <v>3509</v>
      </c>
      <c r="B37" s="997" t="s">
        <v>3334</v>
      </c>
      <c r="C37" s="1002" t="s">
        <v>1093</v>
      </c>
      <c r="D37" s="1089">
        <v>39583</v>
      </c>
      <c r="E37" s="997"/>
      <c r="F37" s="1089">
        <v>50540</v>
      </c>
      <c r="G37" s="1109"/>
      <c r="H37" s="1112">
        <v>100000000</v>
      </c>
      <c r="I37" s="1109"/>
      <c r="J37" s="1106">
        <f>H37</f>
        <v>100000000</v>
      </c>
      <c r="K37" s="1109"/>
      <c r="L37" s="1094">
        <v>360</v>
      </c>
      <c r="M37" s="1014"/>
      <c r="N37" s="1105">
        <f>+(J37*L37/360)</f>
        <v>100000000</v>
      </c>
      <c r="O37" s="1014"/>
      <c r="P37" s="1096">
        <f>+N37/$N$47</f>
        <v>1.9578399111137099E-2</v>
      </c>
      <c r="Q37" s="1014"/>
      <c r="R37" s="1004">
        <f>'Wrksht U, LTD Cost 2'!AB37</f>
        <v>6.6264423353424376E-2</v>
      </c>
      <c r="S37" s="997"/>
      <c r="T37" s="1004">
        <f>+P37*R37</f>
        <v>1.2973513272826961E-3</v>
      </c>
      <c r="U37" s="619"/>
      <c r="V37" s="51"/>
      <c r="W37" s="51"/>
      <c r="AA37" s="51"/>
      <c r="AB37" s="51"/>
      <c r="AC37" s="51"/>
      <c r="AD37" s="51"/>
      <c r="AE37" s="51"/>
      <c r="AF37" s="51"/>
      <c r="AH37" s="55"/>
      <c r="AI37" s="56"/>
      <c r="AJ37" s="56"/>
      <c r="AK37" s="56"/>
      <c r="AL37" s="56"/>
      <c r="AM37" s="56"/>
      <c r="AN37" s="56"/>
      <c r="AO37" s="56"/>
      <c r="AP37" s="56"/>
      <c r="AQ37" s="56"/>
      <c r="AR37" s="56"/>
    </row>
    <row r="38" spans="1:44" ht="14">
      <c r="A38" s="1000" t="s">
        <v>4112</v>
      </c>
      <c r="B38" s="997" t="s">
        <v>3335</v>
      </c>
      <c r="C38" s="1002" t="s">
        <v>1093</v>
      </c>
      <c r="D38" s="1089">
        <v>41822</v>
      </c>
      <c r="E38" s="997"/>
      <c r="F38" s="1089">
        <v>52793</v>
      </c>
      <c r="G38" s="1109"/>
      <c r="H38" s="1112">
        <v>250000000</v>
      </c>
      <c r="I38" s="1109"/>
      <c r="J38" s="1106">
        <f>H38</f>
        <v>250000000</v>
      </c>
      <c r="K38" s="1109"/>
      <c r="L38" s="1094">
        <v>360</v>
      </c>
      <c r="M38" s="1014"/>
      <c r="N38" s="1105">
        <f>+(J38*L38/360)</f>
        <v>250000000</v>
      </c>
      <c r="O38" s="1014"/>
      <c r="P38" s="1096">
        <f>+N38/$N$47</f>
        <v>4.8945997777842747E-2</v>
      </c>
      <c r="Q38" s="1014"/>
      <c r="R38" s="1004">
        <f>'Wrksht U, LTD Cost 2'!AB38</f>
        <v>4.3853181131943135E-2</v>
      </c>
      <c r="S38" s="997"/>
      <c r="T38" s="1004">
        <f>+P38*R38</f>
        <v>2.146437706235424E-3</v>
      </c>
      <c r="U38" s="619"/>
      <c r="V38" s="51"/>
      <c r="W38" s="51"/>
      <c r="AA38" s="51"/>
      <c r="AB38" s="51"/>
      <c r="AC38" s="51"/>
      <c r="AD38" s="51"/>
      <c r="AE38" s="51"/>
      <c r="AF38" s="51"/>
      <c r="AH38" s="55"/>
      <c r="AI38" s="56"/>
      <c r="AJ38" s="56"/>
      <c r="AK38" s="56"/>
      <c r="AL38" s="56"/>
      <c r="AM38" s="56"/>
      <c r="AN38" s="56"/>
      <c r="AO38" s="56"/>
      <c r="AP38" s="56"/>
      <c r="AQ38" s="56"/>
      <c r="AR38" s="56"/>
    </row>
    <row r="39" spans="1:44" ht="14">
      <c r="A39" s="1000"/>
      <c r="B39" s="997"/>
      <c r="C39" s="1002"/>
      <c r="D39" s="1089"/>
      <c r="E39" s="997"/>
      <c r="F39" s="1089"/>
      <c r="G39" s="1109"/>
      <c r="H39" s="1104"/>
      <c r="I39" s="1109"/>
      <c r="J39" s="1106"/>
      <c r="K39" s="1109"/>
      <c r="L39" s="1094"/>
      <c r="M39" s="1014"/>
      <c r="N39" s="1105"/>
      <c r="O39" s="1014"/>
      <c r="P39" s="1096"/>
      <c r="Q39" s="1014"/>
      <c r="R39" s="1004"/>
      <c r="S39" s="997"/>
      <c r="T39" s="1004"/>
      <c r="U39" s="619"/>
      <c r="V39" s="51"/>
      <c r="W39" s="51"/>
      <c r="AA39" s="51"/>
      <c r="AB39" s="51"/>
      <c r="AC39" s="51"/>
      <c r="AD39" s="51"/>
      <c r="AE39" s="51"/>
      <c r="AF39" s="51"/>
      <c r="AH39" s="55"/>
      <c r="AI39" s="56"/>
      <c r="AJ39" s="56"/>
      <c r="AK39" s="56"/>
      <c r="AL39" s="56"/>
      <c r="AM39" s="56"/>
      <c r="AN39" s="56"/>
      <c r="AO39" s="56"/>
      <c r="AP39" s="56"/>
      <c r="AQ39" s="56"/>
      <c r="AR39" s="56"/>
    </row>
    <row r="40" spans="1:44" ht="14">
      <c r="A40" s="1000"/>
      <c r="B40" s="1107" t="s">
        <v>3068</v>
      </c>
      <c r="C40" s="1002"/>
      <c r="D40" s="1089"/>
      <c r="E40" s="997"/>
      <c r="F40" s="1089"/>
      <c r="G40" s="1109"/>
      <c r="H40" s="1104"/>
      <c r="I40" s="1109"/>
      <c r="J40" s="1106"/>
      <c r="K40" s="1109"/>
      <c r="L40" s="1094"/>
      <c r="M40" s="1014"/>
      <c r="N40" s="1105"/>
      <c r="O40" s="1014"/>
      <c r="P40" s="1096"/>
      <c r="Q40" s="1014"/>
      <c r="R40" s="1004"/>
      <c r="S40" s="997"/>
      <c r="T40" s="1004"/>
      <c r="U40" s="619"/>
      <c r="V40" s="51"/>
      <c r="W40" s="51"/>
      <c r="AA40" s="51"/>
      <c r="AB40" s="51"/>
      <c r="AC40" s="51"/>
      <c r="AD40" s="51"/>
      <c r="AE40" s="51"/>
      <c r="AF40" s="51"/>
      <c r="AN40" s="59"/>
      <c r="AO40" s="36"/>
      <c r="AP40" s="59"/>
    </row>
    <row r="41" spans="1:44" ht="14">
      <c r="A41" s="1000" t="s">
        <v>4114</v>
      </c>
      <c r="B41" s="997" t="s">
        <v>3336</v>
      </c>
      <c r="C41" s="1002" t="s">
        <v>1093</v>
      </c>
      <c r="D41" s="1091">
        <v>34452</v>
      </c>
      <c r="E41" s="997"/>
      <c r="F41" s="1091">
        <v>46492</v>
      </c>
      <c r="G41" s="1109"/>
      <c r="H41" s="1113">
        <v>21940000</v>
      </c>
      <c r="I41" s="1109"/>
      <c r="J41" s="1111">
        <f>H41</f>
        <v>21940000</v>
      </c>
      <c r="K41" s="1109"/>
      <c r="L41" s="1094">
        <v>365</v>
      </c>
      <c r="M41" s="1013"/>
      <c r="N41" s="1114">
        <f>+(J41*L41/365)</f>
        <v>21940000</v>
      </c>
      <c r="O41" s="1013"/>
      <c r="P41" s="1096">
        <f>+N41/$N$47</f>
        <v>4.29550076498348E-3</v>
      </c>
      <c r="Q41" s="1013"/>
      <c r="R41" s="1004">
        <f>'Wrksht U, LTD Cost 2'!AB41</f>
        <v>3.0046574974088733E-2</v>
      </c>
      <c r="S41" s="997"/>
      <c r="T41" s="1004">
        <f>+P41*R41</f>
        <v>1.2906508578633164E-4</v>
      </c>
      <c r="U41" s="619"/>
      <c r="V41" s="51"/>
      <c r="W41" s="51"/>
      <c r="AA41" s="51"/>
      <c r="AB41" s="51"/>
      <c r="AC41" s="51"/>
      <c r="AD41" s="51"/>
      <c r="AE41" s="51"/>
      <c r="AF41" s="51"/>
      <c r="AH41" s="55"/>
      <c r="AI41" s="56"/>
      <c r="AJ41" s="56"/>
      <c r="AK41" s="56"/>
      <c r="AL41" s="56"/>
      <c r="AM41" s="56"/>
      <c r="AN41" s="56"/>
      <c r="AO41" s="56"/>
      <c r="AP41" s="56"/>
      <c r="AQ41" s="56"/>
      <c r="AR41" s="56"/>
    </row>
    <row r="42" spans="1:44" ht="14">
      <c r="A42" s="1000" t="s">
        <v>4115</v>
      </c>
      <c r="B42" s="997" t="s">
        <v>3337</v>
      </c>
      <c r="C42" s="1002" t="s">
        <v>1093</v>
      </c>
      <c r="D42" s="1091">
        <v>42522</v>
      </c>
      <c r="E42" s="997"/>
      <c r="F42" s="1091">
        <v>48000</v>
      </c>
      <c r="G42" s="1109"/>
      <c r="H42" s="1092">
        <v>50000000</v>
      </c>
      <c r="I42" s="1109"/>
      <c r="J42" s="1115">
        <f>H42</f>
        <v>50000000</v>
      </c>
      <c r="K42" s="1109"/>
      <c r="L42" s="1094">
        <v>297</v>
      </c>
      <c r="M42" s="1013"/>
      <c r="N42" s="1095">
        <f>+(J42*L42/360)</f>
        <v>41250000</v>
      </c>
      <c r="O42" s="1013"/>
      <c r="P42" s="1096">
        <f>+N42/$N$47</f>
        <v>8.0760896333440541E-3</v>
      </c>
      <c r="Q42" s="1013"/>
      <c r="R42" s="1004">
        <f>'Wrksht U, LTD Cost 2'!AB42</f>
        <v>2.9870020538233111E-2</v>
      </c>
      <c r="S42" s="997"/>
      <c r="T42" s="1004">
        <f>+P42*R42</f>
        <v>2.4123296321659841E-4</v>
      </c>
      <c r="U42" s="619"/>
      <c r="V42" s="51"/>
      <c r="W42" s="51"/>
      <c r="AA42" s="51"/>
      <c r="AB42" s="51"/>
      <c r="AC42" s="51"/>
      <c r="AD42" s="51"/>
      <c r="AE42" s="51"/>
      <c r="AF42" s="51"/>
      <c r="AH42" s="55"/>
      <c r="AI42" s="56"/>
      <c r="AJ42" s="56"/>
      <c r="AK42" s="56"/>
      <c r="AL42" s="56"/>
      <c r="AM42" s="56"/>
      <c r="AN42" s="56"/>
      <c r="AO42" s="56"/>
      <c r="AP42" s="56"/>
      <c r="AQ42" s="56"/>
      <c r="AR42" s="56"/>
    </row>
    <row r="43" spans="1:44" ht="14">
      <c r="A43" s="1000" t="s">
        <v>4116</v>
      </c>
      <c r="B43" s="997" t="s">
        <v>4113</v>
      </c>
      <c r="C43" s="1002" t="s">
        <v>1093</v>
      </c>
      <c r="D43" s="1091">
        <v>45958</v>
      </c>
      <c r="E43" s="997"/>
      <c r="F43" s="1091">
        <v>48000</v>
      </c>
      <c r="G43" s="1109"/>
      <c r="H43" s="1092">
        <v>50000000</v>
      </c>
      <c r="I43" s="1109"/>
      <c r="J43" s="1115">
        <f>H43</f>
        <v>50000000</v>
      </c>
      <c r="K43" s="1109"/>
      <c r="L43" s="1094">
        <v>63</v>
      </c>
      <c r="M43" s="1013"/>
      <c r="N43" s="1095">
        <f>+(J43*L43/360)</f>
        <v>8750000</v>
      </c>
      <c r="O43" s="1013"/>
      <c r="P43" s="1096">
        <f>+N43/$N$47</f>
        <v>1.7131099222244962E-3</v>
      </c>
      <c r="Q43" s="1013"/>
      <c r="R43" s="1004">
        <f>'Wrksht U, LTD Cost 2'!AB43</f>
        <v>3.6798869864433398E-2</v>
      </c>
      <c r="S43" s="997"/>
      <c r="T43" s="1004">
        <f>+P43*R43</f>
        <v>6.304050909140886E-5</v>
      </c>
      <c r="U43" s="619"/>
      <c r="V43" s="51"/>
      <c r="W43" s="51"/>
      <c r="AA43" s="51"/>
      <c r="AB43" s="51"/>
      <c r="AC43" s="51"/>
      <c r="AD43" s="51"/>
      <c r="AE43" s="51"/>
      <c r="AF43" s="51"/>
      <c r="AH43" s="55"/>
      <c r="AI43" s="56"/>
      <c r="AJ43" s="56"/>
      <c r="AK43" s="56"/>
      <c r="AL43" s="56"/>
      <c r="AM43" s="56"/>
      <c r="AN43" s="56"/>
      <c r="AO43" s="56"/>
      <c r="AP43" s="56"/>
      <c r="AQ43" s="56"/>
      <c r="AR43" s="56"/>
    </row>
    <row r="44" spans="1:44" ht="14">
      <c r="A44" s="1000" t="s">
        <v>4117</v>
      </c>
      <c r="B44" s="997" t="s">
        <v>3338</v>
      </c>
      <c r="C44" s="1002" t="s">
        <v>1093</v>
      </c>
      <c r="D44" s="1091">
        <v>34452</v>
      </c>
      <c r="E44" s="997"/>
      <c r="F44" s="1091">
        <v>48319</v>
      </c>
      <c r="G44" s="1109"/>
      <c r="H44" s="1092">
        <v>14500000</v>
      </c>
      <c r="I44" s="1109"/>
      <c r="J44" s="1116">
        <f>H44</f>
        <v>14500000</v>
      </c>
      <c r="K44" s="1109"/>
      <c r="L44" s="1094">
        <v>365</v>
      </c>
      <c r="M44" s="1013"/>
      <c r="N44" s="1095">
        <f>+(J44*L44/365)</f>
        <v>14500000</v>
      </c>
      <c r="O44" s="1013"/>
      <c r="P44" s="1096">
        <f>+N44/$N$47</f>
        <v>2.8388678711148796E-3</v>
      </c>
      <c r="Q44" s="1013"/>
      <c r="R44" s="1004">
        <f>'Wrksht U, LTD Cost 2'!AB44</f>
        <v>3.0046570873878124E-2</v>
      </c>
      <c r="S44" s="997"/>
      <c r="T44" s="1004">
        <f>+P44*R44</f>
        <v>8.5298244691028733E-5</v>
      </c>
      <c r="U44" s="619"/>
      <c r="V44" s="51"/>
      <c r="W44" s="51"/>
      <c r="AA44" s="51"/>
      <c r="AB44" s="51"/>
      <c r="AC44" s="51"/>
      <c r="AD44" s="51"/>
      <c r="AE44" s="51"/>
      <c r="AF44" s="51"/>
      <c r="AH44" s="55"/>
      <c r="AI44" s="56"/>
      <c r="AJ44" s="56"/>
      <c r="AK44" s="56"/>
      <c r="AL44" s="56"/>
      <c r="AM44" s="56"/>
      <c r="AN44" s="56"/>
      <c r="AO44" s="56"/>
      <c r="AP44" s="56"/>
      <c r="AQ44" s="56"/>
      <c r="AR44" s="56"/>
    </row>
    <row r="45" spans="1:44" ht="14">
      <c r="A45" s="1000" t="s">
        <v>4118</v>
      </c>
      <c r="B45" s="997" t="s">
        <v>3339</v>
      </c>
      <c r="C45" s="1002" t="s">
        <v>1093</v>
      </c>
      <c r="D45" s="1091">
        <v>34452</v>
      </c>
      <c r="E45" s="997"/>
      <c r="F45" s="1091">
        <v>48319</v>
      </c>
      <c r="G45" s="1109"/>
      <c r="H45" s="1092">
        <v>10000000</v>
      </c>
      <c r="I45" s="1109"/>
      <c r="J45" s="1116">
        <f>H45</f>
        <v>10000000</v>
      </c>
      <c r="K45" s="1109"/>
      <c r="L45" s="1094">
        <v>365</v>
      </c>
      <c r="M45" s="1013"/>
      <c r="N45" s="1095">
        <f>+(J45*L45/365)</f>
        <v>10000000</v>
      </c>
      <c r="O45" s="1013"/>
      <c r="P45" s="1096">
        <f>+N45/$N$47</f>
        <v>1.9578399111137099E-3</v>
      </c>
      <c r="Q45" s="1013"/>
      <c r="R45" s="1004">
        <f>'Wrksht U, LTD Cost 2'!AB45</f>
        <v>3.0046571287671194E-2</v>
      </c>
      <c r="S45" s="997"/>
      <c r="T45" s="1004">
        <f>+P45*R45</f>
        <v>5.8826376459125919E-5</v>
      </c>
      <c r="U45" s="619"/>
      <c r="V45" s="51"/>
      <c r="W45" s="51"/>
      <c r="AA45" s="51"/>
      <c r="AB45" s="51"/>
      <c r="AC45" s="51"/>
      <c r="AD45" s="51"/>
      <c r="AE45" s="51"/>
      <c r="AF45" s="51"/>
      <c r="AN45" s="59"/>
      <c r="AO45" s="36"/>
      <c r="AP45" s="59"/>
    </row>
    <row r="46" spans="1:44" ht="14.5" thickBot="1">
      <c r="A46" s="625"/>
      <c r="B46" s="611"/>
      <c r="C46" s="615"/>
      <c r="D46" s="626"/>
      <c r="E46" s="611"/>
      <c r="F46" s="626"/>
      <c r="G46" s="611"/>
      <c r="H46" s="627"/>
      <c r="I46" s="611"/>
      <c r="J46" s="628"/>
      <c r="K46" s="611"/>
      <c r="L46" s="629"/>
      <c r="M46" s="611"/>
      <c r="N46" s="630"/>
      <c r="O46" s="611"/>
      <c r="P46" s="631"/>
      <c r="Q46" s="611"/>
      <c r="R46" s="632"/>
      <c r="S46" s="611"/>
      <c r="T46" s="633"/>
      <c r="U46" s="619"/>
      <c r="V46" s="51"/>
      <c r="W46" s="51"/>
      <c r="AA46" s="51"/>
      <c r="AB46" s="51"/>
      <c r="AC46" s="51"/>
      <c r="AD46" s="51"/>
      <c r="AE46" s="51"/>
      <c r="AF46" s="51"/>
      <c r="AN46" s="59"/>
      <c r="AO46" s="36"/>
      <c r="AP46" s="59"/>
    </row>
    <row r="47" spans="1:44" ht="16.5" thickBot="1">
      <c r="A47" s="611"/>
      <c r="B47" s="634" t="s">
        <v>464</v>
      </c>
      <c r="C47" s="635"/>
      <c r="D47" s="611"/>
      <c r="E47" s="636"/>
      <c r="F47" s="637"/>
      <c r="G47" s="636"/>
      <c r="H47" s="638">
        <f>SUM(H14:H45)</f>
        <v>5652440000</v>
      </c>
      <c r="I47" s="636"/>
      <c r="J47" s="639">
        <f>SUM(J14:J45)</f>
        <v>5652440000</v>
      </c>
      <c r="K47" s="636"/>
      <c r="L47" s="611"/>
      <c r="M47" s="639"/>
      <c r="N47" s="639">
        <f>SUM(N14:N45)</f>
        <v>5107669908.6758003</v>
      </c>
      <c r="O47" s="639"/>
      <c r="P47" s="640">
        <f>SUM(P14:P45)</f>
        <v>1</v>
      </c>
      <c r="Q47" s="639"/>
      <c r="R47" s="611"/>
      <c r="S47" s="636"/>
      <c r="T47" s="836">
        <f>SUM(T14:T45)</f>
        <v>4.5045561066247901E-2</v>
      </c>
      <c r="U47" s="641">
        <v>3</v>
      </c>
      <c r="V47" s="64"/>
      <c r="W47" s="51"/>
      <c r="AA47" s="51"/>
      <c r="AB47" s="51"/>
      <c r="AC47" s="51"/>
      <c r="AD47" s="51"/>
      <c r="AE47" s="51"/>
      <c r="AF47" s="51"/>
      <c r="AN47" s="59"/>
      <c r="AO47" s="36"/>
      <c r="AP47" s="59"/>
    </row>
    <row r="48" spans="1:44" ht="14">
      <c r="A48" s="611"/>
      <c r="B48" s="619"/>
      <c r="C48" s="635"/>
      <c r="D48" s="635"/>
      <c r="E48" s="635"/>
      <c r="F48" s="642"/>
      <c r="G48" s="635"/>
      <c r="H48" s="635"/>
      <c r="I48" s="635"/>
      <c r="J48" s="635"/>
      <c r="K48" s="635"/>
      <c r="L48" s="635"/>
      <c r="M48" s="635"/>
      <c r="N48" s="635"/>
      <c r="O48" s="635"/>
      <c r="P48" s="643"/>
      <c r="Q48" s="635"/>
      <c r="R48" s="635"/>
      <c r="S48" s="635"/>
      <c r="T48" s="644" t="s">
        <v>426</v>
      </c>
      <c r="U48" s="635"/>
      <c r="V48" s="60"/>
      <c r="W48" s="51"/>
      <c r="X48" s="51"/>
      <c r="Y48" s="51"/>
      <c r="Z48" s="51"/>
      <c r="AA48" s="51"/>
      <c r="AB48" s="51"/>
      <c r="AC48" s="51"/>
      <c r="AD48" s="51"/>
      <c r="AE48" s="51"/>
      <c r="AF48" s="51"/>
      <c r="AN48" s="59"/>
      <c r="AO48" s="36"/>
      <c r="AP48" s="59"/>
    </row>
    <row r="49" spans="1:42" ht="14">
      <c r="A49" s="611"/>
      <c r="B49" s="619"/>
      <c r="C49" s="635"/>
      <c r="D49" s="635"/>
      <c r="E49" s="635"/>
      <c r="F49" s="645"/>
      <c r="G49" s="635"/>
      <c r="H49" s="635"/>
      <c r="I49" s="635"/>
      <c r="J49" s="635"/>
      <c r="K49" s="635"/>
      <c r="L49" s="635"/>
      <c r="M49" s="635"/>
      <c r="N49" s="635"/>
      <c r="O49" s="635"/>
      <c r="P49" s="643"/>
      <c r="Q49" s="635"/>
      <c r="R49" s="635"/>
      <c r="S49" s="635"/>
      <c r="T49" s="635"/>
      <c r="U49" s="635"/>
      <c r="V49" s="60"/>
      <c r="W49" s="60"/>
      <c r="X49" s="51"/>
      <c r="Y49" s="51"/>
      <c r="Z49" s="51"/>
      <c r="AA49" s="51"/>
      <c r="AB49" s="51"/>
      <c r="AC49" s="51"/>
      <c r="AD49" s="51"/>
      <c r="AE49" s="51"/>
      <c r="AF49" s="51"/>
      <c r="AN49" s="59"/>
      <c r="AO49" s="36"/>
      <c r="AP49" s="59"/>
    </row>
    <row r="50" spans="1:42" ht="14">
      <c r="A50" s="611"/>
      <c r="B50" s="619" t="s">
        <v>772</v>
      </c>
      <c r="C50" s="635"/>
      <c r="D50" s="635"/>
      <c r="E50" s="635"/>
      <c r="F50" s="642"/>
      <c r="G50" s="635"/>
      <c r="H50" s="635"/>
      <c r="I50" s="635"/>
      <c r="J50" s="635"/>
      <c r="K50" s="635"/>
      <c r="L50" s="635"/>
      <c r="M50" s="635"/>
      <c r="N50" s="635"/>
      <c r="O50" s="635"/>
      <c r="P50" s="635"/>
      <c r="Q50" s="635"/>
      <c r="R50" s="635"/>
      <c r="S50" s="635"/>
      <c r="T50" s="635"/>
      <c r="U50" s="635"/>
      <c r="V50" s="60"/>
      <c r="W50" s="60"/>
      <c r="X50" s="51"/>
      <c r="Y50" s="51"/>
      <c r="Z50" s="51"/>
      <c r="AA50" s="51"/>
      <c r="AB50" s="51"/>
      <c r="AC50" s="51"/>
      <c r="AD50" s="51"/>
      <c r="AE50" s="51"/>
      <c r="AF50" s="51"/>
      <c r="AN50" s="59"/>
      <c r="AO50" s="36"/>
      <c r="AP50" s="59"/>
    </row>
    <row r="51" spans="1:42" ht="14">
      <c r="A51" s="611"/>
      <c r="B51" s="1" t="s">
        <v>3015</v>
      </c>
      <c r="C51" s="635"/>
      <c r="D51" s="635"/>
      <c r="E51" s="635"/>
      <c r="F51" s="642"/>
      <c r="G51" s="635"/>
      <c r="H51" s="635"/>
      <c r="I51" s="635"/>
      <c r="J51" s="635"/>
      <c r="K51" s="635"/>
      <c r="L51" s="635"/>
      <c r="M51" s="635"/>
      <c r="N51" s="635"/>
      <c r="O51" s="635"/>
      <c r="P51" s="635"/>
      <c r="Q51" s="635"/>
      <c r="R51" s="635"/>
      <c r="S51" s="635"/>
      <c r="T51" s="635"/>
      <c r="U51" s="635"/>
      <c r="V51" s="60"/>
      <c r="W51" s="60"/>
      <c r="X51" s="51"/>
      <c r="Y51" s="51"/>
      <c r="Z51" s="51"/>
      <c r="AA51" s="51"/>
      <c r="AB51" s="51"/>
      <c r="AC51" s="51"/>
      <c r="AD51" s="51"/>
      <c r="AE51" s="51"/>
      <c r="AF51" s="51"/>
      <c r="AN51" s="59"/>
      <c r="AO51" s="36"/>
      <c r="AP51" s="59"/>
    </row>
    <row r="52" spans="1:42" ht="14">
      <c r="A52" s="611"/>
      <c r="B52" s="1" t="s">
        <v>3016</v>
      </c>
      <c r="C52" s="635"/>
      <c r="D52" s="635"/>
      <c r="E52" s="635"/>
      <c r="F52" s="642"/>
      <c r="G52" s="635"/>
      <c r="H52" s="635"/>
      <c r="I52" s="635"/>
      <c r="J52" s="635"/>
      <c r="K52" s="635"/>
      <c r="L52" s="635"/>
      <c r="M52" s="635"/>
      <c r="N52" s="635"/>
      <c r="O52" s="635"/>
      <c r="P52" s="635"/>
      <c r="Q52" s="635"/>
      <c r="R52" s="635"/>
      <c r="S52" s="635"/>
      <c r="T52" s="635"/>
      <c r="U52" s="635"/>
      <c r="V52" s="60"/>
      <c r="W52" s="60"/>
      <c r="X52" s="51"/>
      <c r="Y52" s="51"/>
      <c r="Z52" s="51"/>
      <c r="AA52" s="51"/>
      <c r="AB52" s="51"/>
      <c r="AC52" s="51"/>
      <c r="AD52" s="51"/>
      <c r="AE52" s="51"/>
      <c r="AF52" s="51"/>
      <c r="AN52" s="59"/>
      <c r="AO52" s="36"/>
      <c r="AP52" s="59"/>
    </row>
    <row r="53" spans="1:42" ht="14">
      <c r="A53" s="611"/>
      <c r="B53" s="1" t="s">
        <v>130</v>
      </c>
      <c r="C53" s="635"/>
      <c r="D53" s="635"/>
      <c r="E53" s="635"/>
      <c r="F53" s="642"/>
      <c r="G53" s="635"/>
      <c r="H53" s="635"/>
      <c r="I53" s="635"/>
      <c r="J53" s="635"/>
      <c r="K53" s="635"/>
      <c r="L53" s="635"/>
      <c r="M53" s="635"/>
      <c r="N53" s="635"/>
      <c r="O53" s="635"/>
      <c r="P53" s="635"/>
      <c r="Q53" s="635"/>
      <c r="R53" s="635"/>
      <c r="S53" s="635"/>
      <c r="T53" s="635"/>
      <c r="U53" s="635"/>
      <c r="V53" s="60"/>
      <c r="W53" s="60"/>
      <c r="X53" s="51"/>
      <c r="Y53" s="51"/>
      <c r="Z53" s="51"/>
      <c r="AA53" s="51"/>
      <c r="AB53" s="51"/>
      <c r="AC53" s="51"/>
      <c r="AD53" s="51"/>
      <c r="AE53" s="51"/>
      <c r="AF53" s="51"/>
      <c r="AN53" s="59"/>
      <c r="AO53" s="36"/>
      <c r="AP53" s="59"/>
    </row>
    <row r="54" spans="1:42" ht="15.5">
      <c r="A54" s="611"/>
      <c r="B54" s="646" t="s">
        <v>2250</v>
      </c>
      <c r="C54" s="635"/>
      <c r="D54" s="640"/>
      <c r="E54" s="1"/>
      <c r="F54" s="635"/>
      <c r="G54" s="635"/>
      <c r="H54" s="635"/>
      <c r="I54" s="635"/>
      <c r="J54" s="635"/>
      <c r="K54" s="635"/>
      <c r="L54" s="635"/>
      <c r="M54" s="635"/>
      <c r="N54" s="635"/>
      <c r="O54" s="635"/>
      <c r="P54" s="635"/>
      <c r="Q54" s="635"/>
      <c r="R54" s="635"/>
      <c r="S54" s="635"/>
      <c r="T54" s="635"/>
      <c r="U54" s="635"/>
      <c r="V54" s="60"/>
      <c r="W54" s="60"/>
      <c r="X54" s="51"/>
      <c r="Y54" s="51"/>
      <c r="Z54" s="51"/>
      <c r="AA54" s="51"/>
      <c r="AB54" s="51"/>
      <c r="AC54" s="51"/>
      <c r="AD54" s="51"/>
      <c r="AE54" s="51"/>
      <c r="AF54" s="51"/>
      <c r="AN54" s="59"/>
      <c r="AO54" s="36"/>
      <c r="AP54" s="59"/>
    </row>
    <row r="55" spans="1:42" ht="14">
      <c r="A55" s="611"/>
      <c r="B55" s="647" t="s">
        <v>97</v>
      </c>
      <c r="C55" s="635"/>
      <c r="D55" s="635"/>
      <c r="E55" s="635"/>
      <c r="F55" s="635"/>
      <c r="G55" s="635"/>
      <c r="H55" s="635"/>
      <c r="I55" s="635"/>
      <c r="J55" s="635"/>
      <c r="K55" s="635"/>
      <c r="L55" s="635"/>
      <c r="M55" s="635"/>
      <c r="N55" s="635"/>
      <c r="O55" s="635"/>
      <c r="P55" s="635"/>
      <c r="Q55" s="635"/>
      <c r="R55" s="635"/>
      <c r="S55" s="635"/>
      <c r="T55" s="635"/>
      <c r="U55" s="635"/>
      <c r="V55" s="60"/>
      <c r="W55" s="60"/>
      <c r="X55" s="51"/>
      <c r="Y55" s="51"/>
      <c r="Z55" s="51"/>
      <c r="AA55" s="51"/>
      <c r="AB55" s="51"/>
      <c r="AC55" s="51"/>
      <c r="AD55" s="51"/>
      <c r="AE55" s="51"/>
      <c r="AF55" s="51"/>
      <c r="AN55" s="36"/>
      <c r="AO55" s="36"/>
      <c r="AP55" s="36"/>
    </row>
    <row r="56" spans="1:42" ht="14">
      <c r="A56" s="611"/>
      <c r="B56" s="647" t="s">
        <v>98</v>
      </c>
      <c r="C56" s="635"/>
      <c r="D56" s="635"/>
      <c r="E56" s="635"/>
      <c r="F56" s="635"/>
      <c r="G56" s="635"/>
      <c r="H56" s="635"/>
      <c r="I56" s="635"/>
      <c r="J56" s="635"/>
      <c r="K56" s="635"/>
      <c r="L56" s="635"/>
      <c r="M56" s="635"/>
      <c r="N56" s="635"/>
      <c r="O56" s="635"/>
      <c r="P56" s="635"/>
      <c r="Q56" s="635"/>
      <c r="R56" s="635"/>
      <c r="S56" s="635"/>
      <c r="T56" s="635"/>
      <c r="U56" s="635"/>
      <c r="V56" s="60"/>
      <c r="W56" s="60"/>
      <c r="X56" s="51"/>
      <c r="Y56" s="51"/>
      <c r="Z56" s="51"/>
      <c r="AA56" s="51"/>
      <c r="AB56" s="51"/>
      <c r="AC56" s="51"/>
      <c r="AD56" s="51"/>
      <c r="AE56" s="51"/>
      <c r="AF56" s="51"/>
      <c r="AN56" s="36"/>
      <c r="AO56" s="36"/>
      <c r="AP56" s="36"/>
    </row>
    <row r="57" spans="1:42" ht="15.5">
      <c r="A57" s="611"/>
      <c r="B57" s="648" t="s">
        <v>2251</v>
      </c>
      <c r="C57" s="635"/>
      <c r="D57" s="635"/>
      <c r="E57" s="635"/>
      <c r="F57" s="635"/>
      <c r="G57" s="635"/>
      <c r="H57" s="635"/>
      <c r="I57" s="635"/>
      <c r="J57" s="635"/>
      <c r="K57" s="635"/>
      <c r="L57" s="635"/>
      <c r="M57" s="635"/>
      <c r="N57" s="635"/>
      <c r="O57" s="635"/>
      <c r="P57" s="635"/>
      <c r="Q57" s="635"/>
      <c r="R57" s="635"/>
      <c r="S57" s="635"/>
      <c r="T57" s="635"/>
      <c r="U57" s="635"/>
      <c r="V57" s="60"/>
      <c r="W57" s="60"/>
      <c r="X57" s="51"/>
      <c r="Y57" s="51"/>
      <c r="Z57" s="51"/>
      <c r="AA57" s="51"/>
      <c r="AB57" s="51"/>
      <c r="AC57" s="51"/>
      <c r="AD57" s="51"/>
      <c r="AE57" s="51"/>
      <c r="AF57" s="51"/>
      <c r="AN57" s="36"/>
      <c r="AO57" s="36"/>
      <c r="AP57" s="36"/>
    </row>
    <row r="58" spans="1:42" ht="15.5">
      <c r="A58" s="611"/>
      <c r="B58" s="648" t="s">
        <v>2252</v>
      </c>
      <c r="C58" s="635"/>
      <c r="D58" s="635"/>
      <c r="E58" s="635"/>
      <c r="F58" s="635"/>
      <c r="G58" s="635"/>
      <c r="H58" s="635"/>
      <c r="I58" s="635"/>
      <c r="J58" s="635"/>
      <c r="K58" s="635"/>
      <c r="L58" s="635"/>
      <c r="M58" s="635"/>
      <c r="N58" s="635"/>
      <c r="O58" s="635"/>
      <c r="P58" s="635"/>
      <c r="Q58" s="635"/>
      <c r="R58" s="635"/>
      <c r="S58" s="635"/>
      <c r="T58" s="635"/>
      <c r="U58" s="635"/>
      <c r="V58" s="60"/>
      <c r="W58" s="60"/>
      <c r="X58" s="51"/>
      <c r="Y58" s="51"/>
      <c r="Z58" s="51"/>
      <c r="AA58" s="51"/>
      <c r="AB58" s="51"/>
      <c r="AC58" s="51"/>
      <c r="AD58" s="51"/>
      <c r="AE58" s="51"/>
      <c r="AF58" s="51"/>
      <c r="AN58" s="36"/>
      <c r="AO58" s="36"/>
      <c r="AP58" s="36"/>
    </row>
    <row r="59" spans="1:42" ht="14.5">
      <c r="B59" s="85"/>
      <c r="C59" s="47"/>
      <c r="D59" s="47"/>
      <c r="E59" s="47"/>
      <c r="F59" s="47"/>
      <c r="G59" s="47"/>
      <c r="H59" s="47"/>
      <c r="I59" s="47"/>
      <c r="J59" s="47"/>
      <c r="K59" s="47"/>
      <c r="L59" s="47"/>
      <c r="M59" s="47"/>
      <c r="N59" s="47"/>
      <c r="O59" s="47"/>
      <c r="P59" s="47"/>
      <c r="Q59" s="47"/>
      <c r="R59" s="47"/>
      <c r="S59" s="47"/>
      <c r="T59" s="47"/>
      <c r="U59" s="47"/>
      <c r="V59" s="47"/>
      <c r="W59" s="47"/>
      <c r="X59" s="36"/>
      <c r="Y59" s="36"/>
      <c r="Z59" s="36"/>
      <c r="AA59" s="36"/>
      <c r="AB59" s="36"/>
      <c r="AC59" s="36"/>
      <c r="AD59" s="36"/>
      <c r="AE59" s="36"/>
      <c r="AF59" s="36"/>
    </row>
    <row r="60" spans="1:42">
      <c r="B60" s="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row>
    <row r="61" spans="1:42">
      <c r="B61" s="65"/>
      <c r="C61" s="36"/>
      <c r="D61" s="36"/>
      <c r="E61" s="36"/>
      <c r="F61" s="57"/>
      <c r="G61" s="57"/>
      <c r="H61" s="57"/>
      <c r="I61" s="57"/>
      <c r="J61" s="57"/>
      <c r="K61" s="57"/>
      <c r="L61" s="57"/>
      <c r="M61" s="57"/>
      <c r="N61" s="57"/>
      <c r="O61" s="57"/>
      <c r="P61" s="57"/>
      <c r="Q61" s="57"/>
      <c r="R61" s="57"/>
      <c r="S61" s="57"/>
      <c r="T61" s="57"/>
      <c r="U61" s="57"/>
      <c r="V61" s="36"/>
      <c r="W61" s="36"/>
      <c r="X61" s="36"/>
      <c r="Y61" s="36"/>
      <c r="Z61" s="36"/>
      <c r="AA61" s="36"/>
      <c r="AB61" s="36"/>
      <c r="AC61" s="36"/>
      <c r="AD61" s="36"/>
      <c r="AE61" s="36"/>
      <c r="AF61" s="36"/>
    </row>
    <row r="62" spans="1:42">
      <c r="B62" s="36"/>
      <c r="C62" s="36"/>
      <c r="D62" s="57"/>
      <c r="E62" s="57"/>
      <c r="F62" s="57"/>
      <c r="G62" s="57"/>
      <c r="H62" s="57"/>
      <c r="I62" s="57"/>
      <c r="J62" s="57"/>
      <c r="K62" s="57"/>
      <c r="L62" s="57"/>
      <c r="M62" s="57"/>
      <c r="N62" s="57"/>
      <c r="O62" s="57"/>
      <c r="P62" s="57"/>
      <c r="Q62" s="57"/>
      <c r="R62" s="57"/>
      <c r="S62" s="57"/>
      <c r="T62" s="57"/>
      <c r="U62" s="57"/>
      <c r="V62" s="57"/>
      <c r="W62" s="57"/>
      <c r="X62" s="36"/>
      <c r="Y62" s="36"/>
      <c r="Z62" s="36"/>
      <c r="AA62" s="36"/>
      <c r="AB62" s="36"/>
      <c r="AC62" s="36"/>
      <c r="AD62" s="36"/>
      <c r="AE62" s="36"/>
      <c r="AF62" s="36"/>
    </row>
    <row r="63" spans="1:42">
      <c r="B63" s="66"/>
      <c r="C63" s="36"/>
      <c r="D63" s="57"/>
      <c r="E63" s="57"/>
      <c r="F63" s="57"/>
      <c r="G63" s="57"/>
      <c r="H63" s="57"/>
      <c r="I63" s="57"/>
      <c r="J63" s="57"/>
      <c r="K63" s="57"/>
      <c r="L63" s="57"/>
      <c r="M63" s="57"/>
      <c r="N63" s="57"/>
      <c r="O63" s="57"/>
      <c r="P63" s="57"/>
      <c r="Q63" s="57"/>
      <c r="R63" s="57"/>
      <c r="S63" s="57"/>
      <c r="T63" s="57"/>
      <c r="U63" s="57"/>
      <c r="V63" s="57"/>
      <c r="W63" s="57"/>
      <c r="X63" s="36"/>
      <c r="Y63" s="36"/>
      <c r="Z63" s="36"/>
      <c r="AA63" s="36"/>
      <c r="AB63" s="36"/>
      <c r="AC63" s="36"/>
      <c r="AD63" s="36"/>
      <c r="AE63" s="36"/>
      <c r="AF63" s="36"/>
    </row>
    <row r="64" spans="1:42">
      <c r="B64" s="46"/>
      <c r="C64" s="36"/>
      <c r="D64" s="57"/>
      <c r="E64" s="57"/>
      <c r="F64" s="57"/>
      <c r="G64" s="57"/>
      <c r="H64" s="57"/>
      <c r="I64" s="57"/>
      <c r="J64" s="57"/>
      <c r="K64" s="57"/>
      <c r="L64" s="57"/>
      <c r="M64" s="57"/>
      <c r="N64" s="57"/>
      <c r="O64" s="57"/>
      <c r="P64" s="57"/>
      <c r="Q64" s="57"/>
      <c r="R64" s="57"/>
      <c r="S64" s="57"/>
      <c r="T64" s="57"/>
      <c r="U64" s="57"/>
      <c r="V64" s="57"/>
      <c r="W64" s="57"/>
      <c r="X64" s="36"/>
      <c r="Y64" s="36"/>
      <c r="Z64" s="36"/>
      <c r="AA64" s="36"/>
      <c r="AB64" s="36"/>
      <c r="AC64" s="36"/>
      <c r="AD64" s="36"/>
      <c r="AE64" s="36"/>
      <c r="AF64" s="36"/>
    </row>
    <row r="65" spans="2:32">
      <c r="B65" s="63"/>
      <c r="C65" s="36"/>
      <c r="D65" s="49"/>
      <c r="E65" s="49"/>
      <c r="F65" s="49"/>
      <c r="G65" s="61"/>
      <c r="H65" s="49"/>
      <c r="I65" s="61"/>
      <c r="J65" s="61"/>
      <c r="K65" s="61"/>
      <c r="L65" s="61"/>
      <c r="M65" s="61"/>
      <c r="N65" s="61"/>
      <c r="O65" s="61"/>
      <c r="P65" s="61"/>
      <c r="Q65" s="61"/>
      <c r="R65" s="36"/>
      <c r="S65" s="36"/>
      <c r="T65" s="36"/>
      <c r="U65" s="36"/>
      <c r="V65" s="61"/>
      <c r="W65" s="57"/>
      <c r="X65" s="36"/>
      <c r="Y65" s="36"/>
      <c r="Z65" s="36"/>
      <c r="AA65" s="36"/>
      <c r="AB65" s="36"/>
      <c r="AC65" s="36"/>
      <c r="AD65" s="36"/>
      <c r="AE65" s="36"/>
      <c r="AF65" s="36"/>
    </row>
    <row r="66" spans="2:32">
      <c r="B66" s="63"/>
      <c r="C66" s="36"/>
      <c r="D66" s="49"/>
      <c r="E66" s="49"/>
      <c r="F66" s="49"/>
      <c r="G66" s="61"/>
      <c r="H66" s="49"/>
      <c r="I66" s="61"/>
      <c r="J66" s="61"/>
      <c r="K66" s="61"/>
      <c r="L66" s="61"/>
      <c r="M66" s="61"/>
      <c r="N66" s="61"/>
      <c r="O66" s="61"/>
      <c r="P66" s="61"/>
      <c r="Q66" s="61"/>
      <c r="R66" s="36"/>
      <c r="S66" s="36"/>
      <c r="T66" s="36"/>
      <c r="U66" s="36"/>
      <c r="V66" s="61"/>
      <c r="W66" s="57"/>
      <c r="X66" s="36"/>
      <c r="Y66" s="36"/>
      <c r="Z66" s="36"/>
      <c r="AA66" s="36"/>
      <c r="AB66" s="36"/>
      <c r="AC66" s="36"/>
      <c r="AD66" s="36"/>
      <c r="AE66" s="36"/>
      <c r="AF66" s="36"/>
    </row>
    <row r="67" spans="2:32">
      <c r="B67" s="63"/>
      <c r="C67" s="36"/>
      <c r="D67" s="49"/>
      <c r="E67" s="49"/>
      <c r="F67" s="49"/>
      <c r="G67" s="61"/>
      <c r="H67" s="49"/>
      <c r="I67" s="61"/>
      <c r="J67" s="61"/>
      <c r="K67" s="61"/>
      <c r="L67" s="61"/>
      <c r="M67" s="61"/>
      <c r="N67" s="61"/>
      <c r="O67" s="61"/>
      <c r="P67" s="61"/>
      <c r="Q67" s="61"/>
      <c r="R67" s="36"/>
      <c r="S67" s="36"/>
      <c r="T67" s="36"/>
      <c r="U67" s="36"/>
      <c r="V67" s="61"/>
      <c r="W67" s="57"/>
      <c r="X67" s="36"/>
      <c r="Y67" s="36"/>
      <c r="Z67" s="36"/>
      <c r="AA67" s="36"/>
      <c r="AB67" s="36"/>
      <c r="AC67" s="36"/>
      <c r="AD67" s="36"/>
      <c r="AE67" s="36"/>
      <c r="AF67" s="36"/>
    </row>
    <row r="68" spans="2:32">
      <c r="B68" s="67"/>
      <c r="C68" s="36"/>
      <c r="D68" s="49"/>
      <c r="E68" s="49"/>
      <c r="F68" s="49"/>
      <c r="G68" s="61"/>
      <c r="H68" s="49"/>
      <c r="I68" s="61"/>
      <c r="J68" s="61"/>
      <c r="K68" s="61"/>
      <c r="L68" s="61"/>
      <c r="M68" s="61"/>
      <c r="N68" s="61"/>
      <c r="O68" s="61"/>
      <c r="P68" s="61"/>
      <c r="Q68" s="61"/>
      <c r="R68" s="36"/>
      <c r="S68" s="36"/>
      <c r="T68" s="36"/>
      <c r="U68" s="36"/>
      <c r="V68" s="61"/>
      <c r="W68" s="57"/>
      <c r="X68" s="36"/>
      <c r="Y68" s="36"/>
      <c r="Z68" s="36"/>
      <c r="AA68" s="36"/>
      <c r="AB68" s="36"/>
      <c r="AC68" s="36"/>
      <c r="AD68" s="36"/>
      <c r="AE68" s="36"/>
      <c r="AF68" s="36"/>
    </row>
    <row r="69" spans="2:32">
      <c r="B69" s="67"/>
      <c r="C69" s="36"/>
      <c r="D69" s="49"/>
      <c r="E69" s="49"/>
      <c r="F69" s="49"/>
      <c r="G69" s="61"/>
      <c r="H69" s="49"/>
      <c r="I69" s="61"/>
      <c r="J69" s="61"/>
      <c r="K69" s="61"/>
      <c r="L69" s="61"/>
      <c r="M69" s="61"/>
      <c r="N69" s="61"/>
      <c r="O69" s="61"/>
      <c r="P69" s="61"/>
      <c r="Q69" s="61"/>
      <c r="R69" s="36"/>
      <c r="S69" s="36"/>
      <c r="T69" s="36"/>
      <c r="U69" s="36"/>
      <c r="V69" s="61"/>
      <c r="W69" s="57"/>
      <c r="X69" s="36"/>
      <c r="Y69" s="36"/>
      <c r="Z69" s="36"/>
      <c r="AA69" s="36"/>
      <c r="AB69" s="36"/>
      <c r="AC69" s="36"/>
      <c r="AD69" s="36"/>
      <c r="AE69" s="36"/>
      <c r="AF69" s="36"/>
    </row>
    <row r="70" spans="2:32">
      <c r="B70" s="68"/>
      <c r="C70" s="36"/>
      <c r="D70" s="49"/>
      <c r="E70" s="49"/>
      <c r="F70" s="49"/>
      <c r="G70" s="61"/>
      <c r="H70" s="49"/>
      <c r="I70" s="61"/>
      <c r="J70" s="61"/>
      <c r="K70" s="61"/>
      <c r="L70" s="61"/>
      <c r="M70" s="61"/>
      <c r="N70" s="61"/>
      <c r="O70" s="61"/>
      <c r="P70" s="61"/>
      <c r="Q70" s="61"/>
      <c r="R70" s="36"/>
      <c r="S70" s="36"/>
      <c r="T70" s="36"/>
      <c r="U70" s="36"/>
      <c r="V70" s="61"/>
      <c r="W70" s="57"/>
      <c r="X70" s="36"/>
      <c r="Y70" s="36"/>
      <c r="Z70" s="36"/>
      <c r="AA70" s="36"/>
      <c r="AB70" s="36"/>
      <c r="AC70" s="36"/>
      <c r="AD70" s="36"/>
      <c r="AE70" s="36"/>
      <c r="AF70" s="36"/>
    </row>
    <row r="71" spans="2:32">
      <c r="B71" s="63"/>
      <c r="C71" s="36"/>
      <c r="D71" s="49"/>
      <c r="E71" s="49"/>
      <c r="F71" s="49"/>
      <c r="G71" s="61"/>
      <c r="H71" s="49"/>
      <c r="I71" s="61"/>
      <c r="J71" s="61"/>
      <c r="K71" s="61"/>
      <c r="L71" s="61"/>
      <c r="M71" s="61"/>
      <c r="N71" s="61"/>
      <c r="O71" s="61"/>
      <c r="P71" s="61"/>
      <c r="Q71" s="61"/>
      <c r="R71" s="36"/>
      <c r="S71" s="36"/>
      <c r="T71" s="36"/>
      <c r="U71" s="36"/>
      <c r="V71" s="61"/>
      <c r="W71" s="57"/>
      <c r="X71" s="36"/>
      <c r="Y71" s="36"/>
      <c r="Z71" s="36"/>
      <c r="AA71" s="36"/>
      <c r="AB71" s="36"/>
      <c r="AC71" s="36"/>
      <c r="AD71" s="36"/>
      <c r="AE71" s="36"/>
      <c r="AF71" s="36"/>
    </row>
    <row r="72" spans="2:32">
      <c r="B72" s="63"/>
      <c r="C72" s="36"/>
      <c r="D72" s="49"/>
      <c r="E72" s="49"/>
      <c r="F72" s="49"/>
      <c r="G72" s="61"/>
      <c r="H72" s="49"/>
      <c r="I72" s="61"/>
      <c r="J72" s="61"/>
      <c r="K72" s="61"/>
      <c r="L72" s="61"/>
      <c r="M72" s="61"/>
      <c r="N72" s="61"/>
      <c r="O72" s="61"/>
      <c r="P72" s="61"/>
      <c r="Q72" s="61"/>
      <c r="R72" s="36"/>
      <c r="S72" s="36"/>
      <c r="T72" s="36"/>
      <c r="U72" s="36"/>
      <c r="V72" s="61"/>
      <c r="W72" s="57"/>
      <c r="X72" s="36"/>
      <c r="Y72" s="36"/>
      <c r="Z72" s="36"/>
      <c r="AA72" s="36"/>
      <c r="AB72" s="36"/>
      <c r="AC72" s="36"/>
      <c r="AD72" s="36"/>
      <c r="AE72" s="36"/>
      <c r="AF72" s="36"/>
    </row>
    <row r="73" spans="2:32">
      <c r="B73" s="63"/>
      <c r="C73" s="36"/>
      <c r="D73" s="49"/>
      <c r="E73" s="49"/>
      <c r="F73" s="49"/>
      <c r="G73" s="61"/>
      <c r="H73" s="49"/>
      <c r="I73" s="61"/>
      <c r="J73" s="61"/>
      <c r="K73" s="61"/>
      <c r="L73" s="61"/>
      <c r="M73" s="61"/>
      <c r="N73" s="61"/>
      <c r="O73" s="61"/>
      <c r="P73" s="61"/>
      <c r="Q73" s="61"/>
      <c r="R73" s="36"/>
      <c r="S73" s="36"/>
      <c r="T73" s="36"/>
      <c r="U73" s="36"/>
      <c r="V73" s="61"/>
      <c r="W73" s="57"/>
      <c r="X73" s="36"/>
      <c r="Y73" s="36"/>
      <c r="Z73" s="36"/>
      <c r="AA73" s="36"/>
      <c r="AB73" s="36"/>
      <c r="AC73" s="36"/>
      <c r="AD73" s="36"/>
      <c r="AE73" s="36"/>
      <c r="AF73" s="36"/>
    </row>
    <row r="74" spans="2:32">
      <c r="B74" s="63"/>
      <c r="C74" s="36"/>
      <c r="D74" s="49"/>
      <c r="E74" s="49"/>
      <c r="F74" s="49"/>
      <c r="G74" s="61"/>
      <c r="H74" s="49"/>
      <c r="I74" s="61"/>
      <c r="J74" s="61"/>
      <c r="K74" s="61"/>
      <c r="L74" s="61"/>
      <c r="M74" s="61"/>
      <c r="N74" s="61"/>
      <c r="O74" s="61"/>
      <c r="P74" s="61"/>
      <c r="Q74" s="61"/>
      <c r="R74" s="36"/>
      <c r="S74" s="36"/>
      <c r="T74" s="36"/>
      <c r="U74" s="36"/>
      <c r="V74" s="61"/>
      <c r="W74" s="57"/>
      <c r="X74" s="36"/>
      <c r="Y74" s="36"/>
      <c r="Z74" s="36"/>
      <c r="AA74" s="36"/>
      <c r="AB74" s="36"/>
      <c r="AC74" s="36"/>
      <c r="AD74" s="36"/>
      <c r="AE74" s="36"/>
      <c r="AF74" s="36"/>
    </row>
    <row r="75" spans="2:32">
      <c r="B75" s="63"/>
      <c r="C75" s="36"/>
      <c r="D75" s="49"/>
      <c r="E75" s="49"/>
      <c r="F75" s="49"/>
      <c r="G75" s="61"/>
      <c r="H75" s="49"/>
      <c r="I75" s="61"/>
      <c r="J75" s="61"/>
      <c r="K75" s="61"/>
      <c r="L75" s="61"/>
      <c r="M75" s="61"/>
      <c r="N75" s="61"/>
      <c r="O75" s="61"/>
      <c r="P75" s="61"/>
      <c r="Q75" s="61"/>
      <c r="R75" s="36"/>
      <c r="S75" s="36"/>
      <c r="T75" s="36"/>
      <c r="U75" s="36"/>
      <c r="V75" s="61"/>
      <c r="W75" s="57"/>
      <c r="X75" s="36"/>
      <c r="Y75" s="36"/>
      <c r="Z75" s="36"/>
      <c r="AA75" s="36"/>
      <c r="AB75" s="36"/>
      <c r="AC75" s="36"/>
      <c r="AD75" s="36"/>
      <c r="AE75" s="36"/>
      <c r="AF75" s="36"/>
    </row>
    <row r="76" spans="2:32">
      <c r="B76" s="63"/>
      <c r="C76" s="36"/>
      <c r="D76" s="49"/>
      <c r="E76" s="49"/>
      <c r="F76" s="49"/>
      <c r="G76" s="61"/>
      <c r="H76" s="49"/>
      <c r="I76" s="61"/>
      <c r="J76" s="61"/>
      <c r="K76" s="61"/>
      <c r="L76" s="61"/>
      <c r="M76" s="61"/>
      <c r="N76" s="61"/>
      <c r="O76" s="61"/>
      <c r="P76" s="61"/>
      <c r="Q76" s="61"/>
      <c r="R76" s="36"/>
      <c r="S76" s="36"/>
      <c r="T76" s="36"/>
      <c r="U76" s="36"/>
      <c r="V76" s="61"/>
      <c r="W76" s="57"/>
      <c r="X76" s="36"/>
      <c r="Y76" s="36"/>
      <c r="Z76" s="36"/>
      <c r="AA76" s="36"/>
      <c r="AB76" s="36"/>
      <c r="AC76" s="36"/>
      <c r="AD76" s="36"/>
      <c r="AE76" s="36"/>
      <c r="AF76" s="36"/>
    </row>
    <row r="77" spans="2:32">
      <c r="B77" s="63"/>
      <c r="C77" s="36"/>
      <c r="D77" s="49"/>
      <c r="E77" s="49"/>
      <c r="F77" s="49"/>
      <c r="G77" s="61"/>
      <c r="H77" s="49"/>
      <c r="I77" s="61"/>
      <c r="J77" s="61"/>
      <c r="K77" s="61"/>
      <c r="L77" s="61"/>
      <c r="M77" s="61"/>
      <c r="N77" s="61"/>
      <c r="O77" s="61"/>
      <c r="P77" s="61"/>
      <c r="Q77" s="61"/>
      <c r="R77" s="36"/>
      <c r="S77" s="36"/>
      <c r="T77" s="36"/>
      <c r="U77" s="36"/>
      <c r="V77" s="61"/>
      <c r="W77" s="57"/>
      <c r="X77" s="36"/>
      <c r="Y77" s="36"/>
      <c r="Z77" s="36"/>
      <c r="AA77" s="36"/>
      <c r="AB77" s="36"/>
      <c r="AC77" s="36"/>
      <c r="AD77" s="36"/>
      <c r="AE77" s="36"/>
      <c r="AF77" s="36"/>
    </row>
    <row r="78" spans="2:32">
      <c r="B78" s="63"/>
      <c r="C78" s="36"/>
      <c r="D78" s="49"/>
      <c r="E78" s="49"/>
      <c r="F78" s="49"/>
      <c r="G78" s="61"/>
      <c r="H78" s="49"/>
      <c r="I78" s="61"/>
      <c r="J78" s="61"/>
      <c r="K78" s="61"/>
      <c r="L78" s="61"/>
      <c r="M78" s="61"/>
      <c r="N78" s="61"/>
      <c r="O78" s="61"/>
      <c r="P78" s="61"/>
      <c r="Q78" s="61"/>
      <c r="R78" s="36"/>
      <c r="S78" s="36"/>
      <c r="T78" s="36"/>
      <c r="U78" s="36"/>
      <c r="V78" s="61"/>
      <c r="W78" s="57"/>
      <c r="X78" s="36"/>
      <c r="Y78" s="36"/>
      <c r="Z78" s="36"/>
      <c r="AA78" s="36"/>
      <c r="AB78" s="36"/>
      <c r="AC78" s="36"/>
      <c r="AD78" s="36"/>
      <c r="AE78" s="36"/>
      <c r="AF78" s="36"/>
    </row>
    <row r="79" spans="2:32">
      <c r="B79" s="63"/>
      <c r="C79" s="36"/>
      <c r="D79" s="49"/>
      <c r="E79" s="49"/>
      <c r="F79" s="49"/>
      <c r="G79" s="61"/>
      <c r="H79" s="49"/>
      <c r="I79" s="61"/>
      <c r="J79" s="61"/>
      <c r="K79" s="61"/>
      <c r="L79" s="61"/>
      <c r="M79" s="61"/>
      <c r="N79" s="61"/>
      <c r="O79" s="61"/>
      <c r="P79" s="61"/>
      <c r="Q79" s="61"/>
      <c r="R79" s="36"/>
      <c r="S79" s="36"/>
      <c r="T79" s="36"/>
      <c r="U79" s="36"/>
      <c r="V79" s="61"/>
      <c r="W79" s="57"/>
      <c r="X79" s="36"/>
      <c r="Y79" s="36"/>
      <c r="Z79" s="36"/>
      <c r="AA79" s="36"/>
      <c r="AB79" s="36"/>
      <c r="AC79" s="36"/>
      <c r="AD79" s="36"/>
      <c r="AE79" s="36"/>
      <c r="AF79" s="36"/>
    </row>
    <row r="80" spans="2:32">
      <c r="B80" s="63"/>
      <c r="C80" s="36"/>
      <c r="D80" s="49"/>
      <c r="E80" s="49"/>
      <c r="F80" s="49"/>
      <c r="G80" s="61"/>
      <c r="H80" s="49"/>
      <c r="I80" s="61"/>
      <c r="J80" s="61"/>
      <c r="K80" s="61"/>
      <c r="L80" s="61"/>
      <c r="M80" s="61"/>
      <c r="N80" s="61"/>
      <c r="O80" s="61"/>
      <c r="P80" s="61"/>
      <c r="Q80" s="61"/>
      <c r="R80" s="36"/>
      <c r="S80" s="36"/>
      <c r="T80" s="36"/>
      <c r="U80" s="36"/>
      <c r="V80" s="61"/>
      <c r="W80" s="57"/>
      <c r="X80" s="36"/>
      <c r="Y80" s="36"/>
      <c r="Z80" s="36"/>
      <c r="AA80" s="36"/>
      <c r="AB80" s="36"/>
      <c r="AC80" s="36"/>
      <c r="AD80" s="36"/>
      <c r="AE80" s="36"/>
      <c r="AF80" s="36"/>
    </row>
    <row r="81" spans="2:32">
      <c r="B81" s="63"/>
      <c r="C81" s="36"/>
      <c r="D81" s="49"/>
      <c r="E81" s="49"/>
      <c r="F81" s="49"/>
      <c r="G81" s="61"/>
      <c r="H81" s="49"/>
      <c r="I81" s="61"/>
      <c r="J81" s="61"/>
      <c r="K81" s="61"/>
      <c r="L81" s="61"/>
      <c r="M81" s="61"/>
      <c r="N81" s="61"/>
      <c r="O81" s="61"/>
      <c r="P81" s="61"/>
      <c r="Q81" s="61"/>
      <c r="R81" s="36"/>
      <c r="S81" s="36"/>
      <c r="T81" s="36"/>
      <c r="U81" s="36"/>
      <c r="V81" s="61"/>
      <c r="W81" s="57"/>
      <c r="X81" s="36"/>
      <c r="Y81" s="36"/>
      <c r="Z81" s="36"/>
      <c r="AA81" s="36"/>
      <c r="AB81" s="36"/>
      <c r="AC81" s="36"/>
      <c r="AD81" s="36"/>
      <c r="AE81" s="36"/>
      <c r="AF81" s="36"/>
    </row>
    <row r="82" spans="2:32">
      <c r="B82" s="36"/>
      <c r="C82" s="36"/>
      <c r="D82" s="49"/>
      <c r="E82" s="49"/>
      <c r="F82" s="49"/>
      <c r="G82" s="36"/>
      <c r="H82" s="49"/>
      <c r="I82" s="36"/>
      <c r="J82" s="36"/>
      <c r="K82" s="36"/>
      <c r="L82" s="61"/>
      <c r="M82" s="61"/>
      <c r="N82" s="61"/>
      <c r="O82" s="61"/>
      <c r="P82" s="61"/>
      <c r="Q82" s="61"/>
      <c r="R82" s="36"/>
      <c r="S82" s="36"/>
      <c r="T82" s="36"/>
      <c r="U82" s="36"/>
      <c r="V82" s="36"/>
      <c r="W82" s="36"/>
      <c r="X82" s="36"/>
      <c r="Y82" s="36"/>
      <c r="Z82" s="36"/>
      <c r="AA82" s="36"/>
      <c r="AB82" s="36"/>
      <c r="AC82" s="36"/>
      <c r="AD82" s="36"/>
      <c r="AE82" s="36"/>
      <c r="AF82" s="36"/>
    </row>
    <row r="83" spans="2:32">
      <c r="B83" s="61"/>
      <c r="C83" s="61"/>
      <c r="D83" s="49"/>
      <c r="E83" s="49"/>
      <c r="F83" s="49"/>
      <c r="G83" s="61"/>
      <c r="H83" s="49"/>
      <c r="I83" s="61"/>
      <c r="J83" s="49"/>
      <c r="K83" s="61"/>
      <c r="L83" s="61"/>
      <c r="M83" s="61"/>
      <c r="N83" s="61"/>
      <c r="O83" s="61"/>
      <c r="P83" s="61"/>
      <c r="Q83" s="61"/>
      <c r="R83" s="61"/>
      <c r="S83" s="61"/>
      <c r="T83" s="61"/>
      <c r="U83" s="61"/>
      <c r="V83" s="61"/>
      <c r="W83" s="61"/>
      <c r="X83" s="36"/>
      <c r="Y83" s="36"/>
      <c r="Z83" s="36"/>
      <c r="AA83" s="36"/>
      <c r="AB83" s="36"/>
      <c r="AC83" s="36"/>
      <c r="AD83" s="36"/>
      <c r="AE83" s="36"/>
      <c r="AF83" s="36"/>
    </row>
    <row r="84" spans="2:32">
      <c r="B84" s="61"/>
      <c r="C84" s="61"/>
      <c r="D84" s="61"/>
      <c r="E84" s="61"/>
      <c r="F84" s="61"/>
      <c r="G84" s="61"/>
      <c r="H84" s="61"/>
      <c r="I84" s="61"/>
      <c r="J84" s="61"/>
      <c r="K84" s="61"/>
      <c r="L84" s="61"/>
      <c r="M84" s="61"/>
      <c r="N84" s="61"/>
      <c r="O84" s="61"/>
      <c r="P84" s="61"/>
      <c r="Q84" s="61"/>
      <c r="R84" s="61"/>
      <c r="S84" s="61"/>
      <c r="T84" s="61"/>
      <c r="U84" s="61"/>
      <c r="V84" s="61"/>
      <c r="W84" s="61"/>
      <c r="X84" s="36"/>
      <c r="Y84" s="36"/>
      <c r="Z84" s="36"/>
      <c r="AA84" s="36"/>
      <c r="AB84" s="36"/>
      <c r="AC84" s="36"/>
      <c r="AD84" s="36"/>
      <c r="AE84" s="36"/>
      <c r="AF84" s="36"/>
    </row>
    <row r="85" spans="2:32">
      <c r="B85" s="69"/>
      <c r="C85" s="61"/>
      <c r="D85" s="61"/>
      <c r="E85" s="61"/>
      <c r="F85" s="61"/>
      <c r="G85" s="61"/>
      <c r="H85" s="61"/>
      <c r="I85" s="61"/>
      <c r="J85" s="61"/>
      <c r="K85" s="61"/>
      <c r="L85" s="61"/>
      <c r="M85" s="61"/>
      <c r="N85" s="61"/>
      <c r="O85" s="61"/>
      <c r="P85" s="61"/>
      <c r="Q85" s="61"/>
      <c r="R85" s="61"/>
      <c r="S85" s="61"/>
      <c r="T85" s="61"/>
      <c r="U85" s="61"/>
      <c r="V85" s="61"/>
      <c r="W85" s="61"/>
      <c r="X85" s="36"/>
      <c r="Y85" s="36"/>
      <c r="Z85" s="36"/>
      <c r="AA85" s="36"/>
      <c r="AB85" s="36"/>
      <c r="AC85" s="36"/>
      <c r="AD85" s="36"/>
      <c r="AE85" s="36"/>
      <c r="AF85" s="36"/>
    </row>
    <row r="86" spans="2:32">
      <c r="B86" s="65"/>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row>
    <row r="87" spans="2:32">
      <c r="C87" s="36"/>
      <c r="D87" s="70"/>
      <c r="E87" s="36"/>
      <c r="F87" s="36"/>
      <c r="G87" s="36"/>
      <c r="H87" s="36"/>
      <c r="I87" s="36"/>
      <c r="J87" s="70"/>
      <c r="K87" s="36"/>
      <c r="L87" s="71"/>
      <c r="M87" s="71"/>
      <c r="N87" s="71"/>
      <c r="O87" s="71"/>
      <c r="P87" s="71"/>
      <c r="Q87" s="71"/>
      <c r="R87" s="36"/>
      <c r="S87" s="36"/>
      <c r="T87" s="36"/>
      <c r="U87" s="36"/>
      <c r="V87" s="71"/>
      <c r="W87" s="36"/>
      <c r="X87" s="36"/>
      <c r="Y87" s="36"/>
      <c r="Z87" s="36"/>
      <c r="AA87" s="36"/>
      <c r="AB87" s="36"/>
      <c r="AC87" s="36"/>
      <c r="AD87" s="36"/>
      <c r="AE87" s="36"/>
      <c r="AF87" s="36"/>
    </row>
    <row r="88" spans="2:32">
      <c r="C88" s="36"/>
      <c r="D88" s="72"/>
      <c r="E88" s="36"/>
      <c r="F88" s="36"/>
      <c r="G88" s="36"/>
      <c r="H88" s="36"/>
      <c r="I88" s="36"/>
      <c r="J88" s="72"/>
      <c r="K88" s="36"/>
      <c r="L88" s="73"/>
      <c r="M88" s="73"/>
      <c r="N88" s="73"/>
      <c r="O88" s="73"/>
      <c r="P88" s="73"/>
      <c r="Q88" s="73"/>
      <c r="R88" s="36"/>
      <c r="S88" s="36"/>
      <c r="T88" s="36"/>
      <c r="U88" s="36"/>
      <c r="V88" s="73"/>
      <c r="W88" s="36"/>
      <c r="X88" s="36"/>
      <c r="Y88" s="36"/>
      <c r="Z88" s="36"/>
      <c r="AA88" s="36"/>
      <c r="AB88" s="36"/>
      <c r="AC88" s="36"/>
      <c r="AD88" s="36"/>
      <c r="AE88" s="36"/>
      <c r="AF88" s="36"/>
    </row>
    <row r="89" spans="2:32">
      <c r="C89" s="36"/>
      <c r="D89" s="72"/>
      <c r="E89" s="36"/>
      <c r="F89" s="36"/>
      <c r="G89" s="36"/>
      <c r="H89" s="36"/>
      <c r="I89" s="36"/>
      <c r="J89" s="72"/>
      <c r="K89" s="36"/>
      <c r="L89" s="73"/>
      <c r="M89" s="73"/>
      <c r="N89" s="73"/>
      <c r="O89" s="73"/>
      <c r="P89" s="73"/>
      <c r="Q89" s="73"/>
      <c r="R89" s="36"/>
      <c r="S89" s="36"/>
      <c r="T89" s="36"/>
      <c r="U89" s="36"/>
      <c r="V89" s="73"/>
      <c r="W89" s="36"/>
      <c r="X89" s="36"/>
      <c r="Y89" s="36"/>
      <c r="Z89" s="36"/>
      <c r="AA89" s="36"/>
      <c r="AB89" s="36"/>
      <c r="AC89" s="36"/>
      <c r="AD89" s="36"/>
      <c r="AE89" s="36"/>
      <c r="AF89" s="36"/>
    </row>
    <row r="90" spans="2:32">
      <c r="C90" s="36"/>
      <c r="D90" s="72"/>
      <c r="E90" s="36"/>
      <c r="F90" s="36"/>
      <c r="G90" s="36"/>
      <c r="H90" s="36"/>
      <c r="I90" s="36"/>
      <c r="J90" s="72"/>
      <c r="K90" s="36"/>
      <c r="L90" s="73"/>
      <c r="M90" s="73"/>
      <c r="N90" s="73"/>
      <c r="O90" s="73"/>
      <c r="P90" s="73"/>
      <c r="Q90" s="73"/>
      <c r="R90" s="36"/>
      <c r="S90" s="36"/>
      <c r="T90" s="36"/>
      <c r="U90" s="36"/>
      <c r="V90" s="73"/>
      <c r="W90" s="36"/>
      <c r="X90" s="36"/>
      <c r="Y90" s="36"/>
      <c r="Z90" s="36"/>
      <c r="AA90" s="36"/>
      <c r="AB90" s="36"/>
      <c r="AC90" s="36"/>
      <c r="AD90" s="36"/>
      <c r="AE90" s="36"/>
      <c r="AF90" s="36"/>
    </row>
    <row r="91" spans="2:32">
      <c r="C91" s="36"/>
      <c r="D91" s="72"/>
      <c r="E91" s="36"/>
      <c r="F91" s="36"/>
      <c r="G91" s="36"/>
      <c r="H91" s="36"/>
      <c r="I91" s="36"/>
      <c r="J91" s="72"/>
      <c r="K91" s="36"/>
      <c r="L91" s="73"/>
      <c r="M91" s="73"/>
      <c r="N91" s="73"/>
      <c r="O91" s="73"/>
      <c r="P91" s="73"/>
      <c r="Q91" s="73"/>
      <c r="R91" s="36"/>
      <c r="S91" s="36"/>
      <c r="T91" s="36"/>
      <c r="U91" s="36"/>
      <c r="V91" s="73"/>
      <c r="W91" s="36"/>
      <c r="X91" s="36"/>
      <c r="Y91" s="36"/>
      <c r="Z91" s="36"/>
      <c r="AA91" s="36"/>
      <c r="AB91" s="36"/>
      <c r="AC91" s="36"/>
      <c r="AD91" s="36"/>
      <c r="AE91" s="36"/>
      <c r="AF91" s="36"/>
    </row>
    <row r="92" spans="2:32">
      <c r="B92" s="63"/>
      <c r="C92" s="36"/>
      <c r="E92" s="36"/>
      <c r="F92" s="36"/>
      <c r="G92" s="36"/>
      <c r="H92" s="36"/>
      <c r="I92" s="36"/>
      <c r="K92" s="36"/>
      <c r="L92" s="36"/>
      <c r="M92" s="36"/>
      <c r="N92" s="36"/>
      <c r="O92" s="36"/>
      <c r="P92" s="36"/>
      <c r="Q92" s="36"/>
      <c r="R92" s="36"/>
      <c r="S92" s="36"/>
      <c r="T92" s="36"/>
      <c r="U92" s="36"/>
      <c r="V92" s="36"/>
      <c r="W92" s="36"/>
      <c r="X92" s="36"/>
      <c r="Y92" s="36"/>
      <c r="Z92" s="36"/>
      <c r="AA92" s="36"/>
      <c r="AB92" s="36"/>
      <c r="AC92" s="36"/>
      <c r="AD92" s="36"/>
      <c r="AE92" s="36"/>
      <c r="AF92" s="36"/>
    </row>
    <row r="93" spans="2:32">
      <c r="B93" s="63"/>
      <c r="C93" s="36"/>
      <c r="D93" s="70"/>
      <c r="E93" s="36"/>
      <c r="F93" s="36"/>
      <c r="G93" s="36"/>
      <c r="H93" s="36"/>
      <c r="I93" s="36"/>
      <c r="J93" s="70"/>
      <c r="K93" s="36"/>
      <c r="L93" s="70"/>
      <c r="M93" s="70"/>
      <c r="N93" s="70"/>
      <c r="O93" s="70"/>
      <c r="P93" s="70"/>
      <c r="Q93" s="70"/>
      <c r="R93" s="36"/>
      <c r="S93" s="36"/>
      <c r="T93" s="36"/>
      <c r="U93" s="36"/>
      <c r="V93" s="70"/>
      <c r="W93" s="36"/>
      <c r="X93" s="36"/>
      <c r="Y93" s="36"/>
      <c r="Z93" s="36"/>
      <c r="AA93" s="36"/>
      <c r="AB93" s="36"/>
      <c r="AC93" s="36"/>
      <c r="AD93" s="36"/>
      <c r="AE93" s="36"/>
      <c r="AF93" s="36"/>
    </row>
    <row r="94" spans="2:32">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row>
    <row r="95" spans="2:32">
      <c r="B95" s="65"/>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row>
    <row r="96" spans="2:32">
      <c r="B96" s="35"/>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row>
    <row r="97" spans="2:32">
      <c r="B97" s="36"/>
      <c r="C97" s="36"/>
      <c r="D97" s="62"/>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row>
    <row r="98" spans="2:32">
      <c r="B98" s="36"/>
      <c r="C98" s="36"/>
      <c r="D98" s="59"/>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row>
    <row r="99" spans="2:32">
      <c r="B99" s="36"/>
      <c r="C99" s="36"/>
      <c r="D99" s="59"/>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row>
    <row r="100" spans="2:32">
      <c r="B100" s="36"/>
      <c r="C100" s="36"/>
      <c r="D100" s="74"/>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row>
    <row r="101" spans="2:32">
      <c r="B101" s="36"/>
      <c r="C101" s="36"/>
      <c r="D101" s="59"/>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row>
    <row r="102" spans="2:32">
      <c r="B102" s="36"/>
      <c r="C102" s="36"/>
      <c r="D102" s="59"/>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row>
    <row r="103" spans="2:32">
      <c r="B103" s="75"/>
      <c r="C103" s="36"/>
      <c r="D103" s="62"/>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row>
    <row r="104" spans="2:32">
      <c r="B104" s="75"/>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row>
    <row r="105" spans="2:32">
      <c r="B105" s="36"/>
      <c r="C105" s="47"/>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row>
    <row r="106" spans="2:32">
      <c r="B106" s="76"/>
      <c r="C106" s="36"/>
      <c r="D106" s="57"/>
      <c r="E106" s="36"/>
      <c r="F106" s="57"/>
      <c r="G106" s="36"/>
      <c r="H106" s="57"/>
      <c r="I106" s="36"/>
      <c r="J106" s="57"/>
      <c r="K106" s="36"/>
      <c r="L106" s="36"/>
      <c r="M106" s="36"/>
      <c r="N106" s="36"/>
      <c r="O106" s="36"/>
      <c r="P106" s="36"/>
      <c r="Q106" s="36"/>
      <c r="R106" s="36"/>
      <c r="S106" s="36"/>
      <c r="T106" s="36"/>
      <c r="U106" s="36"/>
      <c r="V106" s="36"/>
      <c r="W106" s="36"/>
      <c r="X106" s="36"/>
      <c r="Y106" s="36"/>
      <c r="Z106" s="36"/>
      <c r="AA106" s="36"/>
      <c r="AB106" s="36"/>
      <c r="AC106" s="36"/>
      <c r="AD106" s="36"/>
      <c r="AE106" s="36"/>
      <c r="AF106" s="36"/>
    </row>
    <row r="107" spans="2:32">
      <c r="B107" s="36"/>
      <c r="C107" s="36"/>
      <c r="D107" s="57"/>
      <c r="E107" s="36"/>
      <c r="F107" s="57"/>
      <c r="G107" s="36"/>
      <c r="H107" s="57"/>
      <c r="I107" s="36"/>
      <c r="J107" s="57"/>
      <c r="K107" s="36"/>
      <c r="L107" s="36"/>
      <c r="M107" s="36"/>
      <c r="N107" s="36"/>
      <c r="O107" s="36"/>
      <c r="P107" s="36"/>
      <c r="Q107" s="36"/>
      <c r="R107" s="36"/>
      <c r="S107" s="36"/>
      <c r="T107" s="36"/>
      <c r="U107" s="36"/>
      <c r="V107" s="36"/>
      <c r="W107" s="36"/>
      <c r="X107" s="36"/>
      <c r="Y107" s="36"/>
      <c r="Z107" s="36"/>
      <c r="AA107" s="36"/>
      <c r="AB107" s="36"/>
      <c r="AC107" s="36"/>
      <c r="AD107" s="36"/>
      <c r="AE107" s="36"/>
      <c r="AF107" s="36"/>
    </row>
    <row r="108" spans="2:32">
      <c r="B108" s="36"/>
      <c r="C108" s="36"/>
      <c r="D108" s="62"/>
      <c r="E108" s="36"/>
      <c r="F108" s="63"/>
      <c r="G108" s="36"/>
      <c r="H108" s="63"/>
      <c r="I108" s="36"/>
      <c r="J108" s="77"/>
      <c r="K108" s="36"/>
      <c r="L108" s="36"/>
      <c r="M108" s="36"/>
      <c r="N108" s="36"/>
      <c r="O108" s="36"/>
      <c r="P108" s="36"/>
      <c r="Q108" s="36"/>
      <c r="R108" s="36"/>
      <c r="S108" s="36"/>
      <c r="T108" s="36"/>
      <c r="U108" s="36"/>
      <c r="V108" s="36"/>
      <c r="W108" s="36"/>
      <c r="X108" s="36"/>
      <c r="Y108" s="36"/>
      <c r="Z108" s="36"/>
      <c r="AA108" s="36"/>
      <c r="AB108" s="36"/>
      <c r="AC108" s="36"/>
      <c r="AD108" s="36"/>
      <c r="AE108" s="36"/>
      <c r="AF108" s="36"/>
    </row>
    <row r="109" spans="2:32">
      <c r="B109" s="36"/>
      <c r="C109" s="36"/>
      <c r="D109" s="62"/>
      <c r="E109" s="36"/>
      <c r="F109" s="63"/>
      <c r="G109" s="36"/>
      <c r="H109" s="63"/>
      <c r="I109" s="36"/>
      <c r="J109" s="63"/>
      <c r="K109" s="36"/>
      <c r="L109" s="36"/>
      <c r="M109" s="36"/>
      <c r="N109" s="36"/>
      <c r="O109" s="36"/>
      <c r="P109" s="36"/>
      <c r="Q109" s="36"/>
      <c r="R109" s="36"/>
      <c r="S109" s="36"/>
      <c r="T109" s="36"/>
      <c r="U109" s="36"/>
      <c r="V109" s="36"/>
      <c r="W109" s="36"/>
      <c r="X109" s="36"/>
      <c r="Y109" s="36"/>
      <c r="Z109" s="36"/>
      <c r="AA109" s="36"/>
      <c r="AB109" s="36"/>
      <c r="AC109" s="36"/>
      <c r="AD109" s="36"/>
      <c r="AE109" s="36"/>
      <c r="AF109" s="36"/>
    </row>
    <row r="110" spans="2:32">
      <c r="B110" s="36"/>
      <c r="C110" s="36"/>
      <c r="D110" s="62"/>
      <c r="E110" s="36"/>
      <c r="F110" s="63"/>
      <c r="G110" s="36"/>
      <c r="H110" s="63"/>
      <c r="I110" s="36"/>
      <c r="J110" s="63"/>
      <c r="K110" s="36"/>
      <c r="L110" s="36"/>
      <c r="M110" s="36"/>
      <c r="N110" s="36"/>
      <c r="O110" s="36"/>
      <c r="P110" s="36"/>
      <c r="Q110" s="36"/>
      <c r="R110" s="36"/>
      <c r="S110" s="36"/>
      <c r="T110" s="36"/>
      <c r="U110" s="36"/>
      <c r="V110" s="36"/>
      <c r="W110" s="36"/>
      <c r="X110" s="36"/>
      <c r="Y110" s="36"/>
      <c r="Z110" s="36"/>
      <c r="AA110" s="36"/>
      <c r="AB110" s="36"/>
      <c r="AC110" s="36"/>
      <c r="AD110" s="36"/>
      <c r="AE110" s="36"/>
      <c r="AF110" s="36"/>
    </row>
    <row r="111" spans="2:32">
      <c r="B111" s="36"/>
      <c r="C111" s="36"/>
      <c r="D111" s="62"/>
      <c r="E111" s="36"/>
      <c r="F111" s="63"/>
      <c r="G111" s="36"/>
      <c r="H111" s="63"/>
      <c r="I111" s="36"/>
      <c r="J111" s="63"/>
      <c r="K111" s="36"/>
      <c r="L111" s="36"/>
      <c r="M111" s="36"/>
      <c r="N111" s="36"/>
      <c r="O111" s="36"/>
      <c r="P111" s="36"/>
      <c r="Q111" s="36"/>
      <c r="R111" s="36"/>
      <c r="S111" s="36"/>
      <c r="T111" s="36"/>
      <c r="U111" s="36"/>
      <c r="V111" s="36"/>
      <c r="W111" s="36"/>
      <c r="X111" s="36"/>
      <c r="Y111" s="36"/>
      <c r="Z111" s="36"/>
      <c r="AA111" s="36"/>
      <c r="AB111" s="36"/>
      <c r="AC111" s="36"/>
      <c r="AD111" s="36"/>
      <c r="AE111" s="36"/>
      <c r="AF111" s="36"/>
    </row>
    <row r="112" spans="2:32">
      <c r="B112" s="36"/>
      <c r="C112" s="36"/>
      <c r="D112" s="62"/>
      <c r="E112" s="36"/>
      <c r="F112" s="63"/>
      <c r="G112" s="36"/>
      <c r="H112" s="63"/>
      <c r="I112" s="36"/>
      <c r="J112" s="63"/>
      <c r="K112" s="36"/>
      <c r="L112" s="36"/>
      <c r="M112" s="36"/>
      <c r="N112" s="36"/>
      <c r="O112" s="36"/>
      <c r="P112" s="36"/>
      <c r="Q112" s="36"/>
      <c r="R112" s="36"/>
      <c r="S112" s="36"/>
      <c r="T112" s="36"/>
      <c r="U112" s="36"/>
      <c r="V112" s="36"/>
      <c r="W112" s="36"/>
      <c r="X112" s="36"/>
      <c r="Y112" s="36"/>
      <c r="Z112" s="36"/>
      <c r="AA112" s="36"/>
      <c r="AB112" s="36"/>
      <c r="AC112" s="36"/>
      <c r="AD112" s="36"/>
      <c r="AE112" s="36"/>
      <c r="AF112" s="36"/>
    </row>
    <row r="113" spans="2:32">
      <c r="B113" s="36"/>
      <c r="C113" s="36"/>
      <c r="D113" s="62"/>
      <c r="E113" s="36"/>
      <c r="F113" s="63"/>
      <c r="G113" s="36"/>
      <c r="H113" s="63"/>
      <c r="I113" s="36"/>
      <c r="J113" s="63"/>
      <c r="K113" s="36"/>
      <c r="L113" s="36"/>
      <c r="M113" s="36"/>
      <c r="N113" s="36"/>
      <c r="O113" s="36"/>
      <c r="P113" s="36"/>
      <c r="Q113" s="36"/>
      <c r="R113" s="36"/>
      <c r="S113" s="36"/>
      <c r="T113" s="36"/>
      <c r="U113" s="36"/>
      <c r="V113" s="36"/>
      <c r="W113" s="36"/>
      <c r="X113" s="36"/>
      <c r="Y113" s="36"/>
      <c r="Z113" s="36"/>
      <c r="AA113" s="36"/>
      <c r="AB113" s="36"/>
      <c r="AC113" s="36"/>
      <c r="AD113" s="36"/>
      <c r="AE113" s="36"/>
      <c r="AF113" s="36"/>
    </row>
    <row r="114" spans="2:32">
      <c r="B114" s="36"/>
      <c r="C114" s="36"/>
      <c r="D114" s="62"/>
      <c r="E114" s="36"/>
      <c r="F114" s="63"/>
      <c r="G114" s="36"/>
      <c r="H114" s="63"/>
      <c r="I114" s="36"/>
      <c r="J114" s="63"/>
      <c r="K114" s="36"/>
      <c r="L114" s="36"/>
      <c r="M114" s="36"/>
      <c r="N114" s="36"/>
      <c r="O114" s="36"/>
      <c r="P114" s="36"/>
      <c r="Q114" s="36"/>
      <c r="R114" s="36"/>
      <c r="S114" s="36"/>
      <c r="T114" s="36"/>
      <c r="U114" s="36"/>
      <c r="V114" s="36"/>
      <c r="W114" s="36"/>
      <c r="X114" s="36"/>
      <c r="Y114" s="36"/>
      <c r="Z114" s="36"/>
      <c r="AA114" s="36"/>
      <c r="AB114" s="36"/>
      <c r="AC114" s="36"/>
      <c r="AD114" s="36"/>
      <c r="AE114" s="36"/>
      <c r="AF114" s="36"/>
    </row>
    <row r="116" spans="2:32">
      <c r="B116" s="36"/>
    </row>
  </sheetData>
  <sheetProtection sheet="1" objects="1" scenarios="1"/>
  <mergeCells count="3">
    <mergeCell ref="AQ7:AR7"/>
    <mergeCell ref="A1:U1"/>
    <mergeCell ref="A2:U2"/>
  </mergeCells>
  <phoneticPr fontId="26" type="noConversion"/>
  <printOptions horizontalCentered="1"/>
  <pageMargins left="0.75" right="0.75" top="0.76" bottom="1" header="0.48" footer="0.5"/>
  <pageSetup scale="54" orientation="landscape" r:id="rId1"/>
  <headerFooter alignWithMargins="0">
    <oddHeader>&amp;C&amp;"Times New Roman,Bold"&amp;16ATTACHMENT D, Page &amp;P of &amp;N
EVERGY</oddHeader>
    <oddFooter>&amp;R&amp;1#&amp;"Calibri"&amp;10&amp;KA80000Internal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AB64"/>
  <sheetViews>
    <sheetView view="pageBreakPreview" topLeftCell="C5" zoomScale="90" zoomScaleNormal="75" zoomScaleSheetLayoutView="90" workbookViewId="0">
      <selection activeCell="P27" sqref="P27"/>
    </sheetView>
  </sheetViews>
  <sheetFormatPr defaultRowHeight="12.5"/>
  <cols>
    <col min="1" max="1" width="4.1796875" customWidth="1"/>
    <col min="2" max="2" width="54.1796875" customWidth="1"/>
    <col min="3" max="3" width="14.81640625" customWidth="1"/>
    <col min="4" max="4" width="12.1796875" customWidth="1"/>
    <col min="5" max="5" width="0.81640625" customWidth="1"/>
    <col min="6" max="6" width="11.54296875" customWidth="1"/>
    <col min="7" max="7" width="0.81640625" customWidth="1"/>
    <col min="8" max="8" width="18.1796875" bestFit="1" customWidth="1"/>
    <col min="9" max="9" width="0.81640625" customWidth="1"/>
    <col min="10" max="10" width="15.54296875" bestFit="1" customWidth="1"/>
    <col min="11" max="11" width="0.81640625" customWidth="1"/>
    <col min="12" max="12" width="14.1796875" bestFit="1" customWidth="1"/>
    <col min="13" max="13" width="0.81640625" customWidth="1"/>
    <col min="14" max="14" width="15.81640625" customWidth="1"/>
    <col min="15" max="15" width="0.81640625" customWidth="1"/>
    <col min="16" max="16" width="15.1796875" bestFit="1" customWidth="1"/>
    <col min="17" max="17" width="0.81640625" customWidth="1"/>
    <col min="18" max="18" width="8.453125" customWidth="1"/>
    <col min="19" max="19" width="0.81640625" customWidth="1"/>
    <col min="20" max="20" width="15.453125" customWidth="1"/>
    <col min="21" max="21" width="0.81640625" customWidth="1"/>
    <col min="22" max="22" width="18.1796875" bestFit="1" customWidth="1"/>
    <col min="23" max="23" width="0.81640625" customWidth="1"/>
    <col min="24" max="24" width="14" customWidth="1"/>
    <col min="25" max="25" width="0.81640625" customWidth="1"/>
    <col min="26" max="26" width="16.453125" bestFit="1" customWidth="1"/>
    <col min="27" max="27" width="0.54296875" customWidth="1"/>
    <col min="28" max="28" width="17.81640625" bestFit="1" customWidth="1"/>
  </cols>
  <sheetData>
    <row r="1" spans="1:28" ht="20.5">
      <c r="A1" s="1247" t="str">
        <f>'Wrksht. U, LTD Cost 1'!A1:U1</f>
        <v>WORKSHEET U, LTD COST</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row>
    <row r="2" spans="1:28" ht="19">
      <c r="A2" s="1221" t="str">
        <f>' Net Monthly Bill'!A2:B2</f>
        <v>For Contract Year Beginning June 1, 2026, Based on 2025 Data</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row>
    <row r="3" spans="1:28" ht="17.5">
      <c r="A3" s="329"/>
      <c r="B3" s="286"/>
      <c r="C3" s="635"/>
      <c r="D3" s="635"/>
      <c r="E3" s="635"/>
      <c r="F3" s="635"/>
      <c r="G3" s="635"/>
      <c r="H3" s="635"/>
      <c r="I3" s="635"/>
      <c r="J3" s="635"/>
      <c r="K3" s="635"/>
      <c r="L3" s="635"/>
      <c r="M3" s="635"/>
      <c r="N3" s="635"/>
      <c r="O3" s="635"/>
      <c r="P3" s="635"/>
      <c r="Q3" s="635"/>
      <c r="R3" s="635"/>
      <c r="S3" s="635"/>
      <c r="T3" s="635"/>
      <c r="U3" s="635"/>
      <c r="V3" s="635"/>
      <c r="W3" s="635"/>
      <c r="X3" s="635"/>
      <c r="Y3" s="635"/>
      <c r="Z3" s="619"/>
      <c r="AA3" s="619"/>
      <c r="AB3" s="619"/>
    </row>
    <row r="4" spans="1:28" ht="15.5">
      <c r="A4" s="1"/>
      <c r="B4" s="4" t="s">
        <v>769</v>
      </c>
      <c r="C4" s="635"/>
      <c r="D4" s="635"/>
      <c r="E4" s="635"/>
      <c r="F4" s="635"/>
      <c r="G4" s="635"/>
      <c r="H4" s="635"/>
      <c r="I4" s="635"/>
      <c r="J4" s="635"/>
      <c r="K4" s="635"/>
      <c r="L4" s="635"/>
      <c r="M4" s="635"/>
      <c r="N4" s="635"/>
      <c r="O4" s="635"/>
      <c r="P4" s="635"/>
      <c r="Q4" s="635"/>
      <c r="R4" s="635"/>
      <c r="S4" s="635"/>
      <c r="T4" s="635"/>
      <c r="U4" s="635"/>
      <c r="V4" s="635"/>
      <c r="W4" s="635"/>
      <c r="X4" s="635"/>
      <c r="Y4" s="635"/>
      <c r="Z4" s="1"/>
      <c r="AA4" s="619"/>
      <c r="AB4" s="619"/>
    </row>
    <row r="5" spans="1:28" ht="16" thickBot="1">
      <c r="A5" s="1"/>
      <c r="B5" s="4"/>
      <c r="C5" s="635"/>
      <c r="D5" s="635"/>
      <c r="E5" s="635"/>
      <c r="F5" s="635"/>
      <c r="G5" s="635"/>
      <c r="H5" s="635"/>
      <c r="I5" s="635"/>
      <c r="J5" s="635"/>
      <c r="K5" s="635"/>
      <c r="L5" s="635"/>
      <c r="M5" s="635"/>
      <c r="N5" s="635"/>
      <c r="O5" s="635"/>
      <c r="P5" s="635"/>
      <c r="Q5" s="635"/>
      <c r="R5" s="635"/>
      <c r="S5" s="635"/>
      <c r="T5" s="635"/>
      <c r="U5" s="635"/>
      <c r="V5" s="635"/>
      <c r="W5" s="635"/>
      <c r="X5" s="635"/>
      <c r="Y5" s="635"/>
      <c r="Z5" s="1"/>
      <c r="AA5" s="619"/>
      <c r="AB5" s="619"/>
    </row>
    <row r="6" spans="1:28" ht="14.5" thickBot="1">
      <c r="A6" s="1"/>
      <c r="B6" s="649" t="s">
        <v>692</v>
      </c>
      <c r="C6" s="993">
        <f>'Wrksht. U, LTD Cost 1'!C7</f>
        <v>46022</v>
      </c>
      <c r="D6" s="650" t="s">
        <v>693</v>
      </c>
      <c r="E6" s="616"/>
      <c r="F6" s="650" t="s">
        <v>694</v>
      </c>
      <c r="G6" s="616"/>
      <c r="H6" s="650" t="s">
        <v>695</v>
      </c>
      <c r="I6" s="616"/>
      <c r="J6" s="650" t="s">
        <v>696</v>
      </c>
      <c r="K6" s="616"/>
      <c r="L6" s="650" t="s">
        <v>697</v>
      </c>
      <c r="M6" s="616"/>
      <c r="N6" s="651" t="s">
        <v>699</v>
      </c>
      <c r="O6" s="616"/>
      <c r="P6" s="650" t="s">
        <v>700</v>
      </c>
      <c r="Q6" s="616"/>
      <c r="R6" s="8" t="s">
        <v>701</v>
      </c>
      <c r="S6" s="8"/>
      <c r="T6" s="616" t="s">
        <v>702</v>
      </c>
      <c r="U6" s="616"/>
      <c r="V6" s="650" t="s">
        <v>698</v>
      </c>
      <c r="W6" s="616"/>
      <c r="X6" s="8" t="s">
        <v>319</v>
      </c>
      <c r="Y6" s="616"/>
      <c r="Z6" s="8" t="s">
        <v>320</v>
      </c>
      <c r="AA6" s="619"/>
      <c r="AB6" s="616" t="s">
        <v>974</v>
      </c>
    </row>
    <row r="7" spans="1:28" ht="14">
      <c r="A7" s="1"/>
      <c r="B7" s="619"/>
      <c r="C7" s="652"/>
      <c r="D7" s="650"/>
      <c r="E7" s="616"/>
      <c r="F7" s="650"/>
      <c r="G7" s="616"/>
      <c r="H7" s="650"/>
      <c r="I7" s="616"/>
      <c r="J7" s="650"/>
      <c r="K7" s="616"/>
      <c r="L7" s="650"/>
      <c r="M7" s="616"/>
      <c r="N7" s="651"/>
      <c r="O7" s="616"/>
      <c r="P7" s="650"/>
      <c r="Q7" s="616"/>
      <c r="R7" s="8"/>
      <c r="S7" s="8"/>
      <c r="T7" s="616"/>
      <c r="U7" s="616"/>
      <c r="V7" s="650"/>
      <c r="W7" s="616"/>
      <c r="X7" s="8"/>
      <c r="Y7" s="616"/>
      <c r="Z7" s="8"/>
      <c r="AA7" s="619"/>
      <c r="AB7" s="616"/>
    </row>
    <row r="8" spans="1:28" ht="14">
      <c r="A8" s="8"/>
      <c r="B8" s="8"/>
      <c r="C8" s="616"/>
      <c r="D8" s="8"/>
      <c r="E8" s="8"/>
      <c r="F8" s="8"/>
      <c r="G8" s="8"/>
      <c r="H8" s="8"/>
      <c r="I8" s="8"/>
      <c r="J8" s="8"/>
      <c r="K8" s="8"/>
      <c r="L8" s="8"/>
      <c r="M8" s="8"/>
      <c r="N8" s="8"/>
      <c r="O8" s="8"/>
      <c r="P8" s="8"/>
      <c r="Q8" s="8"/>
      <c r="R8" s="8"/>
      <c r="S8" s="8"/>
      <c r="T8" s="8" t="s">
        <v>321</v>
      </c>
      <c r="U8" s="8"/>
      <c r="V8" s="8"/>
      <c r="W8" s="8"/>
      <c r="X8" s="8"/>
      <c r="Y8" s="8"/>
      <c r="Z8" s="616" t="s">
        <v>547</v>
      </c>
      <c r="AA8" s="616"/>
      <c r="AB8" s="653" t="s">
        <v>1075</v>
      </c>
    </row>
    <row r="9" spans="1:28" ht="14">
      <c r="A9" s="1"/>
      <c r="B9" s="635"/>
      <c r="C9" s="619"/>
      <c r="D9" s="619"/>
      <c r="E9" s="619"/>
      <c r="F9" s="619"/>
      <c r="G9" s="619"/>
      <c r="H9" s="616" t="s">
        <v>548</v>
      </c>
      <c r="I9" s="619"/>
      <c r="J9" s="616" t="s">
        <v>549</v>
      </c>
      <c r="K9" s="616"/>
      <c r="L9" s="619"/>
      <c r="M9" s="619"/>
      <c r="N9" s="616" t="s">
        <v>550</v>
      </c>
      <c r="O9" s="619"/>
      <c r="P9" s="1"/>
      <c r="Q9" s="619"/>
      <c r="R9" s="616"/>
      <c r="S9" s="1"/>
      <c r="T9" s="616" t="s">
        <v>685</v>
      </c>
      <c r="U9" s="619"/>
      <c r="V9" s="616" t="s">
        <v>686</v>
      </c>
      <c r="W9" s="619"/>
      <c r="X9" s="8" t="s">
        <v>1400</v>
      </c>
      <c r="Y9" s="619"/>
      <c r="Z9" s="616" t="s">
        <v>1401</v>
      </c>
      <c r="AA9" s="616"/>
      <c r="AB9" s="654" t="s">
        <v>1402</v>
      </c>
    </row>
    <row r="10" spans="1:28" ht="15.5">
      <c r="A10" s="1"/>
      <c r="B10" s="1"/>
      <c r="C10" s="619"/>
      <c r="D10" s="616" t="s">
        <v>1403</v>
      </c>
      <c r="E10" s="616"/>
      <c r="F10" s="616" t="s">
        <v>1404</v>
      </c>
      <c r="G10" s="616"/>
      <c r="H10" s="616" t="s">
        <v>1405</v>
      </c>
      <c r="I10" s="616"/>
      <c r="J10" s="616" t="s">
        <v>1406</v>
      </c>
      <c r="K10" s="616"/>
      <c r="L10" s="616" t="s">
        <v>1407</v>
      </c>
      <c r="M10" s="616"/>
      <c r="N10" s="616" t="s">
        <v>1408</v>
      </c>
      <c r="O10" s="616"/>
      <c r="P10" s="616" t="s">
        <v>1409</v>
      </c>
      <c r="Q10" s="616"/>
      <c r="R10" s="616" t="s">
        <v>688</v>
      </c>
      <c r="S10" s="1"/>
      <c r="T10" s="616" t="s">
        <v>1410</v>
      </c>
      <c r="U10" s="616"/>
      <c r="V10" s="616" t="s">
        <v>1411</v>
      </c>
      <c r="W10" s="616"/>
      <c r="X10" s="8" t="s">
        <v>1412</v>
      </c>
      <c r="Y10" s="616"/>
      <c r="Z10" s="8" t="s">
        <v>2253</v>
      </c>
      <c r="AA10" s="616"/>
      <c r="AB10" s="654" t="s">
        <v>1413</v>
      </c>
    </row>
    <row r="11" spans="1:28" ht="16.5" thickBot="1">
      <c r="A11" s="1"/>
      <c r="B11" s="655" t="s">
        <v>1414</v>
      </c>
      <c r="C11" s="621" t="s">
        <v>2254</v>
      </c>
      <c r="D11" s="621" t="s">
        <v>1415</v>
      </c>
      <c r="E11" s="656"/>
      <c r="F11" s="621" t="s">
        <v>1415</v>
      </c>
      <c r="G11" s="656"/>
      <c r="H11" s="621" t="s">
        <v>1416</v>
      </c>
      <c r="I11" s="656"/>
      <c r="J11" s="621" t="s">
        <v>1417</v>
      </c>
      <c r="K11" s="656"/>
      <c r="L11" s="621" t="s">
        <v>1410</v>
      </c>
      <c r="M11" s="621"/>
      <c r="N11" s="621" t="s">
        <v>2255</v>
      </c>
      <c r="O11" s="621"/>
      <c r="P11" s="621" t="s">
        <v>1418</v>
      </c>
      <c r="Q11" s="621"/>
      <c r="R11" s="621" t="s">
        <v>2256</v>
      </c>
      <c r="S11" s="623"/>
      <c r="T11" s="622" t="s">
        <v>1420</v>
      </c>
      <c r="U11" s="621"/>
      <c r="V11" s="621" t="s">
        <v>2257</v>
      </c>
      <c r="W11" s="656"/>
      <c r="X11" s="1015" t="str">
        <f>" t = "&amp;TEXT($C$6,"yyyy")</f>
        <v xml:space="preserve"> t = 2025</v>
      </c>
      <c r="Y11" s="656"/>
      <c r="Z11" s="1016" t="str">
        <f>"in t = "&amp;TEXT($C$6,"yyyy")</f>
        <v>in t = 2025</v>
      </c>
      <c r="AA11" s="621"/>
      <c r="AB11" s="1017" t="str">
        <f>"in "&amp;TEXT($C$6,"yyyy")</f>
        <v>in 2025</v>
      </c>
    </row>
    <row r="12" spans="1:28" ht="14">
      <c r="A12" s="1"/>
      <c r="B12" s="1"/>
      <c r="C12" s="619"/>
      <c r="D12" s="616"/>
      <c r="E12" s="657"/>
      <c r="F12" s="616"/>
      <c r="G12" s="657"/>
      <c r="H12" s="616"/>
      <c r="I12" s="657"/>
      <c r="J12" s="616"/>
      <c r="K12" s="657"/>
      <c r="L12" s="616"/>
      <c r="M12" s="616"/>
      <c r="N12" s="616"/>
      <c r="O12" s="616"/>
      <c r="P12" s="616"/>
      <c r="Q12" s="616"/>
      <c r="R12" s="616"/>
      <c r="S12" s="1"/>
      <c r="T12" s="1"/>
      <c r="U12" s="616"/>
      <c r="V12" s="1"/>
      <c r="W12" s="657"/>
      <c r="X12" s="1"/>
      <c r="Y12" s="657"/>
      <c r="Z12" s="616"/>
      <c r="AA12" s="616"/>
      <c r="AB12" s="772"/>
    </row>
    <row r="13" spans="1:28" ht="14">
      <c r="A13" s="415"/>
      <c r="B13" s="1088" t="str">
        <f>'Wrksht. U, LTD Cost 1'!B13</f>
        <v>Evergy Kansas Central First Mortgage Bonds</v>
      </c>
      <c r="C13" s="998"/>
      <c r="D13" s="996"/>
      <c r="E13" s="1117"/>
      <c r="F13" s="996"/>
      <c r="G13" s="1117"/>
      <c r="H13" s="996"/>
      <c r="I13" s="1117"/>
      <c r="J13" s="996"/>
      <c r="K13" s="1117"/>
      <c r="L13" s="996"/>
      <c r="M13" s="996"/>
      <c r="N13" s="996"/>
      <c r="O13" s="996"/>
      <c r="P13" s="1117"/>
      <c r="Q13" s="996"/>
      <c r="R13" s="996"/>
      <c r="S13" s="932"/>
      <c r="T13" s="932"/>
      <c r="U13" s="996"/>
      <c r="V13" s="932"/>
      <c r="W13" s="1117"/>
      <c r="X13" s="932"/>
      <c r="Y13" s="1117"/>
      <c r="Z13" s="996"/>
      <c r="AA13" s="996"/>
      <c r="AB13" s="1118"/>
    </row>
    <row r="14" spans="1:28">
      <c r="A14" s="1001" t="str">
        <f>'Wrksht. U, LTD Cost 1'!A14</f>
        <v>(1)</v>
      </c>
      <c r="B14" s="1001" t="str">
        <f>'Wrksht. U, LTD Cost 1'!B14</f>
        <v>WR 2012 FMB 4.125% Due 2042</v>
      </c>
      <c r="C14" s="1002" t="str">
        <f>'Wrksht. U, LTD Cost 1'!C14</f>
        <v>No</v>
      </c>
      <c r="D14" s="1089">
        <f>'Wrksht. U, LTD Cost 1'!D14</f>
        <v>40969</v>
      </c>
      <c r="E14" s="997"/>
      <c r="F14" s="1089">
        <f>'Wrksht. U, LTD Cost 1'!F14</f>
        <v>51926</v>
      </c>
      <c r="G14" s="997"/>
      <c r="H14" s="1119">
        <f>'Wrksht. U, LTD Cost 1'!H14</f>
        <v>550000000</v>
      </c>
      <c r="I14" s="997"/>
      <c r="J14" s="1092">
        <v>-1862000</v>
      </c>
      <c r="K14" s="997"/>
      <c r="L14" s="1092">
        <v>-36155664</v>
      </c>
      <c r="M14" s="1018"/>
      <c r="N14" s="1012">
        <v>0</v>
      </c>
      <c r="O14" s="1018"/>
      <c r="P14" s="1092">
        <f t="shared" ref="P14:P26" si="0">+H14+J14+L14+N14</f>
        <v>511982336</v>
      </c>
      <c r="Q14" s="1018"/>
      <c r="R14" s="1120">
        <v>4.1250000000000002E-2</v>
      </c>
      <c r="S14" s="997"/>
      <c r="T14" s="1009">
        <f>-R14*'Wrksht. U, LTD Cost 1'!H14</f>
        <v>-22687500</v>
      </c>
      <c r="U14" s="1018"/>
      <c r="V14" s="1019">
        <f>+'Wrksht. U, YTM Bonds 1'!D14</f>
        <v>4.5496013665318316E-2</v>
      </c>
      <c r="W14" s="997"/>
      <c r="X14" s="1020">
        <f>'Wrksht. U, LTD Cost 1'!L14</f>
        <v>360</v>
      </c>
      <c r="Y14" s="997"/>
      <c r="Z14" s="1092">
        <f t="shared" ref="Z14:Z22" si="1">-(R14*H14)*X14/360</f>
        <v>-22687500</v>
      </c>
      <c r="AA14" s="1021"/>
      <c r="AB14" s="1022">
        <f t="shared" ref="AB14:AB20" si="2">V14</f>
        <v>4.5496013665318316E-2</v>
      </c>
    </row>
    <row r="15" spans="1:28">
      <c r="A15" s="1001" t="str">
        <f>'Wrksht. U, LTD Cost 1'!A15</f>
        <v>(2)</v>
      </c>
      <c r="B15" s="1001" t="str">
        <f>'Wrksht. U, LTD Cost 1'!B15</f>
        <v>WR 2013 FMB 4.10% Due 2043</v>
      </c>
      <c r="C15" s="1002" t="str">
        <f>'Wrksht. U, LTD Cost 1'!C15</f>
        <v>No</v>
      </c>
      <c r="D15" s="1089">
        <f>'Wrksht. U, LTD Cost 1'!D15</f>
        <v>41361</v>
      </c>
      <c r="E15" s="997"/>
      <c r="F15" s="1089">
        <f>'Wrksht. U, LTD Cost 1'!F15</f>
        <v>52322</v>
      </c>
      <c r="G15" s="997"/>
      <c r="H15" s="1119">
        <f>'Wrksht. U, LTD Cost 1'!H15</f>
        <v>430000000</v>
      </c>
      <c r="I15" s="997"/>
      <c r="J15" s="1121">
        <v>-6927500</v>
      </c>
      <c r="K15" s="997"/>
      <c r="L15" s="1121">
        <v>-5898838</v>
      </c>
      <c r="M15" s="1018"/>
      <c r="N15" s="1012">
        <v>0</v>
      </c>
      <c r="O15" s="1018"/>
      <c r="P15" s="1092">
        <f t="shared" si="0"/>
        <v>417173662</v>
      </c>
      <c r="Q15" s="1018"/>
      <c r="R15" s="1120">
        <v>4.1000000000000002E-2</v>
      </c>
      <c r="S15" s="997"/>
      <c r="T15" s="1119">
        <f>-R15*'Wrksht. U, LTD Cost 1'!H15</f>
        <v>-17630000</v>
      </c>
      <c r="U15" s="1018"/>
      <c r="V15" s="1019">
        <f>+'Wrksht. U, YTM Bonds 1'!E14</f>
        <v>4.2773730447840642E-2</v>
      </c>
      <c r="W15" s="997"/>
      <c r="X15" s="1020">
        <f>'Wrksht. U, LTD Cost 1'!L15</f>
        <v>360</v>
      </c>
      <c r="Y15" s="997"/>
      <c r="Z15" s="1092">
        <f t="shared" si="1"/>
        <v>-17630000</v>
      </c>
      <c r="AA15" s="1021"/>
      <c r="AB15" s="1022">
        <f t="shared" si="2"/>
        <v>4.2773730447840642E-2</v>
      </c>
    </row>
    <row r="16" spans="1:28">
      <c r="A16" s="1001" t="str">
        <f>'Wrksht. U, LTD Cost 1'!A16</f>
        <v>(3)</v>
      </c>
      <c r="B16" s="1001" t="str">
        <f>'Wrksht. U, LTD Cost 1'!B16</f>
        <v>WR 2013 FMB 4.625% Due 2043</v>
      </c>
      <c r="C16" s="1002" t="str">
        <f>'Wrksht. U, LTD Cost 1'!C16</f>
        <v>No</v>
      </c>
      <c r="D16" s="1089">
        <f>'Wrksht. U, LTD Cost 1'!D16</f>
        <v>41505</v>
      </c>
      <c r="E16" s="997"/>
      <c r="F16" s="1089">
        <f>'Wrksht. U, LTD Cost 1'!F16</f>
        <v>52475</v>
      </c>
      <c r="G16" s="997"/>
      <c r="H16" s="1119">
        <f>'Wrksht. U, LTD Cost 1'!H16</f>
        <v>250000000</v>
      </c>
      <c r="I16" s="997"/>
      <c r="J16" s="1092">
        <v>-5000</v>
      </c>
      <c r="K16" s="997"/>
      <c r="L16" s="1122">
        <v>-3336867</v>
      </c>
      <c r="M16" s="1018"/>
      <c r="N16" s="1092">
        <v>0</v>
      </c>
      <c r="O16" s="1018"/>
      <c r="P16" s="1092">
        <f t="shared" si="0"/>
        <v>246658133</v>
      </c>
      <c r="Q16" s="1018"/>
      <c r="R16" s="1120">
        <v>4.6249999999999999E-2</v>
      </c>
      <c r="S16" s="997"/>
      <c r="T16" s="1119">
        <f>-R16*'Wrksht. U, LTD Cost 1'!H16</f>
        <v>-11562500</v>
      </c>
      <c r="U16" s="1018"/>
      <c r="V16" s="1019">
        <f>+'Wrksht. U, YTM Bonds 1'!F14</f>
        <v>4.7084905923927979E-2</v>
      </c>
      <c r="W16" s="997"/>
      <c r="X16" s="1020">
        <f>'Wrksht. U, LTD Cost 1'!L16</f>
        <v>360</v>
      </c>
      <c r="Y16" s="997"/>
      <c r="Z16" s="1092">
        <f t="shared" si="1"/>
        <v>-11562500</v>
      </c>
      <c r="AA16" s="1021"/>
      <c r="AB16" s="1022">
        <f t="shared" si="2"/>
        <v>4.7084905923927979E-2</v>
      </c>
    </row>
    <row r="17" spans="1:28">
      <c r="A17" s="1001" t="str">
        <f>'Wrksht. U, LTD Cost 1'!A17</f>
        <v>(4)</v>
      </c>
      <c r="B17" s="1001" t="str">
        <f>'Wrksht. U, LTD Cost 1'!B17</f>
        <v>WR 2015 FMB 3.25% Due 2025</v>
      </c>
      <c r="C17" s="1002" t="str">
        <f>'Wrksht. U, LTD Cost 1'!C17</f>
        <v>No</v>
      </c>
      <c r="D17" s="1089">
        <f>'Wrksht. U, LTD Cost 1'!D17</f>
        <v>42321</v>
      </c>
      <c r="E17" s="1023"/>
      <c r="F17" s="1089">
        <f>'Wrksht. U, LTD Cost 1'!F17</f>
        <v>45992</v>
      </c>
      <c r="G17" s="1023"/>
      <c r="H17" s="1119">
        <f>'Wrksht. U, LTD Cost 1'!H17</f>
        <v>250000000</v>
      </c>
      <c r="I17" s="1023"/>
      <c r="J17" s="1092">
        <v>-2500</v>
      </c>
      <c r="K17" s="1023"/>
      <c r="L17" s="1106">
        <v>-2047903</v>
      </c>
      <c r="M17" s="1002"/>
      <c r="N17" s="1106">
        <v>0</v>
      </c>
      <c r="O17" s="1002"/>
      <c r="P17" s="1092">
        <f t="shared" si="0"/>
        <v>247949597</v>
      </c>
      <c r="Q17" s="1002"/>
      <c r="R17" s="1120">
        <v>3.2500000000000001E-2</v>
      </c>
      <c r="S17" s="997"/>
      <c r="T17" s="1119">
        <f>-R17*'Wrksht. U, LTD Cost 1'!H17</f>
        <v>-8125000</v>
      </c>
      <c r="U17" s="1002"/>
      <c r="V17" s="1019">
        <f>+'Wrksht. U, YTM Bonds 1'!G14</f>
        <v>3.346639660565584E-2</v>
      </c>
      <c r="W17" s="1023"/>
      <c r="X17" s="1020">
        <f>'Wrksht. U, LTD Cost 1'!L17</f>
        <v>330</v>
      </c>
      <c r="Y17" s="1023"/>
      <c r="Z17" s="1092">
        <f t="shared" si="1"/>
        <v>-7447916.666666667</v>
      </c>
      <c r="AA17" s="1002"/>
      <c r="AB17" s="1022">
        <f t="shared" si="2"/>
        <v>3.346639660565584E-2</v>
      </c>
    </row>
    <row r="18" spans="1:28">
      <c r="A18" s="1001" t="str">
        <f>'Wrksht. U, LTD Cost 1'!A18</f>
        <v>(5)</v>
      </c>
      <c r="B18" s="1001" t="str">
        <f>'Wrksht. U, LTD Cost 1'!B18</f>
        <v>WR 2015 FMB 4.25% Due 2045</v>
      </c>
      <c r="C18" s="1002" t="str">
        <f>'Wrksht. U, LTD Cost 1'!C18</f>
        <v>No</v>
      </c>
      <c r="D18" s="1089">
        <f>'Wrksht. U, LTD Cost 1'!D18</f>
        <v>42321</v>
      </c>
      <c r="E18" s="997"/>
      <c r="F18" s="1089">
        <f>'Wrksht. U, LTD Cost 1'!F18</f>
        <v>53297</v>
      </c>
      <c r="G18" s="997"/>
      <c r="H18" s="1119">
        <f>'Wrksht. U, LTD Cost 1'!H18</f>
        <v>300000000</v>
      </c>
      <c r="I18" s="997"/>
      <c r="J18" s="1092">
        <v>-1218000</v>
      </c>
      <c r="K18" s="997"/>
      <c r="L18" s="1092">
        <v>-3125884</v>
      </c>
      <c r="M18" s="997"/>
      <c r="N18" s="1092">
        <v>-62398685</v>
      </c>
      <c r="O18" s="997"/>
      <c r="P18" s="1092">
        <f t="shared" si="0"/>
        <v>233257431</v>
      </c>
      <c r="Q18" s="997"/>
      <c r="R18" s="1120">
        <v>4.2500000000000003E-2</v>
      </c>
      <c r="S18" s="997"/>
      <c r="T18" s="1119">
        <f>-R18*'Wrksht. U, LTD Cost 1'!H18</f>
        <v>-12750000</v>
      </c>
      <c r="U18" s="997"/>
      <c r="V18" s="1019">
        <f>+'Wrksht. U, YTM Bonds 1'!H14</f>
        <v>5.8268808958201551E-2</v>
      </c>
      <c r="W18" s="997"/>
      <c r="X18" s="1020">
        <f>'Wrksht. U, LTD Cost 1'!L18</f>
        <v>360</v>
      </c>
      <c r="Y18" s="997"/>
      <c r="Z18" s="1092">
        <f t="shared" si="1"/>
        <v>-12750000</v>
      </c>
      <c r="AA18" s="997"/>
      <c r="AB18" s="1022">
        <f t="shared" si="2"/>
        <v>5.8268808958201551E-2</v>
      </c>
    </row>
    <row r="19" spans="1:28">
      <c r="A19" s="1001" t="str">
        <f>'Wrksht. U, LTD Cost 1'!A19</f>
        <v>(6)</v>
      </c>
      <c r="B19" s="1001" t="str">
        <f>'Wrksht. U, LTD Cost 1'!B19</f>
        <v>WR 2016 FMB 2.55% Due 2026</v>
      </c>
      <c r="C19" s="1002" t="str">
        <f>'Wrksht. U, LTD Cost 1'!C19</f>
        <v>No</v>
      </c>
      <c r="D19" s="1089">
        <f>'Wrksht. U, LTD Cost 1'!D19</f>
        <v>42541</v>
      </c>
      <c r="E19" s="997"/>
      <c r="F19" s="1089">
        <f>'Wrksht. U, LTD Cost 1'!F19</f>
        <v>46204</v>
      </c>
      <c r="G19" s="997"/>
      <c r="H19" s="1119">
        <f>'Wrksht. U, LTD Cost 1'!H19</f>
        <v>350000000</v>
      </c>
      <c r="I19" s="997"/>
      <c r="J19" s="1092">
        <v>-493500</v>
      </c>
      <c r="K19" s="997"/>
      <c r="L19" s="1092">
        <v>-4267815</v>
      </c>
      <c r="M19" s="997"/>
      <c r="N19" s="1092">
        <v>0</v>
      </c>
      <c r="O19" s="997"/>
      <c r="P19" s="1092">
        <f t="shared" si="0"/>
        <v>345238685</v>
      </c>
      <c r="Q19" s="997"/>
      <c r="R19" s="1120">
        <v>2.5499999999999998E-2</v>
      </c>
      <c r="S19" s="997"/>
      <c r="T19" s="1119">
        <f>-R19*'Wrksht. U, LTD Cost 1'!H19</f>
        <v>-8925000</v>
      </c>
      <c r="U19" s="997"/>
      <c r="V19" s="1019">
        <f>+'Wrksht. U, YTM Bonds 1'!I14</f>
        <v>2.7057170827015781E-2</v>
      </c>
      <c r="W19" s="997"/>
      <c r="X19" s="1020">
        <f>'Wrksht. U, LTD Cost 1'!L19</f>
        <v>360</v>
      </c>
      <c r="Y19" s="997"/>
      <c r="Z19" s="1092">
        <f t="shared" si="1"/>
        <v>-8925000</v>
      </c>
      <c r="AA19" s="997"/>
      <c r="AB19" s="1022">
        <f>V19</f>
        <v>2.7057170827015781E-2</v>
      </c>
    </row>
    <row r="20" spans="1:28">
      <c r="A20" s="1001" t="str">
        <f>'Wrksht. U, LTD Cost 1'!A20</f>
        <v>(7)</v>
      </c>
      <c r="B20" s="1001" t="str">
        <f>'Wrksht. U, LTD Cost 1'!B20</f>
        <v>WR 2017 FMB 3.10% Due 2027</v>
      </c>
      <c r="C20" s="1002" t="str">
        <f>'Wrksht. U, LTD Cost 1'!C20</f>
        <v>No</v>
      </c>
      <c r="D20" s="1089">
        <f>'Wrksht. U, LTD Cost 1'!D20</f>
        <v>42800</v>
      </c>
      <c r="E20" s="997"/>
      <c r="F20" s="1089">
        <f>'Wrksht. U, LTD Cost 1'!F20</f>
        <v>46478</v>
      </c>
      <c r="G20" s="997"/>
      <c r="H20" s="1119">
        <f>'Wrksht. U, LTD Cost 1'!H20</f>
        <v>300000000</v>
      </c>
      <c r="I20" s="997"/>
      <c r="J20" s="1092">
        <v>-1164000</v>
      </c>
      <c r="K20" s="997"/>
      <c r="L20" s="1092">
        <v>-2630917</v>
      </c>
      <c r="M20" s="997"/>
      <c r="N20" s="1092">
        <v>0</v>
      </c>
      <c r="O20" s="997"/>
      <c r="P20" s="1092">
        <f t="shared" si="0"/>
        <v>296205083</v>
      </c>
      <c r="Q20" s="997"/>
      <c r="R20" s="1120">
        <v>3.1E-2</v>
      </c>
      <c r="S20" s="997"/>
      <c r="T20" s="1119">
        <f>-R20*'Wrksht. U, LTD Cost 1'!H20</f>
        <v>-9300000</v>
      </c>
      <c r="U20" s="997"/>
      <c r="V20" s="1019">
        <f>+'Wrksht. U, YTM Bonds 1'!J14</f>
        <v>3.248090570423412E-2</v>
      </c>
      <c r="W20" s="997"/>
      <c r="X20" s="1020">
        <f>'Wrksht. U, LTD Cost 1'!L20</f>
        <v>360</v>
      </c>
      <c r="Y20" s="997"/>
      <c r="Z20" s="1123">
        <f t="shared" si="1"/>
        <v>-9300000</v>
      </c>
      <c r="AA20" s="997"/>
      <c r="AB20" s="1022">
        <f t="shared" si="2"/>
        <v>3.248090570423412E-2</v>
      </c>
    </row>
    <row r="21" spans="1:28">
      <c r="A21" s="1001" t="str">
        <f>'Wrksht. U, LTD Cost 1'!A21</f>
        <v>(8)</v>
      </c>
      <c r="B21" s="1001" t="str">
        <f>'Wrksht. U, LTD Cost 1'!B21</f>
        <v>WR 2019 FMB 3.25% Due 2049</v>
      </c>
      <c r="C21" s="1002" t="str">
        <f>'Wrksht. U, LTD Cost 1'!C21</f>
        <v>No</v>
      </c>
      <c r="D21" s="1089">
        <f>'Wrksht. U, LTD Cost 1'!D21</f>
        <v>43696</v>
      </c>
      <c r="E21" s="997"/>
      <c r="F21" s="1089">
        <f>'Wrksht. U, LTD Cost 1'!F21</f>
        <v>54667</v>
      </c>
      <c r="G21" s="997"/>
      <c r="H21" s="1119">
        <f>'Wrksht. U, LTD Cost 1'!H21</f>
        <v>300000000</v>
      </c>
      <c r="I21" s="997"/>
      <c r="J21" s="1092">
        <v>-2622000</v>
      </c>
      <c r="K21" s="997"/>
      <c r="L21" s="1092">
        <v>-3209513</v>
      </c>
      <c r="M21" s="997"/>
      <c r="N21" s="1092">
        <v>0</v>
      </c>
      <c r="O21" s="997"/>
      <c r="P21" s="1092">
        <f t="shared" si="0"/>
        <v>294168487</v>
      </c>
      <c r="Q21" s="997"/>
      <c r="R21" s="1120">
        <v>3.2500000000000001E-2</v>
      </c>
      <c r="S21" s="997"/>
      <c r="T21" s="1119">
        <f>-R21*'Wrksht. U, LTD Cost 1'!H21</f>
        <v>-9750000</v>
      </c>
      <c r="U21" s="997"/>
      <c r="V21" s="1019">
        <f>+'Wrksht. U, YTM Bonds 1'!K14</f>
        <v>3.3531388736853712E-2</v>
      </c>
      <c r="W21" s="997"/>
      <c r="X21" s="1020">
        <f>'Wrksht. U, LTD Cost 1'!L21</f>
        <v>360</v>
      </c>
      <c r="Y21" s="997"/>
      <c r="Z21" s="1123">
        <f t="shared" si="1"/>
        <v>-9750000</v>
      </c>
      <c r="AA21" s="997"/>
      <c r="AB21" s="1022">
        <f>V21</f>
        <v>3.3531388736853712E-2</v>
      </c>
    </row>
    <row r="22" spans="1:28">
      <c r="A22" s="1001" t="str">
        <f>'Wrksht. U, LTD Cost 1'!A22</f>
        <v>(9)</v>
      </c>
      <c r="B22" s="1001" t="str">
        <f>'Wrksht. U, LTD Cost 1'!B22</f>
        <v>WR 2020 FMB 3.45% Due 2050</v>
      </c>
      <c r="C22" s="1002" t="str">
        <f>'Wrksht. U, LTD Cost 1'!C22</f>
        <v>No</v>
      </c>
      <c r="D22" s="1089">
        <f>'Wrksht. U, LTD Cost 1'!D22</f>
        <v>43930</v>
      </c>
      <c r="E22" s="997"/>
      <c r="F22" s="1089">
        <f>'Wrksht. U, LTD Cost 1'!F22</f>
        <v>54893</v>
      </c>
      <c r="G22" s="997"/>
      <c r="H22" s="1119">
        <f>'Wrksht. U, LTD Cost 1'!H22</f>
        <v>500000000</v>
      </c>
      <c r="I22" s="997"/>
      <c r="J22" s="1092">
        <v>-2045000</v>
      </c>
      <c r="K22" s="997"/>
      <c r="L22" s="1092">
        <v>-5299724</v>
      </c>
      <c r="M22" s="997"/>
      <c r="N22" s="1092">
        <v>-15370356</v>
      </c>
      <c r="O22" s="997"/>
      <c r="P22" s="1092">
        <f t="shared" si="0"/>
        <v>477284920</v>
      </c>
      <c r="Q22" s="997"/>
      <c r="R22" s="1120">
        <v>3.4500000000000003E-2</v>
      </c>
      <c r="S22" s="997"/>
      <c r="T22" s="1119">
        <f>-R22*'Wrksht. U, LTD Cost 1'!H22</f>
        <v>-17250000</v>
      </c>
      <c r="U22" s="997"/>
      <c r="V22" s="1019">
        <f>+'Wrksht. U, YTM Bonds 1'!L14</f>
        <v>3.7019373651547546E-2</v>
      </c>
      <c r="W22" s="997"/>
      <c r="X22" s="1020">
        <f>'Wrksht. U, LTD Cost 1'!L22</f>
        <v>360</v>
      </c>
      <c r="Y22" s="997"/>
      <c r="Z22" s="1123">
        <f t="shared" si="1"/>
        <v>-17250000</v>
      </c>
      <c r="AA22" s="997"/>
      <c r="AB22" s="1022">
        <f>V22</f>
        <v>3.7019373651547546E-2</v>
      </c>
    </row>
    <row r="23" spans="1:28">
      <c r="A23" s="1001" t="str">
        <f>'Wrksht. U, LTD Cost 1'!A23</f>
        <v>(10)</v>
      </c>
      <c r="B23" s="1001" t="str">
        <f>'Wrksht. U, LTD Cost 1'!B23</f>
        <v>WR 2023 FMB 5.70% Due 2053</v>
      </c>
      <c r="C23" s="1002" t="str">
        <f>'Wrksht. U, LTD Cost 1'!C23</f>
        <v>No</v>
      </c>
      <c r="D23" s="1089">
        <f>'Wrksht. U, LTD Cost 1'!D23</f>
        <v>44999</v>
      </c>
      <c r="E23" s="997"/>
      <c r="F23" s="1089">
        <f>'Wrksht. U, LTD Cost 1'!F23</f>
        <v>55958</v>
      </c>
      <c r="G23" s="997"/>
      <c r="H23" s="1119">
        <f>'Wrksht. U, LTD Cost 1'!H23</f>
        <v>400000000</v>
      </c>
      <c r="I23" s="997"/>
      <c r="J23" s="1092">
        <v>-2336000</v>
      </c>
      <c r="K23" s="997"/>
      <c r="L23" s="1092">
        <v>-4330417.5</v>
      </c>
      <c r="M23" s="997"/>
      <c r="N23" s="1092">
        <v>0</v>
      </c>
      <c r="O23" s="997"/>
      <c r="P23" s="1092">
        <f t="shared" si="0"/>
        <v>393333582.5</v>
      </c>
      <c r="Q23" s="997"/>
      <c r="R23" s="1120">
        <v>5.7000000000000002E-2</v>
      </c>
      <c r="S23" s="997"/>
      <c r="T23" s="1119">
        <f>-R23*'Wrksht. U, LTD Cost 1'!H23</f>
        <v>-22800000</v>
      </c>
      <c r="U23" s="997"/>
      <c r="V23" s="1019">
        <f>+'Wrksht. U, YTM Bonds 1'!M14</f>
        <v>5.8180813302457134E-2</v>
      </c>
      <c r="W23" s="997"/>
      <c r="X23" s="1020">
        <f>'Wrksht. U, LTD Cost 1'!L23</f>
        <v>360</v>
      </c>
      <c r="Y23" s="997"/>
      <c r="Z23" s="1123">
        <f t="shared" ref="Z23:Z24" si="3">-(R23*H23)*X23/360</f>
        <v>-22800000</v>
      </c>
      <c r="AA23" s="997"/>
      <c r="AB23" s="1022">
        <f t="shared" ref="AB23:AB24" si="4">V23</f>
        <v>5.8180813302457134E-2</v>
      </c>
    </row>
    <row r="24" spans="1:28">
      <c r="A24" s="1001" t="str">
        <f>'Wrksht. U, LTD Cost 1'!A24</f>
        <v>(11)</v>
      </c>
      <c r="B24" s="1001" t="str">
        <f>'Wrksht. U, LTD Cost 1'!B24</f>
        <v>WR 2023 FMB 5.90% Due 2033</v>
      </c>
      <c r="C24" s="1002" t="str">
        <f>'Wrksht. U, LTD Cost 1'!C24</f>
        <v>No</v>
      </c>
      <c r="D24" s="1089">
        <f>'Wrksht. U, LTD Cost 1'!D24</f>
        <v>45245</v>
      </c>
      <c r="E24" s="997"/>
      <c r="F24" s="1089">
        <f>'Wrksht. U, LTD Cost 1'!F24</f>
        <v>48898</v>
      </c>
      <c r="G24" s="997"/>
      <c r="H24" s="1119">
        <f>'Wrksht. U, LTD Cost 1'!H24</f>
        <v>300000000</v>
      </c>
      <c r="I24" s="997"/>
      <c r="J24" s="1092">
        <v>-336000</v>
      </c>
      <c r="K24" s="997"/>
      <c r="L24" s="1092">
        <v>-2645279.83</v>
      </c>
      <c r="M24" s="997"/>
      <c r="N24" s="1092">
        <v>0</v>
      </c>
      <c r="O24" s="997"/>
      <c r="P24" s="1092">
        <f t="shared" si="0"/>
        <v>297018720.17000002</v>
      </c>
      <c r="Q24" s="997"/>
      <c r="R24" s="1120">
        <v>5.8999999999999997E-2</v>
      </c>
      <c r="S24" s="997"/>
      <c r="T24" s="1119">
        <f>-R24*'Wrksht. U, LTD Cost 1'!H24</f>
        <v>-17700000</v>
      </c>
      <c r="U24" s="997"/>
      <c r="V24" s="1019">
        <f>+'Wrksht. U, YTM Bonds 1'!N14</f>
        <v>6.0338013881888627E-2</v>
      </c>
      <c r="W24" s="997"/>
      <c r="X24" s="1020">
        <f>'Wrksht. U, LTD Cost 1'!L24</f>
        <v>360</v>
      </c>
      <c r="Y24" s="997"/>
      <c r="Z24" s="1123">
        <f t="shared" si="3"/>
        <v>-17700000</v>
      </c>
      <c r="AA24" s="997"/>
      <c r="AB24" s="1022">
        <f t="shared" si="4"/>
        <v>6.0338013881888627E-2</v>
      </c>
    </row>
    <row r="25" spans="1:28">
      <c r="A25" s="1001" t="str">
        <f>'Wrksht. U, LTD Cost 1'!A25</f>
        <v>(12)</v>
      </c>
      <c r="B25" s="1001" t="str">
        <f>'Wrksht. U, LTD Cost 1'!B25</f>
        <v>WR 2025 Sr. Notes 4.70% Due 2028</v>
      </c>
      <c r="C25" s="1002" t="str">
        <f>'Wrksht. U, LTD Cost 1'!C25</f>
        <v>No</v>
      </c>
      <c r="D25" s="1089">
        <f>'Wrksht. U, LTD Cost 1'!D25</f>
        <v>45729</v>
      </c>
      <c r="E25" s="997"/>
      <c r="F25" s="1089">
        <f>'Wrksht. U, LTD Cost 1'!F25</f>
        <v>46825</v>
      </c>
      <c r="G25" s="997"/>
      <c r="H25" s="1119">
        <f>'Wrksht. U, LTD Cost 1'!H25</f>
        <v>300000000</v>
      </c>
      <c r="I25" s="997"/>
      <c r="J25" s="1092">
        <v>-339000</v>
      </c>
      <c r="K25" s="997"/>
      <c r="L25" s="1092">
        <v>-2499374.0699999998</v>
      </c>
      <c r="M25" s="997"/>
      <c r="N25" s="1092">
        <v>0</v>
      </c>
      <c r="O25" s="997"/>
      <c r="P25" s="1092">
        <f t="shared" si="0"/>
        <v>297161625.93000001</v>
      </c>
      <c r="Q25" s="997"/>
      <c r="R25" s="1120">
        <v>4.7E-2</v>
      </c>
      <c r="S25" s="997"/>
      <c r="T25" s="1119">
        <f>-R25*'Wrksht. U, LTD Cost 1'!H25</f>
        <v>-14100000</v>
      </c>
      <c r="U25" s="997"/>
      <c r="V25" s="1019">
        <f>+'Wrksht. U, YTM Bonds 1'!O14</f>
        <v>5.0437894111161348E-2</v>
      </c>
      <c r="W25" s="997"/>
      <c r="X25" s="1020">
        <f>'Wrksht. U, LTD Cost 1'!L25</f>
        <v>288</v>
      </c>
      <c r="Y25" s="997"/>
      <c r="Z25" s="1123">
        <f t="shared" ref="Z25:Z27" si="5">-(R25*H25)*X25/360</f>
        <v>-11280000</v>
      </c>
      <c r="AA25" s="997"/>
      <c r="AB25" s="1022">
        <f t="shared" ref="AB25:AB27" si="6">V25</f>
        <v>5.0437894111161348E-2</v>
      </c>
    </row>
    <row r="26" spans="1:28">
      <c r="A26" s="1001" t="str">
        <f>'Wrksht. U, LTD Cost 1'!A26</f>
        <v>(13)</v>
      </c>
      <c r="B26" s="1001" t="str">
        <f>'Wrksht. U, LTD Cost 1'!B26</f>
        <v>WR 2025 FMB 5.25% Due 2035</v>
      </c>
      <c r="C26" s="1002" t="str">
        <f>'Wrksht. U, LTD Cost 1'!C26</f>
        <v>No</v>
      </c>
      <c r="D26" s="1089">
        <f>'Wrksht. U, LTD Cost 1'!D26</f>
        <v>45729</v>
      </c>
      <c r="E26" s="997"/>
      <c r="F26" s="1089">
        <f>'Wrksht. U, LTD Cost 1'!F26</f>
        <v>49383</v>
      </c>
      <c r="G26" s="997"/>
      <c r="H26" s="1119">
        <f>'Wrksht. U, LTD Cost 1'!H26</f>
        <v>300000000</v>
      </c>
      <c r="I26" s="997"/>
      <c r="J26" s="1092">
        <v>-1131000</v>
      </c>
      <c r="K26" s="997"/>
      <c r="L26" s="1092">
        <v>-2630075.08</v>
      </c>
      <c r="M26" s="997"/>
      <c r="N26" s="1092">
        <v>0</v>
      </c>
      <c r="O26" s="997"/>
      <c r="P26" s="1092">
        <f t="shared" si="0"/>
        <v>296238924.92000002</v>
      </c>
      <c r="Q26" s="997"/>
      <c r="R26" s="1120">
        <v>5.2499999999999998E-2</v>
      </c>
      <c r="S26" s="997"/>
      <c r="T26" s="1119">
        <f>-R26*'Wrksht. U, LTD Cost 1'!H26</f>
        <v>-15750000</v>
      </c>
      <c r="U26" s="997"/>
      <c r="V26" s="1019">
        <f>+'Wrksht. U, YTM Bonds 1'!P14</f>
        <v>5.4138835019280941E-2</v>
      </c>
      <c r="W26" s="997"/>
      <c r="X26" s="1020">
        <f>'Wrksht. U, LTD Cost 1'!L26</f>
        <v>288</v>
      </c>
      <c r="Y26" s="997"/>
      <c r="Z26" s="1123">
        <f t="shared" si="5"/>
        <v>-12600000</v>
      </c>
      <c r="AA26" s="997"/>
      <c r="AB26" s="1022">
        <f t="shared" si="6"/>
        <v>5.4138835019280941E-2</v>
      </c>
    </row>
    <row r="27" spans="1:28">
      <c r="A27" s="1001" t="str">
        <f>'Wrksht. U, LTD Cost 1'!A27</f>
        <v>(14)</v>
      </c>
      <c r="B27" s="1001" t="str">
        <f>'Wrksht. U, LTD Cost 1'!B27</f>
        <v>WR 2025 FMB 5.25% Due 2035 (reopen)</v>
      </c>
      <c r="C27" s="1002" t="str">
        <f>'Wrksht. U, LTD Cost 1'!C27</f>
        <v>No</v>
      </c>
      <c r="D27" s="1089">
        <f>'Wrksht. U, LTD Cost 1'!D27</f>
        <v>45996</v>
      </c>
      <c r="E27" s="997"/>
      <c r="F27" s="1089">
        <f>'Wrksht. U, LTD Cost 1'!F27</f>
        <v>49383</v>
      </c>
      <c r="G27" s="997"/>
      <c r="H27" s="1119">
        <f>'Wrksht. U, LTD Cost 1'!H27</f>
        <v>300000000</v>
      </c>
      <c r="I27" s="997"/>
      <c r="J27" s="1092">
        <v>5475000</v>
      </c>
      <c r="K27" s="997"/>
      <c r="L27" s="1092">
        <v>-2873650.55</v>
      </c>
      <c r="M27" s="997"/>
      <c r="N27" s="1092">
        <v>0</v>
      </c>
      <c r="O27" s="997"/>
      <c r="P27" s="1092">
        <f>+H27+J27+L27+N27</f>
        <v>302601349.44999999</v>
      </c>
      <c r="Q27" s="997"/>
      <c r="R27" s="1120">
        <v>5.2499999999999998E-2</v>
      </c>
      <c r="S27" s="997"/>
      <c r="T27" s="1119">
        <f>-R27*'Wrksht. U, LTD Cost 1'!H27</f>
        <v>-15750000</v>
      </c>
      <c r="U27" s="997"/>
      <c r="V27" s="1019">
        <f>+'Wrksht. U, YTM Bonds 1'!Q14</f>
        <v>5.1302268572086203E-2</v>
      </c>
      <c r="W27" s="997"/>
      <c r="X27" s="1020">
        <f>'Wrksht. U, LTD Cost 1'!L27</f>
        <v>26</v>
      </c>
      <c r="Y27" s="997"/>
      <c r="Z27" s="1123">
        <f t="shared" si="5"/>
        <v>-1137500</v>
      </c>
      <c r="AA27" s="997"/>
      <c r="AB27" s="1022">
        <f t="shared" si="6"/>
        <v>5.1302268572086203E-2</v>
      </c>
    </row>
    <row r="28" spans="1:28">
      <c r="A28" s="416"/>
      <c r="B28" s="1001"/>
      <c r="C28" s="1002"/>
      <c r="D28" s="1089"/>
      <c r="E28" s="997"/>
      <c r="F28" s="1089"/>
      <c r="G28" s="997"/>
      <c r="H28" s="1009"/>
      <c r="I28" s="997"/>
      <c r="J28" s="1009"/>
      <c r="K28" s="997"/>
      <c r="L28" s="1009"/>
      <c r="M28" s="1012"/>
      <c r="N28" s="1012"/>
      <c r="O28" s="1012"/>
      <c r="P28" s="1009"/>
      <c r="Q28" s="1012"/>
      <c r="R28" s="1124"/>
      <c r="S28" s="997"/>
      <c r="T28" s="1092"/>
      <c r="U28" s="1012"/>
      <c r="V28" s="1002"/>
      <c r="W28" s="997"/>
      <c r="X28" s="1020"/>
      <c r="Y28" s="997"/>
      <c r="Z28" s="1012"/>
      <c r="AA28" s="997"/>
      <c r="AB28" s="1024"/>
    </row>
    <row r="29" spans="1:28" ht="14">
      <c r="A29" s="416"/>
      <c r="B29" s="1088" t="str">
        <f>'Wrksht. U, LTD Cost 1'!B29</f>
        <v>Evergy Kansas Central Pollution Control Bonds</v>
      </c>
      <c r="C29" s="1002"/>
      <c r="D29" s="1089"/>
      <c r="E29" s="997"/>
      <c r="F29" s="1089"/>
      <c r="G29" s="997"/>
      <c r="H29" s="1009"/>
      <c r="I29" s="997"/>
      <c r="J29" s="1009"/>
      <c r="K29" s="997"/>
      <c r="L29" s="1009"/>
      <c r="M29" s="1012"/>
      <c r="N29" s="1009"/>
      <c r="O29" s="1012"/>
      <c r="P29" s="1009"/>
      <c r="Q29" s="1012"/>
      <c r="R29" s="1125"/>
      <c r="S29" s="997"/>
      <c r="T29" s="1092"/>
      <c r="U29" s="1012"/>
      <c r="V29" s="1019"/>
      <c r="W29" s="997"/>
      <c r="X29" s="1020"/>
      <c r="Y29" s="997"/>
      <c r="Z29" s="1009"/>
      <c r="AA29" s="997"/>
      <c r="AB29" s="1022"/>
    </row>
    <row r="30" spans="1:28">
      <c r="A30" s="1001" t="str">
        <f>'Wrksht. U, LTD Cost 1'!A30</f>
        <v>(15)</v>
      </c>
      <c r="B30" s="1001" t="str">
        <f>'Wrksht. U, LTD Cost 1'!B30</f>
        <v>WR 1994 St. Marys PCB Variable Due 2032</v>
      </c>
      <c r="C30" s="1002" t="str">
        <f>'Wrksht. U, LTD Cost 1'!C30</f>
        <v>No</v>
      </c>
      <c r="D30" s="1089">
        <f>'Wrksht. U, LTD Cost 1'!D30</f>
        <v>34452</v>
      </c>
      <c r="E30" s="997"/>
      <c r="F30" s="1089">
        <f>'Wrksht. U, LTD Cost 1'!F30</f>
        <v>45986</v>
      </c>
      <c r="G30" s="997"/>
      <c r="H30" s="1009">
        <f>'Wrksht. U, LTD Cost 1'!H30</f>
        <v>45000000</v>
      </c>
      <c r="I30" s="997"/>
      <c r="J30" s="1009">
        <v>0</v>
      </c>
      <c r="K30" s="997"/>
      <c r="L30" s="1126">
        <v>-866228</v>
      </c>
      <c r="M30" s="1012"/>
      <c r="N30" s="1009">
        <v>-439751</v>
      </c>
      <c r="O30" s="1012"/>
      <c r="P30" s="1009">
        <f>+H30+J30+L30+N30</f>
        <v>43694021</v>
      </c>
      <c r="Q30" s="1012"/>
      <c r="R30" s="1127">
        <v>3.0001219515582669E-2</v>
      </c>
      <c r="S30" s="997"/>
      <c r="T30" s="1119">
        <v>-1180849.31520548</v>
      </c>
      <c r="U30" s="1012"/>
      <c r="V30" s="1019">
        <v>3.0001219515582669E-2</v>
      </c>
      <c r="W30" s="997"/>
      <c r="X30" s="1020">
        <f>'Wrksht. U, LTD Cost 1'!L30</f>
        <v>328</v>
      </c>
      <c r="Y30" s="997"/>
      <c r="Z30" s="1128">
        <f>-(R30*H30)*X30/365</f>
        <v>-1213200.0001369868</v>
      </c>
      <c r="AA30" s="997"/>
      <c r="AB30" s="1022">
        <f t="shared" ref="AB30:AB33" si="7">V30</f>
        <v>3.0001219515582669E-2</v>
      </c>
    </row>
    <row r="31" spans="1:28">
      <c r="A31" s="1001" t="str">
        <f>'Wrksht. U, LTD Cost 1'!A31</f>
        <v>(16)</v>
      </c>
      <c r="B31" s="1001" t="str">
        <f>'Wrksht. U, LTD Cost 1'!B31</f>
        <v>WR 1994 St. Marys PCB Variable Due 2033</v>
      </c>
      <c r="C31" s="1002" t="str">
        <f>'Wrksht. U, LTD Cost 1'!C31</f>
        <v>No</v>
      </c>
      <c r="D31" s="1089">
        <f>'Wrksht. U, LTD Cost 1'!D31</f>
        <v>45986</v>
      </c>
      <c r="E31" s="997"/>
      <c r="F31" s="1089">
        <f>'Wrksht. U, LTD Cost 1'!F31</f>
        <v>48319</v>
      </c>
      <c r="G31" s="997"/>
      <c r="H31" s="1119">
        <f>'Wrksht. U, LTD Cost 1'!H31</f>
        <v>45000000</v>
      </c>
      <c r="I31" s="997"/>
      <c r="J31" s="1092">
        <v>0</v>
      </c>
      <c r="K31" s="997"/>
      <c r="L31" s="1123">
        <v>-911793.13600000006</v>
      </c>
      <c r="M31" s="1012"/>
      <c r="N31" s="1012">
        <v>0</v>
      </c>
      <c r="O31" s="1012"/>
      <c r="P31" s="1092">
        <f>+H31+J31+L31+N31</f>
        <v>44088206.864</v>
      </c>
      <c r="Q31" s="1012"/>
      <c r="R31" s="1127">
        <v>3.5000000000000003E-2</v>
      </c>
      <c r="S31" s="997"/>
      <c r="T31" s="1119">
        <f>-R31*'Wrksht. U, LTD Cost 1'!H31</f>
        <v>-1575000.0000000002</v>
      </c>
      <c r="U31" s="1012"/>
      <c r="V31" s="1019">
        <f>+'Wrksht. U, YTM Bonds 1'!R14</f>
        <v>3.8604546144755406E-2</v>
      </c>
      <c r="W31" s="997"/>
      <c r="X31" s="1020">
        <f>'Wrksht. U, LTD Cost 1'!L31</f>
        <v>36</v>
      </c>
      <c r="Y31" s="997"/>
      <c r="Z31" s="1128">
        <f>-(R31*H31)*X31/360</f>
        <v>-157500.00000000003</v>
      </c>
      <c r="AA31" s="997"/>
      <c r="AB31" s="1022">
        <f t="shared" si="7"/>
        <v>3.8604546144755406E-2</v>
      </c>
    </row>
    <row r="32" spans="1:28">
      <c r="A32" s="1001" t="str">
        <f>'Wrksht. U, LTD Cost 1'!A32</f>
        <v>(17)</v>
      </c>
      <c r="B32" s="1001" t="str">
        <f>'Wrksht. U, LTD Cost 1'!B32</f>
        <v>WR 1994 Wamego PCB Variable Due 2032</v>
      </c>
      <c r="C32" s="1002" t="str">
        <f>'Wrksht. U, LTD Cost 1'!C32</f>
        <v>No</v>
      </c>
      <c r="D32" s="1089">
        <f>'Wrksht. U, LTD Cost 1'!D32</f>
        <v>34452</v>
      </c>
      <c r="E32" s="997"/>
      <c r="F32" s="1089">
        <f>'Wrksht. U, LTD Cost 1'!F32</f>
        <v>45986</v>
      </c>
      <c r="G32" s="997"/>
      <c r="H32" s="1119">
        <f>'Wrksht. U, LTD Cost 1'!H32</f>
        <v>30500000</v>
      </c>
      <c r="I32" s="997"/>
      <c r="J32" s="1092">
        <v>0</v>
      </c>
      <c r="K32" s="997"/>
      <c r="L32" s="1123">
        <v>-578933</v>
      </c>
      <c r="M32" s="1012"/>
      <c r="N32" s="1012">
        <v>-345021</v>
      </c>
      <c r="O32" s="1012"/>
      <c r="P32" s="1092">
        <f t="shared" ref="P32:P33" si="8">+H32+J32+L32+N32</f>
        <v>29576046</v>
      </c>
      <c r="Q32" s="1012"/>
      <c r="R32" s="1127">
        <v>3.0001219342263092E-2</v>
      </c>
      <c r="S32" s="997"/>
      <c r="T32" s="1119">
        <v>-800353.42</v>
      </c>
      <c r="U32" s="1012"/>
      <c r="V32" s="1019">
        <v>3.0001219342263092E-2</v>
      </c>
      <c r="W32" s="997"/>
      <c r="X32" s="1020">
        <f>'Wrksht. U, LTD Cost 1'!L32</f>
        <v>328</v>
      </c>
      <c r="Y32" s="997"/>
      <c r="Z32" s="1128">
        <f t="shared" ref="Z32" si="9">-(R32*H32)*X32/365</f>
        <v>-822279.99534246558</v>
      </c>
      <c r="AA32" s="997"/>
      <c r="AB32" s="1022">
        <f t="shared" si="7"/>
        <v>3.0001219342263092E-2</v>
      </c>
    </row>
    <row r="33" spans="1:28">
      <c r="A33" s="1001" t="str">
        <f>'Wrksht. U, LTD Cost 1'!A33</f>
        <v>(18)</v>
      </c>
      <c r="B33" s="1001" t="str">
        <f>'Wrksht. U, LTD Cost 1'!B33</f>
        <v>WR 1994 Wamego PCB Variable Due 2033</v>
      </c>
      <c r="C33" s="1002" t="str">
        <f>'Wrksht. U, LTD Cost 1'!C33</f>
        <v>No</v>
      </c>
      <c r="D33" s="1089">
        <f>'Wrksht. U, LTD Cost 1'!D33</f>
        <v>45986</v>
      </c>
      <c r="E33" s="997"/>
      <c r="F33" s="1089">
        <f>'Wrksht. U, LTD Cost 1'!F33</f>
        <v>48319</v>
      </c>
      <c r="G33" s="997"/>
      <c r="H33" s="1119">
        <f>'Wrksht. U, LTD Cost 1'!H33</f>
        <v>30500000</v>
      </c>
      <c r="I33" s="997"/>
      <c r="J33" s="1092">
        <v>0</v>
      </c>
      <c r="K33" s="997"/>
      <c r="L33" s="1123">
        <v>-645958.99399999995</v>
      </c>
      <c r="M33" s="1012"/>
      <c r="N33" s="1012">
        <v>0</v>
      </c>
      <c r="O33" s="1012"/>
      <c r="P33" s="1092">
        <f t="shared" si="8"/>
        <v>29854041.006000001</v>
      </c>
      <c r="Q33" s="1012"/>
      <c r="R33" s="1127">
        <v>3.5000000000000003E-2</v>
      </c>
      <c r="S33" s="997"/>
      <c r="T33" s="1119">
        <f>-R33*'Wrksht. U, LTD Cost 1'!H33</f>
        <v>-1067500</v>
      </c>
      <c r="U33" s="1012"/>
      <c r="V33" s="1019">
        <f>+'Wrksht. U, YTM Bonds 1'!S14</f>
        <v>3.8769900933502403E-2</v>
      </c>
      <c r="W33" s="997"/>
      <c r="X33" s="1020">
        <f>'Wrksht. U, LTD Cost 1'!L33</f>
        <v>36</v>
      </c>
      <c r="Y33" s="997"/>
      <c r="Z33" s="1128">
        <f>-(R33*H33)*X33/360</f>
        <v>-106750</v>
      </c>
      <c r="AA33" s="997"/>
      <c r="AB33" s="1022">
        <f t="shared" si="7"/>
        <v>3.8769900933502403E-2</v>
      </c>
    </row>
    <row r="34" spans="1:28">
      <c r="A34" s="416"/>
      <c r="B34" s="1001"/>
      <c r="C34" s="1002"/>
      <c r="D34" s="1089"/>
      <c r="E34" s="997"/>
      <c r="F34" s="1089"/>
      <c r="G34" s="997"/>
      <c r="H34" s="1009"/>
      <c r="I34" s="997"/>
      <c r="J34" s="1009"/>
      <c r="K34" s="997"/>
      <c r="L34" s="1025"/>
      <c r="M34" s="1025"/>
      <c r="N34" s="1012"/>
      <c r="O34" s="1025"/>
      <c r="P34" s="1009"/>
      <c r="Q34" s="1025"/>
      <c r="R34" s="997"/>
      <c r="S34" s="997"/>
      <c r="T34" s="1092"/>
      <c r="U34" s="1025"/>
      <c r="V34" s="997"/>
      <c r="W34" s="997"/>
      <c r="X34" s="1020"/>
      <c r="Y34" s="997"/>
      <c r="Z34" s="1025"/>
      <c r="AA34" s="997"/>
      <c r="AB34" s="1022"/>
    </row>
    <row r="35" spans="1:28" ht="14">
      <c r="A35" s="414"/>
      <c r="B35" s="1107" t="str">
        <f>+'Wrksht. U, LTD Cost 1'!B35</f>
        <v>Evergy Kansas South First Mortgage Bonds</v>
      </c>
      <c r="C35" s="1002"/>
      <c r="D35" s="1089"/>
      <c r="E35" s="997"/>
      <c r="F35" s="1089"/>
      <c r="G35" s="997"/>
      <c r="H35" s="1009"/>
      <c r="I35" s="997"/>
      <c r="J35" s="1009"/>
      <c r="K35" s="997"/>
      <c r="L35" s="1025"/>
      <c r="M35" s="1025"/>
      <c r="N35" s="1012"/>
      <c r="O35" s="1025"/>
      <c r="P35" s="1009"/>
      <c r="Q35" s="1025"/>
      <c r="R35" s="997"/>
      <c r="S35" s="997"/>
      <c r="T35" s="1092"/>
      <c r="U35" s="1025"/>
      <c r="V35" s="997"/>
      <c r="W35" s="997"/>
      <c r="X35" s="1020"/>
      <c r="Y35" s="997"/>
      <c r="Z35" s="1025"/>
      <c r="AA35" s="997"/>
      <c r="AB35" s="1022"/>
    </row>
    <row r="36" spans="1:28">
      <c r="A36" s="997" t="str">
        <f>'Wrksht. U, LTD Cost 1'!A36</f>
        <v>(19)</v>
      </c>
      <c r="B36" s="997" t="str">
        <f>'Wrksht. U, LTD Cost 1'!B36</f>
        <v>KGE 2007 FMB 6.53% Due 2037</v>
      </c>
      <c r="C36" s="1002" t="str">
        <f>'Wrksht. U, LTD Cost 1'!C36</f>
        <v>No</v>
      </c>
      <c r="D36" s="1089">
        <f>'Wrksht. U, LTD Cost 1'!D36</f>
        <v>39370</v>
      </c>
      <c r="E36" s="997"/>
      <c r="F36" s="1089">
        <f>'Wrksht. U, LTD Cost 1'!F36</f>
        <v>50389</v>
      </c>
      <c r="G36" s="997"/>
      <c r="H36" s="1009">
        <f>'Wrksht. U, LTD Cost 1'!H36</f>
        <v>175000000</v>
      </c>
      <c r="I36" s="997"/>
      <c r="J36" s="1009">
        <v>0</v>
      </c>
      <c r="K36" s="997"/>
      <c r="L36" s="1025">
        <v>-1062273</v>
      </c>
      <c r="M36" s="1025"/>
      <c r="N36" s="1009">
        <v>0</v>
      </c>
      <c r="O36" s="1025"/>
      <c r="P36" s="1009">
        <f>+H36+J36+L36+N36</f>
        <v>173937727</v>
      </c>
      <c r="Q36" s="1025"/>
      <c r="R36" s="1127">
        <v>6.5299999999999997E-2</v>
      </c>
      <c r="S36" s="997"/>
      <c r="T36" s="1119">
        <f>-R36*'Wrksht. U, LTD Cost 1'!H36</f>
        <v>-11427500</v>
      </c>
      <c r="U36" s="1025"/>
      <c r="V36" s="1019">
        <f>'Wrksht. U, YTM Bonds 1'!$T$14</f>
        <v>6.5756213114187209E-2</v>
      </c>
      <c r="W36" s="997"/>
      <c r="X36" s="1020">
        <f>'Wrksht. U, LTD Cost 1'!L36</f>
        <v>360</v>
      </c>
      <c r="Y36" s="997"/>
      <c r="Z36" s="1128">
        <f>-(R36*H36)*X36/360</f>
        <v>-11427500</v>
      </c>
      <c r="AA36" s="997"/>
      <c r="AB36" s="1022">
        <f t="shared" ref="AB36" si="10">V36</f>
        <v>6.5756213114187209E-2</v>
      </c>
    </row>
    <row r="37" spans="1:28">
      <c r="A37" s="997" t="str">
        <f>'Wrksht. U, LTD Cost 1'!A37</f>
        <v>(20)</v>
      </c>
      <c r="B37" s="997" t="str">
        <f>'Wrksht. U, LTD Cost 1'!B37</f>
        <v>KGE 2008 FMB 6.64% Due 2038</v>
      </c>
      <c r="C37" s="1002" t="str">
        <f>'Wrksht. U, LTD Cost 1'!C37</f>
        <v>No</v>
      </c>
      <c r="D37" s="1089">
        <f>'Wrksht. U, LTD Cost 1'!D37</f>
        <v>39583</v>
      </c>
      <c r="E37" s="997"/>
      <c r="F37" s="1089">
        <f>'Wrksht. U, LTD Cost 1'!F37</f>
        <v>50540</v>
      </c>
      <c r="G37" s="997"/>
      <c r="H37" s="1119">
        <f>'Wrksht. U, LTD Cost 1'!H37</f>
        <v>100000000</v>
      </c>
      <c r="I37" s="997"/>
      <c r="J37" s="1092">
        <v>0</v>
      </c>
      <c r="K37" s="997"/>
      <c r="L37" s="1092">
        <v>175656</v>
      </c>
      <c r="M37" s="1025"/>
      <c r="N37" s="1092">
        <v>0</v>
      </c>
      <c r="O37" s="1025"/>
      <c r="P37" s="1092">
        <f>+H37+J37+L37+N37</f>
        <v>100175656</v>
      </c>
      <c r="Q37" s="1025"/>
      <c r="R37" s="1127">
        <v>6.6400000000000001E-2</v>
      </c>
      <c r="S37" s="997"/>
      <c r="T37" s="1119">
        <f>-R37*'Wrksht. U, LTD Cost 1'!H37</f>
        <v>-6640000</v>
      </c>
      <c r="U37" s="1025"/>
      <c r="V37" s="1019">
        <f>'Wrksht. U, YTM Bonds 1'!$U$14</f>
        <v>6.6264423353424376E-2</v>
      </c>
      <c r="W37" s="997"/>
      <c r="X37" s="1020">
        <f>'Wrksht. U, LTD Cost 1'!L37</f>
        <v>360</v>
      </c>
      <c r="Y37" s="997"/>
      <c r="Z37" s="1092">
        <f>-(R37*H37)*X37/360</f>
        <v>-6640000</v>
      </c>
      <c r="AA37" s="997"/>
      <c r="AB37" s="1022">
        <f>V37</f>
        <v>6.6264423353424376E-2</v>
      </c>
    </row>
    <row r="38" spans="1:28">
      <c r="A38" s="997" t="str">
        <f>'Wrksht. U, LTD Cost 1'!A38</f>
        <v>(21)</v>
      </c>
      <c r="B38" s="997" t="str">
        <f>'Wrksht. U, LTD Cost 1'!B38</f>
        <v>KGE 2014 FMB 4.30% Due 2044</v>
      </c>
      <c r="C38" s="1002" t="str">
        <f>'Wrksht. U, LTD Cost 1'!C38</f>
        <v>No</v>
      </c>
      <c r="D38" s="1089">
        <f>'Wrksht. U, LTD Cost 1'!D38</f>
        <v>41822</v>
      </c>
      <c r="E38" s="997"/>
      <c r="F38" s="1089">
        <f>'Wrksht. U, LTD Cost 1'!F38</f>
        <v>52793</v>
      </c>
      <c r="G38" s="997"/>
      <c r="H38" s="1119">
        <f>'Wrksht. U, LTD Cost 1'!H38</f>
        <v>250000000</v>
      </c>
      <c r="I38" s="997"/>
      <c r="J38" s="1092">
        <v>-632500</v>
      </c>
      <c r="K38" s="997"/>
      <c r="L38" s="1092">
        <v>-2913582</v>
      </c>
      <c r="M38" s="1025"/>
      <c r="N38" s="1092">
        <v>0</v>
      </c>
      <c r="O38" s="1025"/>
      <c r="P38" s="1092">
        <f>+H38+J38+L38+N38</f>
        <v>246453918</v>
      </c>
      <c r="Q38" s="1025"/>
      <c r="R38" s="1127">
        <v>4.2999999999999997E-2</v>
      </c>
      <c r="S38" s="997"/>
      <c r="T38" s="1119">
        <f>-R38*'Wrksht. U, LTD Cost 1'!H38</f>
        <v>-10750000</v>
      </c>
      <c r="U38" s="1025"/>
      <c r="V38" s="1019">
        <f>'Wrksht. U, YTM Bonds 1'!$V$14</f>
        <v>4.3853181131943135E-2</v>
      </c>
      <c r="W38" s="997"/>
      <c r="X38" s="1020">
        <f>'Wrksht. U, LTD Cost 1'!L38</f>
        <v>360</v>
      </c>
      <c r="Y38" s="997"/>
      <c r="Z38" s="1092">
        <f>-(R38*H38)*X38/360</f>
        <v>-10750000</v>
      </c>
      <c r="AA38" s="997"/>
      <c r="AB38" s="1022">
        <f>V38</f>
        <v>4.3853181131943135E-2</v>
      </c>
    </row>
    <row r="39" spans="1:28">
      <c r="A39" s="416"/>
      <c r="B39" s="997"/>
      <c r="C39" s="1002"/>
      <c r="D39" s="1089"/>
      <c r="E39" s="997"/>
      <c r="F39" s="1089"/>
      <c r="G39" s="997"/>
      <c r="H39" s="1009"/>
      <c r="I39" s="997"/>
      <c r="J39" s="1009"/>
      <c r="K39" s="997"/>
      <c r="L39" s="1025"/>
      <c r="M39" s="1025"/>
      <c r="N39" s="1012"/>
      <c r="O39" s="1025"/>
      <c r="P39" s="1009"/>
      <c r="Q39" s="1025"/>
      <c r="R39" s="997"/>
      <c r="S39" s="997"/>
      <c r="T39" s="1092"/>
      <c r="U39" s="1025"/>
      <c r="V39" s="997"/>
      <c r="W39" s="997"/>
      <c r="X39" s="1020"/>
      <c r="Y39" s="997"/>
      <c r="Z39" s="1025"/>
      <c r="AA39" s="997"/>
      <c r="AB39" s="1022"/>
    </row>
    <row r="40" spans="1:28" ht="14">
      <c r="A40" s="416"/>
      <c r="B40" s="1107" t="str">
        <f>+'Wrksht. U, LTD Cost 1'!B40</f>
        <v>Evergy Kansas South Pollution Control Bonds</v>
      </c>
      <c r="C40" s="1002"/>
      <c r="D40" s="1089"/>
      <c r="E40" s="997"/>
      <c r="F40" s="1089"/>
      <c r="G40" s="997"/>
      <c r="H40" s="1009"/>
      <c r="I40" s="997"/>
      <c r="J40" s="1009"/>
      <c r="K40" s="997"/>
      <c r="L40" s="1025"/>
      <c r="M40" s="1025"/>
      <c r="N40" s="1012"/>
      <c r="O40" s="1025"/>
      <c r="P40" s="1009"/>
      <c r="Q40" s="1025"/>
      <c r="R40" s="997"/>
      <c r="S40" s="997"/>
      <c r="T40" s="1092"/>
      <c r="U40" s="1025"/>
      <c r="V40" s="997"/>
      <c r="W40" s="997"/>
      <c r="X40" s="1020"/>
      <c r="Y40" s="997"/>
      <c r="Z40" s="1025"/>
      <c r="AA40" s="997"/>
      <c r="AB40" s="1022"/>
    </row>
    <row r="41" spans="1:28">
      <c r="A41" s="997" t="str">
        <f>'Wrksht. U, LTD Cost 1'!A41</f>
        <v>(22)</v>
      </c>
      <c r="B41" s="997" t="str">
        <f>'Wrksht. U, LTD Cost 1'!B41</f>
        <v>KGE 1994 La Cygne PCB Variable Due 2027</v>
      </c>
      <c r="C41" s="1002" t="str">
        <f>'Wrksht. U, LTD Cost 1'!C41</f>
        <v>No</v>
      </c>
      <c r="D41" s="1089">
        <f>'Wrksht. U, LTD Cost 1'!D41</f>
        <v>34452</v>
      </c>
      <c r="E41" s="997"/>
      <c r="F41" s="1089">
        <f>'Wrksht. U, LTD Cost 1'!F41</f>
        <v>46492</v>
      </c>
      <c r="G41" s="997"/>
      <c r="H41" s="1009">
        <f>'Wrksht. U, LTD Cost 1'!H41</f>
        <v>21940000</v>
      </c>
      <c r="I41" s="997"/>
      <c r="J41" s="1009">
        <v>0</v>
      </c>
      <c r="K41" s="997"/>
      <c r="L41" s="1126">
        <v>-406960</v>
      </c>
      <c r="M41" s="1025"/>
      <c r="N41" s="1009">
        <v>-769548</v>
      </c>
      <c r="O41" s="1025"/>
      <c r="P41" s="1009">
        <f>+H41+J41+L41+N41</f>
        <v>20763492</v>
      </c>
      <c r="Q41" s="1025"/>
      <c r="R41" s="1127">
        <v>3.0046574974088733E-2</v>
      </c>
      <c r="S41" s="997"/>
      <c r="T41" s="1119">
        <v>-641669.85493150679</v>
      </c>
      <c r="U41" s="1025"/>
      <c r="V41" s="1019">
        <v>3.0046574974088733E-2</v>
      </c>
      <c r="W41" s="997"/>
      <c r="X41" s="1020">
        <f>'Wrksht. U, LTD Cost 1'!L41</f>
        <v>365</v>
      </c>
      <c r="Y41" s="997"/>
      <c r="Z41" s="1128">
        <f>-(R41*H41)*X41/365</f>
        <v>-659221.85493150679</v>
      </c>
      <c r="AA41" s="997"/>
      <c r="AB41" s="1022">
        <f t="shared" ref="AB41:AB45" si="11">V41</f>
        <v>3.0046574974088733E-2</v>
      </c>
    </row>
    <row r="42" spans="1:28">
      <c r="A42" s="997" t="str">
        <f>'Wrksht. U, LTD Cost 1'!A42</f>
        <v>(23)</v>
      </c>
      <c r="B42" s="997" t="str">
        <f>'Wrksht. U, LTD Cost 1'!B42</f>
        <v>KGE 2016 PCB 2.50% Due 2031</v>
      </c>
      <c r="C42" s="1002" t="str">
        <f>'Wrksht. U, LTD Cost 1'!C42</f>
        <v>No</v>
      </c>
      <c r="D42" s="1089">
        <f>'Wrksht. U, LTD Cost 1'!D42</f>
        <v>42522</v>
      </c>
      <c r="E42" s="997"/>
      <c r="F42" s="1089">
        <f>'Wrksht. U, LTD Cost 1'!F42</f>
        <v>48000</v>
      </c>
      <c r="G42" s="997"/>
      <c r="H42" s="1119">
        <f>'Wrksht. U, LTD Cost 1'!H42</f>
        <v>50000000</v>
      </c>
      <c r="I42" s="997"/>
      <c r="J42" s="1092">
        <v>0</v>
      </c>
      <c r="K42" s="997"/>
      <c r="L42" s="1092">
        <v>-490911.18</v>
      </c>
      <c r="M42" s="1025"/>
      <c r="N42" s="1121">
        <v>-1493458.25</v>
      </c>
      <c r="O42" s="1025"/>
      <c r="P42" s="1092">
        <f>+H42+J42+L42+N42</f>
        <v>48015630.57</v>
      </c>
      <c r="Q42" s="1025"/>
      <c r="R42" s="1127">
        <v>2.5000000000000001E-2</v>
      </c>
      <c r="S42" s="997"/>
      <c r="T42" s="1119">
        <f>-R42*'Wrksht. U, LTD Cost 1'!H42</f>
        <v>-1250000</v>
      </c>
      <c r="U42" s="1025"/>
      <c r="V42" s="1019">
        <f>+'Wrksht. U, YTM Bonds 1'!W14</f>
        <v>2.9870020538233111E-2</v>
      </c>
      <c r="W42" s="997"/>
      <c r="X42" s="1020">
        <f>'Wrksht. U, LTD Cost 1'!L42</f>
        <v>297</v>
      </c>
      <c r="Y42" s="997"/>
      <c r="Z42" s="1128">
        <f>-(R42*H42)*X42/360</f>
        <v>-1031250</v>
      </c>
      <c r="AA42" s="997"/>
      <c r="AB42" s="1022">
        <f t="shared" si="11"/>
        <v>2.9870020538233111E-2</v>
      </c>
    </row>
    <row r="43" spans="1:28">
      <c r="A43" s="997" t="str">
        <f>'Wrksht. U, LTD Cost 1'!A43</f>
        <v>(24)</v>
      </c>
      <c r="B43" s="997" t="str">
        <f>'Wrksht. U, LTD Cost 1'!B43</f>
        <v>KGE 2016 PCB 3.607% Due 2031</v>
      </c>
      <c r="C43" s="1002" t="str">
        <f>'Wrksht. U, LTD Cost 1'!C43</f>
        <v>No</v>
      </c>
      <c r="D43" s="1089">
        <f>'Wrksht. U, LTD Cost 1'!D43</f>
        <v>45958</v>
      </c>
      <c r="E43" s="997"/>
      <c r="F43" s="1089">
        <f>'Wrksht. U, LTD Cost 1'!F43</f>
        <v>48000</v>
      </c>
      <c r="G43" s="997"/>
      <c r="H43" s="1119">
        <f>'Wrksht. U, LTD Cost 1'!H43</f>
        <v>50000000</v>
      </c>
      <c r="I43" s="997"/>
      <c r="J43" s="1092">
        <v>0</v>
      </c>
      <c r="K43" s="997"/>
      <c r="L43" s="1092">
        <v>-183954.37000000101</v>
      </c>
      <c r="M43" s="1025"/>
      <c r="N43" s="1092">
        <v>0</v>
      </c>
      <c r="O43" s="1025"/>
      <c r="P43" s="1092">
        <f>+H43+J43+L43+N43</f>
        <v>49816045.630000003</v>
      </c>
      <c r="Q43" s="1025"/>
      <c r="R43" s="1127">
        <v>3.6069999999999998E-2</v>
      </c>
      <c r="S43" s="997"/>
      <c r="T43" s="1119">
        <f>-R43*'Wrksht. U, LTD Cost 1'!H43</f>
        <v>-1803500</v>
      </c>
      <c r="U43" s="1025"/>
      <c r="V43" s="1019">
        <f>+'Wrksht. U, YTM Bonds 1'!X14</f>
        <v>3.6798869864433398E-2</v>
      </c>
      <c r="W43" s="997"/>
      <c r="X43" s="1020">
        <f>'Wrksht. U, LTD Cost 1'!L43</f>
        <v>63</v>
      </c>
      <c r="Y43" s="997"/>
      <c r="Z43" s="1128">
        <f>-(R43*H43)*X43/360</f>
        <v>-315612.5</v>
      </c>
      <c r="AA43" s="997"/>
      <c r="AB43" s="1022">
        <f t="shared" si="11"/>
        <v>3.6798869864433398E-2</v>
      </c>
    </row>
    <row r="44" spans="1:28">
      <c r="A44" s="997" t="str">
        <f>'Wrksht. U, LTD Cost 1'!A44</f>
        <v>(25)</v>
      </c>
      <c r="B44" s="997" t="str">
        <f>'Wrksht. U, LTD Cost 1'!B44</f>
        <v>KGE 1994  St. Marys PCB Variable Due 2032</v>
      </c>
      <c r="C44" s="1002" t="str">
        <f>'Wrksht. U, LTD Cost 1'!C44</f>
        <v>No</v>
      </c>
      <c r="D44" s="1089">
        <f>'Wrksht. U, LTD Cost 1'!D44</f>
        <v>34452</v>
      </c>
      <c r="E44" s="997"/>
      <c r="F44" s="1089">
        <f>'Wrksht. U, LTD Cost 1'!F44</f>
        <v>48319</v>
      </c>
      <c r="G44" s="997"/>
      <c r="H44" s="1119">
        <f>'Wrksht. U, LTD Cost 1'!H44</f>
        <v>14500000</v>
      </c>
      <c r="I44" s="997"/>
      <c r="J44" s="1092">
        <v>0</v>
      </c>
      <c r="K44" s="997"/>
      <c r="L44" s="1121">
        <v>-297176</v>
      </c>
      <c r="M44" s="1025"/>
      <c r="N44" s="1092">
        <v>-187567</v>
      </c>
      <c r="O44" s="1025"/>
      <c r="P44" s="1092">
        <f>+H44+J44+L44+N44</f>
        <v>14015257</v>
      </c>
      <c r="Q44" s="1025"/>
      <c r="R44" s="1127">
        <v>3.0046570873878124E-2</v>
      </c>
      <c r="S44" s="997"/>
      <c r="T44" s="1119">
        <v>-424075.27767123288</v>
      </c>
      <c r="U44" s="1025"/>
      <c r="V44" s="1019">
        <v>3.0046570873878124E-2</v>
      </c>
      <c r="W44" s="997"/>
      <c r="X44" s="1020">
        <f>'Wrksht. U, LTD Cost 1'!L44</f>
        <v>365</v>
      </c>
      <c r="Y44" s="997"/>
      <c r="Z44" s="1128">
        <f t="shared" ref="Z44:Z45" si="12">-(R44*H44)*X44/365</f>
        <v>-435675.27767123276</v>
      </c>
      <c r="AA44" s="997"/>
      <c r="AB44" s="1022">
        <f t="shared" si="11"/>
        <v>3.0046570873878124E-2</v>
      </c>
    </row>
    <row r="45" spans="1:28">
      <c r="A45" s="997" t="str">
        <f>'Wrksht. U, LTD Cost 1'!A45</f>
        <v>(26)</v>
      </c>
      <c r="B45" s="997" t="str">
        <f>'Wrksht. U, LTD Cost 1'!B45</f>
        <v>KGE 1994 Wamego PCB Variable Due 2032</v>
      </c>
      <c r="C45" s="1002" t="str">
        <f>'Wrksht. U, LTD Cost 1'!C45</f>
        <v>No</v>
      </c>
      <c r="D45" s="1089">
        <f>'Wrksht. U, LTD Cost 1'!D45</f>
        <v>34452</v>
      </c>
      <c r="E45" s="997"/>
      <c r="F45" s="1089">
        <f>'Wrksht. U, LTD Cost 1'!F45</f>
        <v>48319</v>
      </c>
      <c r="G45" s="997"/>
      <c r="H45" s="1119">
        <f>'Wrksht. U, LTD Cost 1'!H45</f>
        <v>10000000</v>
      </c>
      <c r="I45" s="997"/>
      <c r="J45" s="1092">
        <v>0</v>
      </c>
      <c r="K45" s="997"/>
      <c r="L45" s="1121">
        <v>-230702</v>
      </c>
      <c r="M45" s="1025"/>
      <c r="N45" s="1012">
        <v>-121947</v>
      </c>
      <c r="O45" s="1025"/>
      <c r="P45" s="1092">
        <f>+H45+J45+L45+N45</f>
        <v>9647351</v>
      </c>
      <c r="Q45" s="1025"/>
      <c r="R45" s="1127">
        <v>3.0046571287671194E-2</v>
      </c>
      <c r="S45" s="997"/>
      <c r="T45" s="1119">
        <v>-292465.71287671197</v>
      </c>
      <c r="U45" s="1025"/>
      <c r="V45" s="1019">
        <v>3.0046571287671194E-2</v>
      </c>
      <c r="W45" s="997"/>
      <c r="X45" s="1020">
        <f>'Wrksht. U, LTD Cost 1'!L45</f>
        <v>365</v>
      </c>
      <c r="Y45" s="997"/>
      <c r="Z45" s="1128">
        <f t="shared" si="12"/>
        <v>-300465.71287671191</v>
      </c>
      <c r="AA45" s="997"/>
      <c r="AB45" s="1022">
        <f t="shared" si="11"/>
        <v>3.0046571287671194E-2</v>
      </c>
    </row>
    <row r="46" spans="1:28" ht="13">
      <c r="A46" s="417"/>
      <c r="B46" s="997"/>
      <c r="C46" s="1002"/>
      <c r="D46" s="1089"/>
      <c r="E46" s="997"/>
      <c r="F46" s="1089"/>
      <c r="G46" s="997"/>
      <c r="H46" s="1092"/>
      <c r="I46" s="997"/>
      <c r="J46" s="1129"/>
      <c r="K46" s="1130"/>
      <c r="L46" s="1129"/>
      <c r="M46" s="1025"/>
      <c r="N46" s="1092"/>
      <c r="O46" s="1025"/>
      <c r="P46" s="1092"/>
      <c r="Q46" s="1025"/>
      <c r="R46" s="1120"/>
      <c r="S46" s="997"/>
      <c r="T46" s="1092"/>
      <c r="U46" s="1025"/>
      <c r="V46" s="1019"/>
      <c r="W46" s="997"/>
      <c r="X46" s="1002"/>
      <c r="Y46" s="997"/>
      <c r="Z46" s="1092"/>
      <c r="AA46" s="997"/>
      <c r="AB46" s="1022"/>
    </row>
    <row r="47" spans="1:28" ht="14">
      <c r="A47" s="1"/>
      <c r="B47" s="658" t="s">
        <v>464</v>
      </c>
      <c r="C47" s="611"/>
      <c r="D47" s="617"/>
      <c r="E47" s="611"/>
      <c r="F47" s="659"/>
      <c r="G47" s="611"/>
      <c r="H47" s="660">
        <f>SUM(H14:H45)</f>
        <v>5652440000</v>
      </c>
      <c r="I47" s="611"/>
      <c r="J47" s="660">
        <f>SUM(J14:J45)</f>
        <v>-15639000</v>
      </c>
      <c r="K47" s="611"/>
      <c r="L47" s="1175">
        <f>SUM(L14:L45)</f>
        <v>-89364737.710000008</v>
      </c>
      <c r="M47" s="1175"/>
      <c r="N47" s="1175">
        <f>SUM(N14:N45)</f>
        <v>-81126333.25</v>
      </c>
      <c r="O47" s="660"/>
      <c r="P47" s="1175">
        <f>SUM(P14:P45)</f>
        <v>5466309929.039999</v>
      </c>
      <c r="Q47" s="660"/>
      <c r="R47" s="611"/>
      <c r="S47" s="611"/>
      <c r="T47" s="1175">
        <f>SUM(T14:T45)</f>
        <v>-241932913.58068493</v>
      </c>
      <c r="U47" s="660"/>
      <c r="V47" s="611"/>
      <c r="W47" s="611"/>
      <c r="X47" s="611"/>
      <c r="Y47" s="611"/>
      <c r="Z47" s="1175">
        <f>SUM(Z14:Z45)</f>
        <v>-216679872.00762555</v>
      </c>
      <c r="AA47" s="611"/>
      <c r="AB47" s="661"/>
    </row>
    <row r="48" spans="1:28" ht="14">
      <c r="A48" s="1"/>
      <c r="B48" s="662"/>
      <c r="C48" s="611"/>
      <c r="D48" s="617"/>
      <c r="E48" s="611"/>
      <c r="F48" s="659"/>
      <c r="G48" s="611"/>
      <c r="H48" s="660"/>
      <c r="I48" s="611"/>
      <c r="J48" s="663"/>
      <c r="K48" s="611"/>
      <c r="L48" s="660"/>
      <c r="M48" s="660"/>
      <c r="N48" s="663"/>
      <c r="O48" s="660"/>
      <c r="P48" s="638"/>
      <c r="Q48" s="660"/>
      <c r="R48" s="611"/>
      <c r="S48" s="611"/>
      <c r="T48" s="639"/>
      <c r="U48" s="660"/>
      <c r="V48" s="611"/>
      <c r="W48" s="611"/>
      <c r="X48" s="611"/>
      <c r="Y48" s="611"/>
      <c r="Z48" s="660"/>
      <c r="AA48" s="611"/>
      <c r="AB48" s="640"/>
    </row>
    <row r="49" spans="1:28" ht="14">
      <c r="A49" s="1"/>
      <c r="B49" s="662"/>
      <c r="C49" s="619"/>
      <c r="D49" s="650"/>
      <c r="E49" s="619"/>
      <c r="F49" s="664"/>
      <c r="G49" s="619"/>
      <c r="H49" s="665"/>
      <c r="I49" s="619"/>
      <c r="J49" s="666"/>
      <c r="K49" s="619"/>
      <c r="L49" s="665"/>
      <c r="M49" s="665"/>
      <c r="N49" s="665"/>
      <c r="O49" s="665"/>
      <c r="P49" s="667"/>
      <c r="Q49" s="665"/>
      <c r="R49" s="1"/>
      <c r="S49" s="1"/>
      <c r="T49" s="1"/>
      <c r="U49" s="665"/>
      <c r="V49" s="619"/>
      <c r="W49" s="619"/>
      <c r="X49" s="666"/>
      <c r="Y49" s="619"/>
      <c r="Z49" s="668"/>
      <c r="AA49" s="619"/>
      <c r="AB49" s="669"/>
    </row>
    <row r="50" spans="1:28" ht="15.5">
      <c r="A50" s="1"/>
      <c r="B50" s="646" t="s">
        <v>2258</v>
      </c>
      <c r="C50" s="619"/>
      <c r="D50" s="650"/>
      <c r="E50" s="619"/>
      <c r="F50" s="664"/>
      <c r="G50" s="619"/>
      <c r="H50" s="666"/>
      <c r="I50" s="619"/>
      <c r="J50" s="666"/>
      <c r="K50" s="619"/>
      <c r="L50" s="666"/>
      <c r="M50" s="666"/>
      <c r="N50" s="666"/>
      <c r="O50" s="666"/>
      <c r="P50" s="666"/>
      <c r="Q50" s="666"/>
      <c r="R50" s="666"/>
      <c r="S50" s="666"/>
      <c r="T50" s="619"/>
      <c r="U50" s="619"/>
      <c r="V50" s="619"/>
      <c r="W50" s="619"/>
      <c r="X50" s="666"/>
      <c r="Y50" s="619"/>
      <c r="Z50" s="670"/>
      <c r="AA50" s="619"/>
      <c r="AB50" s="669"/>
    </row>
    <row r="51" spans="1:28" ht="14">
      <c r="A51" s="1"/>
      <c r="B51" s="1" t="s">
        <v>1040</v>
      </c>
      <c r="C51" s="619"/>
      <c r="D51" s="650"/>
      <c r="E51" s="619"/>
      <c r="F51" s="664"/>
      <c r="G51" s="619"/>
      <c r="H51" s="666"/>
      <c r="I51" s="619"/>
      <c r="J51" s="666"/>
      <c r="K51" s="619"/>
      <c r="L51" s="666"/>
      <c r="M51" s="666"/>
      <c r="N51" s="666"/>
      <c r="O51" s="666"/>
      <c r="P51" s="666"/>
      <c r="Q51" s="666"/>
      <c r="R51" s="666"/>
      <c r="S51" s="666"/>
      <c r="T51" s="619"/>
      <c r="U51" s="619"/>
      <c r="V51" s="619"/>
      <c r="W51" s="619"/>
      <c r="X51" s="666"/>
      <c r="Y51" s="619"/>
      <c r="Z51" s="670"/>
      <c r="AA51" s="619"/>
      <c r="AB51" s="669"/>
    </row>
    <row r="52" spans="1:28" ht="15.5">
      <c r="A52" s="1"/>
      <c r="B52" s="648" t="s">
        <v>2259</v>
      </c>
      <c r="C52" s="619"/>
      <c r="D52" s="619"/>
      <c r="E52" s="619"/>
      <c r="F52" s="619"/>
      <c r="G52" s="619"/>
      <c r="H52" s="619"/>
      <c r="I52" s="619"/>
      <c r="J52" s="619"/>
      <c r="K52" s="619"/>
      <c r="L52" s="671"/>
      <c r="M52" s="671"/>
      <c r="N52" s="671"/>
      <c r="O52" s="671"/>
      <c r="P52" s="671"/>
      <c r="Q52" s="671"/>
      <c r="R52" s="671"/>
      <c r="S52" s="671"/>
      <c r="T52" s="619"/>
      <c r="U52" s="619"/>
      <c r="V52" s="619"/>
      <c r="W52" s="619"/>
      <c r="X52" s="619"/>
      <c r="Y52" s="619"/>
      <c r="Z52" s="672"/>
      <c r="AA52" s="619"/>
      <c r="AB52" s="619"/>
    </row>
    <row r="53" spans="1:28" ht="14">
      <c r="A53" s="1"/>
      <c r="B53" s="647" t="s">
        <v>382</v>
      </c>
      <c r="C53" s="619"/>
      <c r="D53" s="619"/>
      <c r="E53" s="619"/>
      <c r="F53" s="619"/>
      <c r="G53" s="619"/>
      <c r="H53" s="619"/>
      <c r="I53" s="619"/>
      <c r="J53" s="619"/>
      <c r="K53" s="619"/>
      <c r="L53" s="671"/>
      <c r="M53" s="671"/>
      <c r="N53" s="671"/>
      <c r="O53" s="671"/>
      <c r="P53" s="671"/>
      <c r="Q53" s="671"/>
      <c r="R53" s="671"/>
      <c r="S53" s="671"/>
      <c r="T53" s="619"/>
      <c r="U53" s="619"/>
      <c r="V53" s="619"/>
      <c r="W53" s="619"/>
      <c r="X53" s="619"/>
      <c r="Y53" s="619"/>
      <c r="Z53" s="672"/>
      <c r="AA53" s="619"/>
      <c r="AB53" s="619"/>
    </row>
    <row r="54" spans="1:28" ht="15.5">
      <c r="A54" s="1"/>
      <c r="B54" s="646" t="s">
        <v>2260</v>
      </c>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5">
      <c r="A55" s="1"/>
      <c r="B55" s="646" t="s">
        <v>2261</v>
      </c>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5">
      <c r="A56" s="1"/>
      <c r="B56" s="646"/>
      <c r="C56" s="1"/>
      <c r="D56" s="1"/>
      <c r="E56" s="1"/>
      <c r="F56" s="1"/>
      <c r="G56" s="1"/>
      <c r="H56" s="1"/>
      <c r="I56" s="1"/>
      <c r="J56" s="673"/>
      <c r="K56" s="673"/>
      <c r="L56" s="673"/>
      <c r="M56" s="1"/>
      <c r="N56" s="1"/>
      <c r="O56" s="1"/>
      <c r="P56" s="1"/>
      <c r="Q56" s="1"/>
      <c r="R56" s="674"/>
      <c r="S56" s="1"/>
      <c r="T56" s="1"/>
      <c r="U56" s="1"/>
      <c r="V56" s="1"/>
      <c r="W56" s="1"/>
      <c r="X56" s="208"/>
      <c r="Y56" s="1"/>
      <c r="Z56" s="1"/>
      <c r="AA56" s="1"/>
      <c r="AB56" s="1"/>
    </row>
    <row r="57" spans="1:28" ht="15.5">
      <c r="A57" s="1"/>
      <c r="B57" s="646"/>
      <c r="C57" s="1"/>
      <c r="D57" s="1"/>
      <c r="E57" s="1"/>
      <c r="F57" s="1"/>
      <c r="G57" s="1"/>
      <c r="H57" s="1"/>
      <c r="I57" s="1"/>
      <c r="J57" s="673"/>
      <c r="K57" s="673"/>
      <c r="L57" s="673"/>
      <c r="M57" s="1"/>
      <c r="N57" s="1"/>
      <c r="O57" s="1"/>
      <c r="P57" s="1"/>
      <c r="Q57" s="1"/>
      <c r="R57" s="674"/>
      <c r="S57" s="1"/>
      <c r="T57" s="1"/>
      <c r="U57" s="1"/>
      <c r="V57" s="1"/>
      <c r="W57" s="1"/>
      <c r="X57" s="564"/>
      <c r="Y57" s="1"/>
      <c r="Z57" s="1"/>
      <c r="AA57" s="1"/>
      <c r="AB57" s="1"/>
    </row>
    <row r="58" spans="1:28" ht="15.5">
      <c r="A58" s="1"/>
      <c r="B58" s="646"/>
      <c r="C58" s="1"/>
      <c r="D58" s="1"/>
      <c r="E58" s="1"/>
      <c r="F58" s="1"/>
      <c r="G58" s="1"/>
      <c r="H58" s="1"/>
      <c r="I58" s="1"/>
      <c r="J58" s="673"/>
      <c r="K58" s="673"/>
      <c r="L58" s="673"/>
      <c r="M58" s="1"/>
      <c r="N58" s="1"/>
      <c r="O58" s="1"/>
      <c r="P58" s="1"/>
      <c r="Q58" s="1"/>
      <c r="R58" s="674"/>
      <c r="S58" s="1"/>
      <c r="T58" s="1"/>
      <c r="U58" s="1"/>
      <c r="V58" s="1"/>
      <c r="W58" s="1"/>
      <c r="X58" s="208"/>
      <c r="Y58" s="1"/>
      <c r="Z58" s="1"/>
      <c r="AA58" s="1"/>
      <c r="AB58" s="1"/>
    </row>
    <row r="59" spans="1:28" ht="15.5">
      <c r="A59" s="1"/>
      <c r="B59" s="646"/>
      <c r="C59" s="1"/>
      <c r="D59" s="1"/>
      <c r="E59" s="1"/>
      <c r="F59" s="1"/>
      <c r="G59" s="1"/>
      <c r="H59" s="1"/>
      <c r="I59" s="1"/>
      <c r="J59" s="673"/>
      <c r="K59" s="673"/>
      <c r="L59" s="673"/>
      <c r="M59" s="1"/>
      <c r="N59" s="1"/>
      <c r="O59" s="1"/>
      <c r="P59" s="1"/>
      <c r="Q59" s="1"/>
      <c r="R59" s="674"/>
      <c r="S59" s="1"/>
      <c r="T59" s="1"/>
      <c r="U59" s="1"/>
      <c r="V59" s="1"/>
      <c r="W59" s="1"/>
      <c r="X59" s="208"/>
      <c r="Y59" s="1"/>
      <c r="Z59" s="1"/>
      <c r="AA59" s="1"/>
      <c r="AB59" s="1"/>
    </row>
    <row r="60" spans="1:28" ht="15.5">
      <c r="A60" s="1"/>
      <c r="B60" s="646"/>
      <c r="C60" s="1"/>
      <c r="D60" s="1"/>
      <c r="E60" s="1"/>
      <c r="F60" s="1"/>
      <c r="G60" s="1"/>
      <c r="H60" s="1"/>
      <c r="I60" s="1"/>
      <c r="J60" s="673"/>
      <c r="K60" s="673"/>
      <c r="L60" s="673"/>
      <c r="M60" s="1"/>
      <c r="N60" s="1"/>
      <c r="O60" s="1"/>
      <c r="P60" s="1"/>
      <c r="Q60" s="1"/>
      <c r="R60" s="674"/>
      <c r="S60" s="1"/>
      <c r="T60" s="1"/>
      <c r="U60" s="1"/>
      <c r="V60" s="1"/>
      <c r="W60" s="1"/>
      <c r="X60" s="564"/>
      <c r="Y60" s="1"/>
      <c r="Z60" s="1"/>
      <c r="AA60" s="1"/>
      <c r="AB60" s="1"/>
    </row>
    <row r="61" spans="1:28" ht="15.5">
      <c r="A61" s="1"/>
      <c r="B61" s="646"/>
      <c r="C61" s="1"/>
      <c r="D61" s="1"/>
      <c r="E61" s="1"/>
      <c r="F61" s="1"/>
      <c r="G61" s="1"/>
      <c r="H61" s="1"/>
      <c r="I61" s="1"/>
      <c r="J61" s="673"/>
      <c r="K61" s="1"/>
      <c r="L61" s="1"/>
      <c r="M61" s="1"/>
      <c r="N61" s="1"/>
      <c r="O61" s="1"/>
      <c r="P61" s="1"/>
      <c r="Q61" s="1"/>
      <c r="R61" s="674"/>
      <c r="S61" s="1"/>
      <c r="T61" s="1"/>
      <c r="U61" s="1"/>
      <c r="V61" s="1"/>
      <c r="W61" s="1"/>
      <c r="X61" s="564"/>
      <c r="Y61" s="1"/>
      <c r="Z61" s="1"/>
      <c r="AA61" s="1"/>
      <c r="AB61" s="1"/>
    </row>
    <row r="62" spans="1:28" ht="13">
      <c r="J62" s="84"/>
      <c r="L62" s="82"/>
      <c r="X62" s="83"/>
    </row>
    <row r="63" spans="1:28">
      <c r="L63" s="82"/>
    </row>
    <row r="64" spans="1:28">
      <c r="L64" s="82"/>
    </row>
  </sheetData>
  <sheetProtection sheet="1" objects="1" scenarios="1"/>
  <mergeCells count="2">
    <mergeCell ref="A1:AB1"/>
    <mergeCell ref="A2:AB2"/>
  </mergeCells>
  <phoneticPr fontId="26" type="noConversion"/>
  <printOptions horizontalCentered="1"/>
  <pageMargins left="0.75" right="0.75" top="0.75" bottom="1" header="0.5" footer="0.5"/>
  <pageSetup scale="44" orientation="landscape" r:id="rId1"/>
  <headerFooter alignWithMargins="0">
    <oddHeader>&amp;C&amp;"Times New Roman,Bold"&amp;16ATTACHMENT D, Page &amp;P of &amp;N
EVERGY</oddHeader>
    <oddFooter>&amp;R&amp;1#&amp;"Calibri"&amp;10&amp;KA80000Internal Use Only</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AI78"/>
  <sheetViews>
    <sheetView view="pageBreakPreview" topLeftCell="J1" zoomScale="90" zoomScaleNormal="100" zoomScaleSheetLayoutView="90" workbookViewId="0">
      <selection activeCell="S37" sqref="S37"/>
    </sheetView>
  </sheetViews>
  <sheetFormatPr defaultRowHeight="12.5"/>
  <cols>
    <col min="1" max="1" width="2.54296875" customWidth="1"/>
    <col min="2" max="2" width="11.81640625" customWidth="1"/>
    <col min="3" max="3" width="1.81640625" customWidth="1"/>
    <col min="4" max="4" width="13.1796875" bestFit="1" customWidth="1"/>
    <col min="5" max="6" width="13.1796875" customWidth="1"/>
    <col min="7" max="11" width="13.1796875" bestFit="1" customWidth="1"/>
    <col min="12" max="12" width="12.1796875" bestFit="1" customWidth="1"/>
    <col min="13" max="19" width="12.1796875" customWidth="1"/>
    <col min="20" max="21" width="13.1796875" bestFit="1" customWidth="1"/>
    <col min="22" max="22" width="13.81640625" customWidth="1"/>
    <col min="23" max="23" width="12.1796875" customWidth="1"/>
    <col min="24" max="24" width="14.54296875" customWidth="1"/>
    <col min="25" max="25" width="2.81640625" customWidth="1"/>
    <col min="26" max="26" width="3" customWidth="1"/>
    <col min="27" max="27" width="12.1796875" bestFit="1" customWidth="1"/>
    <col min="28" max="28" width="1.81640625" customWidth="1"/>
    <col min="29" max="29" width="2.54296875" customWidth="1"/>
    <col min="30" max="30" width="11.54296875" customWidth="1"/>
    <col min="31" max="31" width="12.1796875" bestFit="1" customWidth="1"/>
    <col min="32" max="37" width="1" customWidth="1"/>
  </cols>
  <sheetData>
    <row r="1" spans="1:35" ht="20">
      <c r="A1" s="1247" t="str">
        <f>'Wrksht. U, LTD Cost 1'!A1:U1</f>
        <v>WORKSHEET U, LTD COST</v>
      </c>
      <c r="B1" s="1247"/>
      <c r="C1" s="1247"/>
      <c r="D1" s="1247"/>
      <c r="E1" s="1247"/>
      <c r="F1" s="1247"/>
      <c r="G1" s="1247"/>
      <c r="H1" s="1247"/>
      <c r="I1" s="1247"/>
      <c r="J1" s="1247"/>
      <c r="K1" s="1247"/>
      <c r="L1" s="1247"/>
      <c r="M1" s="1247"/>
      <c r="N1" s="1247"/>
      <c r="O1" s="1247"/>
      <c r="P1" s="1247"/>
      <c r="Q1" s="1247"/>
      <c r="R1" s="1247"/>
      <c r="S1" s="1247"/>
      <c r="T1" s="1247"/>
      <c r="U1" s="1247"/>
      <c r="V1" s="1247"/>
      <c r="W1" s="1247"/>
      <c r="X1" s="1247"/>
      <c r="Y1" s="1247"/>
      <c r="Z1" s="1247"/>
      <c r="AA1" s="1247"/>
      <c r="AB1" s="1247"/>
      <c r="AC1" s="1247"/>
      <c r="AD1" s="1247"/>
      <c r="AE1" s="1247"/>
      <c r="AF1" s="1247"/>
      <c r="AG1" s="1247"/>
    </row>
    <row r="2" spans="1:35" ht="19">
      <c r="A2" s="1221" t="str">
        <f>' Net Monthly Bill'!A2:B2</f>
        <v>For Contract Year Beginning June 1, 2026, Based on 2025 Data</v>
      </c>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row>
    <row r="3" spans="1:35" ht="20">
      <c r="A3" s="1247"/>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c r="AD3" s="1247"/>
      <c r="AE3" s="1247"/>
      <c r="AF3" s="1247"/>
      <c r="AG3" s="1247"/>
    </row>
    <row r="4" spans="1:35" ht="20.5">
      <c r="A4" s="1292" t="s">
        <v>84</v>
      </c>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row>
    <row r="5" spans="1:35" ht="15">
      <c r="A5" s="1"/>
      <c r="B5" s="286"/>
      <c r="C5" s="286"/>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5" ht="15.5">
      <c r="A6" s="1"/>
      <c r="B6" s="4" t="s">
        <v>864</v>
      </c>
      <c r="C6" s="4"/>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5" ht="15.5">
      <c r="A7" s="1"/>
      <c r="B7" s="4"/>
      <c r="C7" s="4"/>
      <c r="D7" s="1026">
        <v>51926</v>
      </c>
      <c r="E7" s="1026">
        <v>52322</v>
      </c>
      <c r="F7" s="1026">
        <v>52475</v>
      </c>
      <c r="G7" s="1026">
        <v>45992</v>
      </c>
      <c r="H7" s="1026">
        <v>53297</v>
      </c>
      <c r="I7" s="1026">
        <v>46204</v>
      </c>
      <c r="J7" s="1026">
        <v>46478</v>
      </c>
      <c r="K7" s="1026">
        <v>54667</v>
      </c>
      <c r="L7" s="1026">
        <v>54893</v>
      </c>
      <c r="M7" s="1026">
        <v>55958</v>
      </c>
      <c r="N7" s="1026">
        <v>48898</v>
      </c>
      <c r="O7" s="1026">
        <v>46825</v>
      </c>
      <c r="P7" s="1026">
        <v>49383</v>
      </c>
      <c r="Q7" s="1026">
        <v>49383</v>
      </c>
      <c r="R7" s="1026">
        <v>48319</v>
      </c>
      <c r="S7" s="1026">
        <v>48319</v>
      </c>
      <c r="T7" s="1026">
        <v>50389</v>
      </c>
      <c r="U7" s="1026">
        <v>50540</v>
      </c>
      <c r="V7" s="1026">
        <v>52793</v>
      </c>
      <c r="W7" s="1026">
        <v>45957</v>
      </c>
      <c r="X7" s="1026">
        <v>48000</v>
      </c>
      <c r="Y7" s="675"/>
      <c r="Z7" s="675"/>
      <c r="AA7" s="675"/>
      <c r="AB7" s="675"/>
      <c r="AC7" s="675"/>
      <c r="AD7" s="675"/>
      <c r="AE7" s="675"/>
      <c r="AF7" s="1"/>
      <c r="AG7" s="258"/>
      <c r="AI7" s="23"/>
    </row>
    <row r="8" spans="1:35" ht="13">
      <c r="A8" s="1"/>
      <c r="B8" s="1" t="s">
        <v>1085</v>
      </c>
      <c r="C8" s="1"/>
      <c r="D8" s="1026">
        <f>'Wrksht. U, LTD Cost 1'!$D14</f>
        <v>40969</v>
      </c>
      <c r="E8" s="1026">
        <f>'Wrksht. U, LTD Cost 1'!$D15</f>
        <v>41361</v>
      </c>
      <c r="F8" s="1026">
        <f>'Wrksht. U, LTD Cost 1'!$D16</f>
        <v>41505</v>
      </c>
      <c r="G8" s="1026">
        <f>'Wrksht. U, LTD Cost 1'!$D17</f>
        <v>42321</v>
      </c>
      <c r="H8" s="1026">
        <f>'Wrksht. U, LTD Cost 1'!$D18</f>
        <v>42321</v>
      </c>
      <c r="I8" s="1026">
        <f>'Wrksht. U, LTD Cost 1'!$D19</f>
        <v>42541</v>
      </c>
      <c r="J8" s="1027">
        <f>'Wrksht. U, LTD Cost 1'!$D20</f>
        <v>42800</v>
      </c>
      <c r="K8" s="1026">
        <f>'Wrksht. U, LTD Cost 1'!$D21</f>
        <v>43696</v>
      </c>
      <c r="L8" s="1026">
        <f>'Wrksht. U, LTD Cost 1'!$D22</f>
        <v>43930</v>
      </c>
      <c r="M8" s="1026">
        <f>'Wrksht. U, LTD Cost 1'!$D23</f>
        <v>44999</v>
      </c>
      <c r="N8" s="1026">
        <f>'Wrksht. U, LTD Cost 1'!$D24</f>
        <v>45245</v>
      </c>
      <c r="O8" s="1026">
        <f>'Wrksht. U, LTD Cost 1'!$D25</f>
        <v>45729</v>
      </c>
      <c r="P8" s="1026">
        <f>'Wrksht. U, LTD Cost 1'!$D26</f>
        <v>45729</v>
      </c>
      <c r="Q8" s="1026">
        <f>'Wrksht. U, LTD Cost 1'!$D27</f>
        <v>45996</v>
      </c>
      <c r="R8" s="1026">
        <f>'Wrksht. U, LTD Cost 1'!$D31</f>
        <v>45986</v>
      </c>
      <c r="S8" s="1026">
        <f>'Wrksht. U, LTD Cost 1'!$D33</f>
        <v>45986</v>
      </c>
      <c r="T8" s="1026">
        <f>'Wrksht. U, LTD Cost 1'!$D36</f>
        <v>39370</v>
      </c>
      <c r="U8" s="1026">
        <f>'Wrksht. U, LTD Cost 1'!$D37</f>
        <v>39583</v>
      </c>
      <c r="V8" s="1027">
        <f>'Wrksht. U, LTD Cost 1'!$D38</f>
        <v>41822</v>
      </c>
      <c r="W8" s="1027">
        <f>'Wrksht. U, LTD Cost 1'!$D42</f>
        <v>42522</v>
      </c>
      <c r="X8" s="1027">
        <f>'Wrksht. U, LTD Cost 1'!$D43</f>
        <v>45958</v>
      </c>
      <c r="Y8" s="676"/>
      <c r="Z8" s="676"/>
      <c r="AA8" s="676"/>
      <c r="AB8" s="676"/>
      <c r="AC8" s="676"/>
      <c r="AD8" s="676"/>
      <c r="AE8" s="676"/>
      <c r="AF8" s="307"/>
      <c r="AG8" s="78"/>
      <c r="AI8" s="78"/>
    </row>
    <row r="9" spans="1:35" ht="13">
      <c r="A9" s="1"/>
      <c r="B9" s="1" t="s">
        <v>687</v>
      </c>
      <c r="C9" s="1"/>
      <c r="D9" s="1028">
        <f>'Wrksht U, LTD Cost 2'!H14</f>
        <v>550000000</v>
      </c>
      <c r="E9" s="1028">
        <f>'Wrksht U, LTD Cost 2'!H15</f>
        <v>430000000</v>
      </c>
      <c r="F9" s="1028">
        <f>'Wrksht U, LTD Cost 2'!H16</f>
        <v>250000000</v>
      </c>
      <c r="G9" s="1028">
        <f>'Wrksht U, LTD Cost 2'!H17</f>
        <v>250000000</v>
      </c>
      <c r="H9" s="1028">
        <f>'Wrksht U, LTD Cost 2'!H18</f>
        <v>300000000</v>
      </c>
      <c r="I9" s="1028">
        <f>'Wrksht U, LTD Cost 2'!H19</f>
        <v>350000000</v>
      </c>
      <c r="J9" s="1028">
        <f>'Wrksht U, LTD Cost 2'!H20</f>
        <v>300000000</v>
      </c>
      <c r="K9" s="1028">
        <f>'Wrksht U, LTD Cost 2'!H21</f>
        <v>300000000</v>
      </c>
      <c r="L9" s="1028">
        <f>'Wrksht U, LTD Cost 2'!H22</f>
        <v>500000000</v>
      </c>
      <c r="M9" s="1028">
        <f>'Wrksht U, LTD Cost 2'!H23</f>
        <v>400000000</v>
      </c>
      <c r="N9" s="1028">
        <f>'Wrksht U, LTD Cost 2'!H24</f>
        <v>300000000</v>
      </c>
      <c r="O9" s="1028">
        <f>'Wrksht U, LTD Cost 2'!H25</f>
        <v>300000000</v>
      </c>
      <c r="P9" s="1028">
        <f>'Wrksht U, LTD Cost 2'!H26</f>
        <v>300000000</v>
      </c>
      <c r="Q9" s="1028">
        <f>'Wrksht U, LTD Cost 2'!H27</f>
        <v>300000000</v>
      </c>
      <c r="R9" s="1028">
        <f>'Wrksht U, LTD Cost 2'!H31</f>
        <v>45000000</v>
      </c>
      <c r="S9" s="1028">
        <f>'Wrksht U, LTD Cost 2'!H33</f>
        <v>30500000</v>
      </c>
      <c r="T9" s="1028">
        <f>'Wrksht U, LTD Cost 2'!H36</f>
        <v>175000000</v>
      </c>
      <c r="U9" s="1028">
        <f>'Wrksht. U, LTD Cost 1'!H37</f>
        <v>100000000</v>
      </c>
      <c r="V9" s="1029">
        <f>'Wrksht U, LTD Cost 2'!H38</f>
        <v>250000000</v>
      </c>
      <c r="W9" s="1029">
        <f>'Wrksht U, LTD Cost 2'!H42</f>
        <v>50000000</v>
      </c>
      <c r="X9" s="1029">
        <f>'Wrksht U, LTD Cost 2'!H43</f>
        <v>50000000</v>
      </c>
      <c r="Y9" s="677"/>
      <c r="Z9" s="677"/>
      <c r="AA9" s="677"/>
      <c r="AB9" s="677"/>
      <c r="AC9" s="677"/>
      <c r="AD9" s="677"/>
      <c r="AE9" s="677"/>
      <c r="AF9" s="308"/>
      <c r="AG9" s="271"/>
      <c r="AI9" s="79"/>
    </row>
    <row r="10" spans="1:35" ht="13">
      <c r="A10" s="1"/>
      <c r="B10" s="1" t="s">
        <v>688</v>
      </c>
      <c r="C10" s="1"/>
      <c r="D10" s="1030">
        <f>'Wrksht U, LTD Cost 2'!$R14</f>
        <v>4.1250000000000002E-2</v>
      </c>
      <c r="E10" s="1031">
        <f>'Wrksht U, LTD Cost 2'!$R15</f>
        <v>4.1000000000000002E-2</v>
      </c>
      <c r="F10" s="1030">
        <f>'Wrksht U, LTD Cost 2'!$R16</f>
        <v>4.6249999999999999E-2</v>
      </c>
      <c r="G10" s="1031">
        <f>'Wrksht U, LTD Cost 2'!$R17</f>
        <v>3.2500000000000001E-2</v>
      </c>
      <c r="H10" s="1031">
        <f>'Wrksht U, LTD Cost 2'!$R18</f>
        <v>4.2500000000000003E-2</v>
      </c>
      <c r="I10" s="1031">
        <f>'Wrksht U, LTD Cost 2'!$R19</f>
        <v>2.5499999999999998E-2</v>
      </c>
      <c r="J10" s="1031">
        <f>'Wrksht U, LTD Cost 2'!R20</f>
        <v>3.1E-2</v>
      </c>
      <c r="K10" s="1031">
        <f>'Wrksht U, LTD Cost 2'!$R21</f>
        <v>3.2500000000000001E-2</v>
      </c>
      <c r="L10" s="1031">
        <f>'Wrksht U, LTD Cost 2'!$R22</f>
        <v>3.4500000000000003E-2</v>
      </c>
      <c r="M10" s="1031">
        <f>'Wrksht U, LTD Cost 2'!$R23</f>
        <v>5.7000000000000002E-2</v>
      </c>
      <c r="N10" s="1031">
        <f>'Wrksht U, LTD Cost 2'!$R24</f>
        <v>5.8999999999999997E-2</v>
      </c>
      <c r="O10" s="1031">
        <f>'Wrksht U, LTD Cost 2'!$R25</f>
        <v>4.7E-2</v>
      </c>
      <c r="P10" s="1031">
        <f>'Wrksht U, LTD Cost 2'!$R26</f>
        <v>5.2499999999999998E-2</v>
      </c>
      <c r="Q10" s="1031">
        <f>'Wrksht U, LTD Cost 2'!$R27</f>
        <v>5.2499999999999998E-2</v>
      </c>
      <c r="R10" s="1031">
        <f>'Wrksht U, LTD Cost 2'!$R31</f>
        <v>3.5000000000000003E-2</v>
      </c>
      <c r="S10" s="1031">
        <f>'Wrksht U, LTD Cost 2'!$R33</f>
        <v>3.5000000000000003E-2</v>
      </c>
      <c r="T10" s="1031">
        <f>'Wrksht U, LTD Cost 2'!$R36</f>
        <v>6.5299999999999997E-2</v>
      </c>
      <c r="U10" s="1031">
        <f>'Wrksht U, LTD Cost 2'!R37</f>
        <v>6.6400000000000001E-2</v>
      </c>
      <c r="V10" s="1032">
        <f>'Wrksht U, LTD Cost 2'!$R38</f>
        <v>4.2999999999999997E-2</v>
      </c>
      <c r="W10" s="1032">
        <f>'Wrksht U, LTD Cost 2'!$R42</f>
        <v>2.5000000000000001E-2</v>
      </c>
      <c r="X10" s="1032">
        <f>'Wrksht U, LTD Cost 2'!$R43</f>
        <v>3.6069999999999998E-2</v>
      </c>
      <c r="Y10" s="678"/>
      <c r="Z10" s="678"/>
      <c r="AA10" s="678"/>
      <c r="AB10" s="678"/>
      <c r="AC10" s="678"/>
      <c r="AD10" s="678"/>
      <c r="AE10" s="678"/>
      <c r="AF10" s="309"/>
      <c r="AG10" s="272"/>
      <c r="AI10" s="80"/>
    </row>
    <row r="11" spans="1:35" ht="13">
      <c r="A11" s="1"/>
      <c r="B11" s="1" t="s">
        <v>689</v>
      </c>
      <c r="C11" s="1"/>
      <c r="D11" s="1028">
        <f>'Wrksht U, LTD Cost 2'!P14</f>
        <v>511982336</v>
      </c>
      <c r="E11" s="1028">
        <f>+'Wrksht U, LTD Cost 2'!P15-(180000000-2530463-5985000)</f>
        <v>245689125</v>
      </c>
      <c r="F11" s="1028">
        <f>+'Wrksht U, LTD Cost 2'!P16</f>
        <v>246658133</v>
      </c>
      <c r="G11" s="1028">
        <f>'Wrksht U, LTD Cost 2'!P17</f>
        <v>247949597</v>
      </c>
      <c r="H11" s="1028">
        <f>+'Wrksht U, LTD Cost 2'!P18</f>
        <v>233257431</v>
      </c>
      <c r="I11" s="1029">
        <f>+'Wrksht U, LTD Cost 2'!P19</f>
        <v>345238685</v>
      </c>
      <c r="J11" s="1028">
        <f>+'Wrksht U, LTD Cost 2'!P20</f>
        <v>296205083</v>
      </c>
      <c r="K11" s="1028">
        <f>'Wrksht U, LTD Cost 2'!P21</f>
        <v>294168487</v>
      </c>
      <c r="L11" s="1028">
        <f>'Wrksht U, LTD Cost 2'!P22</f>
        <v>477284920</v>
      </c>
      <c r="M11" s="1028">
        <f>'Wrksht U, LTD Cost 2'!P23</f>
        <v>393333582.5</v>
      </c>
      <c r="N11" s="1028">
        <f>'Wrksht U, LTD Cost 2'!P24</f>
        <v>297018720.17000002</v>
      </c>
      <c r="O11" s="1028">
        <f>'Wrksht U, LTD Cost 2'!P25</f>
        <v>297161625.93000001</v>
      </c>
      <c r="P11" s="1028">
        <f>'Wrksht U, LTD Cost 2'!P26</f>
        <v>296238924.92000002</v>
      </c>
      <c r="Q11" s="1028">
        <f>'Wrksht U, LTD Cost 2'!P27</f>
        <v>302601349.44999999</v>
      </c>
      <c r="R11" s="1028">
        <f>'Wrksht U, LTD Cost 2'!P31</f>
        <v>44088206.864</v>
      </c>
      <c r="S11" s="1028">
        <f>'Wrksht U, LTD Cost 2'!P33</f>
        <v>29854041.006000001</v>
      </c>
      <c r="T11" s="1028">
        <f>'Wrksht U, LTD Cost 2'!P36</f>
        <v>173937727</v>
      </c>
      <c r="U11" s="1028">
        <f>'Wrksht U, LTD Cost 2'!P37</f>
        <v>100175656</v>
      </c>
      <c r="V11" s="1029">
        <f>'Wrksht U, LTD Cost 2'!P38</f>
        <v>246453918</v>
      </c>
      <c r="W11" s="1028">
        <f>'Wrksht U, LTD Cost 2'!P42</f>
        <v>48015630.57</v>
      </c>
      <c r="X11" s="1028">
        <f>'Wrksht U, LTD Cost 2'!P43</f>
        <v>49816045.630000003</v>
      </c>
      <c r="Y11" s="677"/>
      <c r="Z11" s="677"/>
      <c r="AA11" s="677"/>
      <c r="AB11" s="677"/>
      <c r="AC11" s="677"/>
      <c r="AD11" s="677"/>
      <c r="AE11" s="677"/>
      <c r="AF11" s="308"/>
      <c r="AG11" s="271"/>
      <c r="AH11" s="79"/>
      <c r="AI11" s="79"/>
    </row>
    <row r="12" spans="1:35" ht="13">
      <c r="A12" s="1"/>
      <c r="B12" s="1"/>
      <c r="C12" s="1"/>
      <c r="D12" s="1033"/>
      <c r="E12" s="1029">
        <f>180000000-2530463-5985000</f>
        <v>171484537</v>
      </c>
      <c r="F12" s="1034"/>
      <c r="G12" s="1033"/>
      <c r="H12" s="1033"/>
      <c r="I12" s="1029"/>
      <c r="J12" s="1028"/>
      <c r="K12" s="1033"/>
      <c r="L12" s="1033"/>
      <c r="M12" s="1033"/>
      <c r="N12" s="1033"/>
      <c r="O12" s="1033"/>
      <c r="P12" s="1033"/>
      <c r="Q12" s="1033"/>
      <c r="R12" s="1033"/>
      <c r="S12" s="1033"/>
      <c r="T12" s="1033"/>
      <c r="U12" s="1033"/>
      <c r="V12" s="1033"/>
      <c r="W12" s="932"/>
      <c r="X12" s="679"/>
      <c r="Y12" s="679"/>
      <c r="Z12" s="679"/>
      <c r="AA12" s="679"/>
      <c r="AB12" s="679"/>
      <c r="AC12" s="679"/>
      <c r="AD12" s="679"/>
      <c r="AE12" s="679"/>
      <c r="AF12" s="310"/>
      <c r="AG12" s="247"/>
      <c r="AI12" s="235"/>
    </row>
    <row r="13" spans="1:35" ht="13">
      <c r="A13" s="1"/>
      <c r="B13" s="1"/>
      <c r="C13" s="1"/>
      <c r="D13" s="1033"/>
      <c r="E13" s="1035">
        <f>+E11+E12-'Wrksht U, LTD Cost 2'!P15</f>
        <v>0</v>
      </c>
      <c r="F13" s="1035"/>
      <c r="G13" s="1033"/>
      <c r="H13" s="1033"/>
      <c r="I13" s="1033"/>
      <c r="J13" s="1028"/>
      <c r="K13" s="1033"/>
      <c r="L13" s="1033"/>
      <c r="M13" s="1033"/>
      <c r="N13" s="1033"/>
      <c r="O13" s="1033"/>
      <c r="P13" s="1033"/>
      <c r="Q13" s="1033"/>
      <c r="R13" s="1033"/>
      <c r="S13" s="1033"/>
      <c r="T13" s="1033"/>
      <c r="U13" s="1033"/>
      <c r="V13" s="1033"/>
      <c r="W13" s="932"/>
      <c r="X13" s="679"/>
      <c r="Y13" s="679"/>
      <c r="Z13" s="679"/>
      <c r="AA13" s="679"/>
      <c r="AB13" s="679"/>
      <c r="AC13" s="679"/>
      <c r="AD13" s="679"/>
      <c r="AE13" s="679"/>
      <c r="AF13" s="310"/>
      <c r="AG13" s="247"/>
      <c r="AI13" s="235"/>
    </row>
    <row r="14" spans="1:35" s="34" customFormat="1" ht="13">
      <c r="A14" s="311"/>
      <c r="B14" s="1" t="s">
        <v>690</v>
      </c>
      <c r="C14" s="1"/>
      <c r="D14" s="1036">
        <f>YIELD(D8,D7,D10,+D11/D9*100,100,2,1)</f>
        <v>4.5496013665318316E-2</v>
      </c>
      <c r="E14" s="1037">
        <f>YIELD(E8,E7,E10,+(E11+E12)/E9*100,100,2,1)</f>
        <v>4.2773730447840642E-2</v>
      </c>
      <c r="F14" s="1036">
        <f t="shared" ref="F14:X14" si="0">YIELD(F8,F7,F10,+F11/F9*100,100,2,1)</f>
        <v>4.7084905923927979E-2</v>
      </c>
      <c r="G14" s="1036">
        <f t="shared" si="0"/>
        <v>3.346639660565584E-2</v>
      </c>
      <c r="H14" s="1036">
        <f>YIELD(H8,H7,H10,+H11/H9*100,100,2,1)</f>
        <v>5.8268808958201551E-2</v>
      </c>
      <c r="I14" s="1036">
        <f t="shared" si="0"/>
        <v>2.7057170827015781E-2</v>
      </c>
      <c r="J14" s="1033">
        <f t="shared" si="0"/>
        <v>3.248090570423412E-2</v>
      </c>
      <c r="K14" s="1036">
        <f t="shared" si="0"/>
        <v>3.3531388736853712E-2</v>
      </c>
      <c r="L14" s="1036">
        <f t="shared" si="0"/>
        <v>3.7019373651547546E-2</v>
      </c>
      <c r="M14" s="1036">
        <f t="shared" si="0"/>
        <v>5.8180813302457134E-2</v>
      </c>
      <c r="N14" s="1036">
        <f t="shared" si="0"/>
        <v>6.0338013881888627E-2</v>
      </c>
      <c r="O14" s="1036">
        <f t="shared" si="0"/>
        <v>5.0437894111161348E-2</v>
      </c>
      <c r="P14" s="1036">
        <f t="shared" si="0"/>
        <v>5.4138835019280941E-2</v>
      </c>
      <c r="Q14" s="1036">
        <f t="shared" si="0"/>
        <v>5.1302268572086203E-2</v>
      </c>
      <c r="R14" s="1036">
        <f t="shared" si="0"/>
        <v>3.8604546144755406E-2</v>
      </c>
      <c r="S14" s="1036">
        <f t="shared" si="0"/>
        <v>3.8769900933502403E-2</v>
      </c>
      <c r="T14" s="1036">
        <f t="shared" si="0"/>
        <v>6.5756213114187209E-2</v>
      </c>
      <c r="U14" s="1036">
        <f t="shared" si="0"/>
        <v>6.6264423353424376E-2</v>
      </c>
      <c r="V14" s="1038">
        <f t="shared" si="0"/>
        <v>4.3853181131943135E-2</v>
      </c>
      <c r="W14" s="1033">
        <f t="shared" si="0"/>
        <v>2.9870020538233111E-2</v>
      </c>
      <c r="X14" s="1033">
        <f t="shared" si="0"/>
        <v>3.6798869864433398E-2</v>
      </c>
      <c r="Y14" s="680"/>
      <c r="Z14" s="680"/>
      <c r="AA14" s="680"/>
      <c r="AB14" s="680"/>
      <c r="AC14" s="680"/>
      <c r="AD14" s="680"/>
      <c r="AE14" s="680"/>
      <c r="AF14" s="312"/>
      <c r="AG14" s="273"/>
      <c r="AI14" s="81"/>
    </row>
    <row r="15" spans="1:35" ht="13">
      <c r="A15" s="1"/>
      <c r="B15" s="313" t="s">
        <v>691</v>
      </c>
      <c r="C15" s="313"/>
      <c r="D15" s="932"/>
      <c r="E15" s="932"/>
      <c r="F15" s="932"/>
      <c r="G15" s="932"/>
      <c r="H15" s="932"/>
      <c r="I15" s="932"/>
      <c r="J15" s="932"/>
      <c r="K15" s="932"/>
      <c r="L15" s="932"/>
      <c r="M15" s="932"/>
      <c r="N15" s="932"/>
      <c r="O15" s="932"/>
      <c r="P15" s="932"/>
      <c r="Q15" s="932"/>
      <c r="R15" s="932"/>
      <c r="S15" s="932"/>
      <c r="T15" s="932"/>
      <c r="U15" s="932"/>
      <c r="V15" s="932"/>
      <c r="W15" s="932"/>
      <c r="X15" s="675"/>
      <c r="Y15" s="675"/>
      <c r="Z15" s="675"/>
      <c r="AA15" s="675"/>
      <c r="AB15" s="675"/>
      <c r="AC15" s="675"/>
      <c r="AD15" s="675"/>
      <c r="AE15" s="675"/>
      <c r="AF15" s="1"/>
      <c r="AG15" s="46"/>
    </row>
    <row r="16" spans="1:35" ht="13">
      <c r="A16" s="1"/>
      <c r="B16" s="675">
        <v>0</v>
      </c>
      <c r="C16" s="1"/>
      <c r="D16" s="1028">
        <f t="shared" ref="D16:I16" si="1">D11</f>
        <v>511982336</v>
      </c>
      <c r="E16" s="1028">
        <f t="shared" si="1"/>
        <v>245689125</v>
      </c>
      <c r="F16" s="1028">
        <f t="shared" si="1"/>
        <v>246658133</v>
      </c>
      <c r="G16" s="1028">
        <f t="shared" si="1"/>
        <v>247949597</v>
      </c>
      <c r="H16" s="1028">
        <f t="shared" si="1"/>
        <v>233257431</v>
      </c>
      <c r="I16" s="1028">
        <f t="shared" si="1"/>
        <v>345238685</v>
      </c>
      <c r="J16" s="1028">
        <f t="shared" ref="J16:X16" si="2">J11</f>
        <v>296205083</v>
      </c>
      <c r="K16" s="1028">
        <f t="shared" si="2"/>
        <v>294168487</v>
      </c>
      <c r="L16" s="1028">
        <f t="shared" si="2"/>
        <v>477284920</v>
      </c>
      <c r="M16" s="1028">
        <f t="shared" si="2"/>
        <v>393333582.5</v>
      </c>
      <c r="N16" s="1028">
        <f t="shared" si="2"/>
        <v>297018720.17000002</v>
      </c>
      <c r="O16" s="1028">
        <f t="shared" si="2"/>
        <v>297161625.93000001</v>
      </c>
      <c r="P16" s="1028">
        <f t="shared" si="2"/>
        <v>296238924.92000002</v>
      </c>
      <c r="Q16" s="1028">
        <f t="shared" si="2"/>
        <v>302601349.44999999</v>
      </c>
      <c r="R16" s="1028">
        <f t="shared" si="2"/>
        <v>44088206.864</v>
      </c>
      <c r="S16" s="1028">
        <f t="shared" si="2"/>
        <v>29854041.006000001</v>
      </c>
      <c r="T16" s="1028">
        <f t="shared" si="2"/>
        <v>173937727</v>
      </c>
      <c r="U16" s="1028">
        <f t="shared" si="2"/>
        <v>100175656</v>
      </c>
      <c r="V16" s="1029">
        <f t="shared" si="2"/>
        <v>246453918</v>
      </c>
      <c r="W16" s="1028">
        <f t="shared" si="2"/>
        <v>48015630.57</v>
      </c>
      <c r="X16" s="1028">
        <f t="shared" si="2"/>
        <v>49816045.630000003</v>
      </c>
      <c r="Y16" s="677"/>
      <c r="Z16" s="677"/>
      <c r="AA16" s="677"/>
      <c r="AB16" s="677"/>
      <c r="AC16" s="677"/>
      <c r="AD16" s="681"/>
      <c r="AE16" s="677"/>
      <c r="AF16" s="308"/>
      <c r="AG16" s="271"/>
      <c r="AH16" s="236"/>
      <c r="AI16" s="79"/>
    </row>
    <row r="17" spans="1:35" ht="13">
      <c r="A17" s="1"/>
      <c r="B17" s="675">
        <v>1</v>
      </c>
      <c r="C17" s="1"/>
      <c r="D17" s="1028">
        <f>(-$D$10/2*$D$9)+(300000000*D10*(77/360))</f>
        <v>-8696875</v>
      </c>
      <c r="E17" s="1029">
        <f>-250000000*($E$10/2)</f>
        <v>-5125000</v>
      </c>
      <c r="F17" s="1028">
        <f t="shared" ref="F17:F75" si="3">-$F$9*($F$10/2)</f>
        <v>-5781250</v>
      </c>
      <c r="G17" s="1028">
        <f t="shared" ref="G17:G35" si="4">-$G$9*($G$10/2)</f>
        <v>-4062500</v>
      </c>
      <c r="H17" s="1029">
        <f>-$H$9*($H$10/2)</f>
        <v>-6375000</v>
      </c>
      <c r="I17" s="1029">
        <f>-$I$9*($I$10/2)</f>
        <v>-4462500</v>
      </c>
      <c r="J17" s="1029">
        <f>-$J$9*($J$10/2)</f>
        <v>-4650000</v>
      </c>
      <c r="K17" s="1028">
        <f>-K10/2*K9</f>
        <v>-4875000</v>
      </c>
      <c r="L17" s="1028">
        <f>-L10/2*L9</f>
        <v>-8625000</v>
      </c>
      <c r="M17" s="1028">
        <f>-M10/2*M9</f>
        <v>-11400000</v>
      </c>
      <c r="N17" s="1028">
        <f>-N10/2*N9</f>
        <v>-8850000</v>
      </c>
      <c r="O17" s="1028">
        <f t="shared" ref="O17:S17" si="5">-O10/2*O9</f>
        <v>-7050000</v>
      </c>
      <c r="P17" s="1028">
        <f t="shared" si="5"/>
        <v>-7875000</v>
      </c>
      <c r="Q17" s="1028">
        <f t="shared" si="5"/>
        <v>-7875000</v>
      </c>
      <c r="R17" s="1028">
        <f t="shared" si="5"/>
        <v>-787500.00000000012</v>
      </c>
      <c r="S17" s="1028">
        <f t="shared" si="5"/>
        <v>-533750</v>
      </c>
      <c r="T17" s="1028">
        <f>-T10/2*T9</f>
        <v>-5713750</v>
      </c>
      <c r="U17" s="1028">
        <f t="shared" ref="U17:U75" si="6">-$U$10/2*$U$9</f>
        <v>-3320000</v>
      </c>
      <c r="V17" s="1029">
        <f>-V10/2*V9</f>
        <v>-5375000</v>
      </c>
      <c r="W17" s="1028">
        <f>-W10/2*W9</f>
        <v>-625000</v>
      </c>
      <c r="X17" s="1028">
        <f>-X10/2*X9</f>
        <v>-901750</v>
      </c>
      <c r="Y17" s="677"/>
      <c r="Z17" s="677"/>
      <c r="AA17" s="677"/>
      <c r="AB17" s="677"/>
      <c r="AC17" s="677"/>
      <c r="AD17" s="681"/>
      <c r="AE17" s="677"/>
      <c r="AF17" s="308"/>
      <c r="AG17" s="274"/>
      <c r="AH17" s="236"/>
      <c r="AI17" s="104"/>
    </row>
    <row r="18" spans="1:35" ht="13">
      <c r="A18" s="1"/>
      <c r="B18" s="675">
        <v>2</v>
      </c>
      <c r="C18" s="1"/>
      <c r="D18" s="1028">
        <f>-$D$10/2*$D$9</f>
        <v>-11343750</v>
      </c>
      <c r="E18" s="1039">
        <f>-250000000*($E$10/2)+E12</f>
        <v>166359537</v>
      </c>
      <c r="F18" s="1039">
        <f t="shared" si="3"/>
        <v>-5781250</v>
      </c>
      <c r="G18" s="1039">
        <f t="shared" si="4"/>
        <v>-4062500</v>
      </c>
      <c r="H18" s="1029">
        <f t="shared" ref="H18:H75" si="7">-$H$9*($H$10/2)</f>
        <v>-6375000</v>
      </c>
      <c r="I18" s="1029">
        <f t="shared" ref="I18:I35" si="8">-$I$9*($I$10/2)</f>
        <v>-4462500</v>
      </c>
      <c r="J18" s="1029">
        <f t="shared" ref="J18:J35" si="9">-$J$9*($J$10/2)</f>
        <v>-4650000</v>
      </c>
      <c r="K18" s="1039">
        <f t="shared" ref="K18:T75" si="10">K17</f>
        <v>-4875000</v>
      </c>
      <c r="L18" s="1039">
        <f t="shared" ref="L18:T18" si="11">L17</f>
        <v>-8625000</v>
      </c>
      <c r="M18" s="1039">
        <f t="shared" si="11"/>
        <v>-11400000</v>
      </c>
      <c r="N18" s="1039">
        <f t="shared" si="11"/>
        <v>-8850000</v>
      </c>
      <c r="O18" s="1039">
        <f t="shared" si="11"/>
        <v>-7050000</v>
      </c>
      <c r="P18" s="1039">
        <f t="shared" si="11"/>
        <v>-7875000</v>
      </c>
      <c r="Q18" s="1039">
        <f t="shared" si="11"/>
        <v>-7875000</v>
      </c>
      <c r="R18" s="1039">
        <f t="shared" si="11"/>
        <v>-787500.00000000012</v>
      </c>
      <c r="S18" s="1039">
        <f t="shared" si="11"/>
        <v>-533750</v>
      </c>
      <c r="T18" s="1039">
        <f t="shared" si="11"/>
        <v>-5713750</v>
      </c>
      <c r="U18" s="1028">
        <f t="shared" si="6"/>
        <v>-3320000</v>
      </c>
      <c r="V18" s="1040">
        <f>V17</f>
        <v>-5375000</v>
      </c>
      <c r="W18" s="1028">
        <f>W17</f>
        <v>-625000</v>
      </c>
      <c r="X18" s="1028">
        <f>X17</f>
        <v>-901750</v>
      </c>
      <c r="Y18" s="682"/>
      <c r="Z18" s="682"/>
      <c r="AA18" s="682"/>
      <c r="AB18" s="682"/>
      <c r="AC18" s="682"/>
      <c r="AD18" s="572"/>
      <c r="AE18" s="682"/>
      <c r="AF18" s="208"/>
      <c r="AG18" s="274"/>
      <c r="AH18" s="237"/>
      <c r="AI18" s="238"/>
    </row>
    <row r="19" spans="1:35" ht="13">
      <c r="A19" s="1"/>
      <c r="B19" s="675">
        <v>3</v>
      </c>
      <c r="C19" s="1"/>
      <c r="D19" s="1028">
        <f>+D18</f>
        <v>-11343750</v>
      </c>
      <c r="E19" s="1039">
        <f>(-250000000*($E$10/2))-(180000000*(E10*(5/12)))</f>
        <v>-8200000</v>
      </c>
      <c r="F19" s="1039">
        <f t="shared" si="3"/>
        <v>-5781250</v>
      </c>
      <c r="G19" s="1039">
        <f t="shared" si="4"/>
        <v>-4062500</v>
      </c>
      <c r="H19" s="1039">
        <f t="shared" si="7"/>
        <v>-6375000</v>
      </c>
      <c r="I19" s="1029">
        <f t="shared" si="8"/>
        <v>-4462500</v>
      </c>
      <c r="J19" s="1029">
        <f t="shared" si="9"/>
        <v>-4650000</v>
      </c>
      <c r="K19" s="1039">
        <f t="shared" si="10"/>
        <v>-4875000</v>
      </c>
      <c r="L19" s="1039">
        <f t="shared" si="10"/>
        <v>-8625000</v>
      </c>
      <c r="M19" s="1039">
        <f t="shared" si="10"/>
        <v>-11400000</v>
      </c>
      <c r="N19" s="1039">
        <f t="shared" si="10"/>
        <v>-8850000</v>
      </c>
      <c r="O19" s="1039">
        <f t="shared" si="10"/>
        <v>-7050000</v>
      </c>
      <c r="P19" s="1039">
        <f t="shared" si="10"/>
        <v>-7875000</v>
      </c>
      <c r="Q19" s="1039">
        <f t="shared" si="10"/>
        <v>-7875000</v>
      </c>
      <c r="R19" s="1039">
        <f t="shared" ref="R19:R28" si="12">R18</f>
        <v>-787500.00000000012</v>
      </c>
      <c r="S19" s="1039">
        <f t="shared" ref="S19:S28" si="13">S18</f>
        <v>-533750</v>
      </c>
      <c r="T19" s="1039">
        <f>T18</f>
        <v>-5713750</v>
      </c>
      <c r="U19" s="1028">
        <f t="shared" si="6"/>
        <v>-3320000</v>
      </c>
      <c r="V19" s="1040">
        <f t="shared" ref="V19:X45" si="14">V18</f>
        <v>-5375000</v>
      </c>
      <c r="W19" s="1028">
        <f t="shared" si="14"/>
        <v>-625000</v>
      </c>
      <c r="X19" s="1028">
        <f t="shared" si="14"/>
        <v>-901750</v>
      </c>
      <c r="Y19" s="682"/>
      <c r="Z19" s="682"/>
      <c r="AA19" s="682"/>
      <c r="AB19" s="682"/>
      <c r="AC19" s="682"/>
      <c r="AD19" s="572"/>
      <c r="AE19" s="682"/>
      <c r="AF19" s="208"/>
      <c r="AG19" s="274"/>
      <c r="AH19" s="236"/>
      <c r="AI19" s="238"/>
    </row>
    <row r="20" spans="1:35" ht="13">
      <c r="A20" s="1"/>
      <c r="B20" s="675">
        <v>4</v>
      </c>
      <c r="C20" s="1"/>
      <c r="D20" s="1028">
        <f>+D19</f>
        <v>-11343750</v>
      </c>
      <c r="E20" s="1039">
        <f t="shared" ref="E20:E75" si="15">-$E$9*($E$10/2)</f>
        <v>-8815000</v>
      </c>
      <c r="F20" s="1039">
        <f t="shared" si="3"/>
        <v>-5781250</v>
      </c>
      <c r="G20" s="1039">
        <f t="shared" si="4"/>
        <v>-4062500</v>
      </c>
      <c r="H20" s="1039">
        <f t="shared" si="7"/>
        <v>-6375000</v>
      </c>
      <c r="I20" s="1029">
        <f t="shared" si="8"/>
        <v>-4462500</v>
      </c>
      <c r="J20" s="1029">
        <f t="shared" si="9"/>
        <v>-4650000</v>
      </c>
      <c r="K20" s="1039">
        <f t="shared" si="10"/>
        <v>-4875000</v>
      </c>
      <c r="L20" s="1039">
        <f t="shared" si="10"/>
        <v>-8625000</v>
      </c>
      <c r="M20" s="1039">
        <f t="shared" si="10"/>
        <v>-11400000</v>
      </c>
      <c r="N20" s="1039">
        <f t="shared" si="10"/>
        <v>-8850000</v>
      </c>
      <c r="O20" s="1039">
        <f t="shared" si="10"/>
        <v>-7050000</v>
      </c>
      <c r="P20" s="1039">
        <f t="shared" si="10"/>
        <v>-7875000</v>
      </c>
      <c r="Q20" s="1039">
        <f t="shared" si="10"/>
        <v>-7875000</v>
      </c>
      <c r="R20" s="1039">
        <f t="shared" si="12"/>
        <v>-787500.00000000012</v>
      </c>
      <c r="S20" s="1039">
        <f t="shared" si="13"/>
        <v>-533750</v>
      </c>
      <c r="T20" s="1039">
        <f t="shared" si="10"/>
        <v>-5713750</v>
      </c>
      <c r="U20" s="1028">
        <f t="shared" si="6"/>
        <v>-3320000</v>
      </c>
      <c r="V20" s="1040">
        <f t="shared" si="14"/>
        <v>-5375000</v>
      </c>
      <c r="W20" s="1028">
        <f t="shared" si="14"/>
        <v>-625000</v>
      </c>
      <c r="X20" s="1028">
        <f t="shared" si="14"/>
        <v>-901750</v>
      </c>
      <c r="Y20" s="682"/>
      <c r="Z20" s="682"/>
      <c r="AA20" s="682"/>
      <c r="AB20" s="682"/>
      <c r="AC20" s="682"/>
      <c r="AD20" s="572"/>
      <c r="AE20" s="682"/>
      <c r="AF20" s="208"/>
      <c r="AG20" s="274"/>
      <c r="AH20" s="236"/>
      <c r="AI20" s="238"/>
    </row>
    <row r="21" spans="1:35" ht="13">
      <c r="A21" s="1"/>
      <c r="B21" s="675">
        <v>5</v>
      </c>
      <c r="C21" s="1"/>
      <c r="D21" s="1028">
        <f t="shared" ref="D21:D75" si="16">+D20</f>
        <v>-11343750</v>
      </c>
      <c r="E21" s="1039">
        <f t="shared" si="15"/>
        <v>-8815000</v>
      </c>
      <c r="F21" s="1039">
        <f t="shared" si="3"/>
        <v>-5781250</v>
      </c>
      <c r="G21" s="1039">
        <f t="shared" si="4"/>
        <v>-4062500</v>
      </c>
      <c r="H21" s="1039">
        <f t="shared" si="7"/>
        <v>-6375000</v>
      </c>
      <c r="I21" s="1029">
        <f t="shared" si="8"/>
        <v>-4462500</v>
      </c>
      <c r="J21" s="1029">
        <f t="shared" si="9"/>
        <v>-4650000</v>
      </c>
      <c r="K21" s="1039">
        <f t="shared" si="10"/>
        <v>-4875000</v>
      </c>
      <c r="L21" s="1039">
        <f t="shared" si="10"/>
        <v>-8625000</v>
      </c>
      <c r="M21" s="1039">
        <f t="shared" si="10"/>
        <v>-11400000</v>
      </c>
      <c r="N21" s="1039">
        <f t="shared" si="10"/>
        <v>-8850000</v>
      </c>
      <c r="O21" s="1039">
        <f t="shared" si="10"/>
        <v>-7050000</v>
      </c>
      <c r="P21" s="1039">
        <f t="shared" si="10"/>
        <v>-7875000</v>
      </c>
      <c r="Q21" s="1039">
        <f t="shared" si="10"/>
        <v>-7875000</v>
      </c>
      <c r="R21" s="1039">
        <f t="shared" si="12"/>
        <v>-787500.00000000012</v>
      </c>
      <c r="S21" s="1039">
        <f t="shared" si="13"/>
        <v>-533750</v>
      </c>
      <c r="T21" s="1039">
        <f t="shared" si="10"/>
        <v>-5713750</v>
      </c>
      <c r="U21" s="1028">
        <f t="shared" si="6"/>
        <v>-3320000</v>
      </c>
      <c r="V21" s="1040">
        <f t="shared" si="14"/>
        <v>-5375000</v>
      </c>
      <c r="W21" s="1028">
        <f t="shared" si="14"/>
        <v>-625000</v>
      </c>
      <c r="X21" s="1028">
        <f t="shared" si="14"/>
        <v>-901750</v>
      </c>
      <c r="Y21" s="682"/>
      <c r="Z21" s="682"/>
      <c r="AA21" s="682"/>
      <c r="AB21" s="682"/>
      <c r="AC21" s="682"/>
      <c r="AD21" s="572"/>
      <c r="AE21" s="682"/>
      <c r="AF21" s="208"/>
      <c r="AG21" s="274"/>
      <c r="AH21" s="237"/>
      <c r="AI21" s="238"/>
    </row>
    <row r="22" spans="1:35" ht="13">
      <c r="A22" s="1"/>
      <c r="B22" s="675">
        <v>6</v>
      </c>
      <c r="C22" s="1"/>
      <c r="D22" s="1028">
        <f t="shared" si="16"/>
        <v>-11343750</v>
      </c>
      <c r="E22" s="1039">
        <f t="shared" si="15"/>
        <v>-8815000</v>
      </c>
      <c r="F22" s="1039">
        <f t="shared" si="3"/>
        <v>-5781250</v>
      </c>
      <c r="G22" s="1039">
        <f t="shared" si="4"/>
        <v>-4062500</v>
      </c>
      <c r="H22" s="1039">
        <f t="shared" si="7"/>
        <v>-6375000</v>
      </c>
      <c r="I22" s="1029">
        <f t="shared" si="8"/>
        <v>-4462500</v>
      </c>
      <c r="J22" s="1029">
        <f t="shared" si="9"/>
        <v>-4650000</v>
      </c>
      <c r="K22" s="1039">
        <f t="shared" si="10"/>
        <v>-4875000</v>
      </c>
      <c r="L22" s="1039">
        <f t="shared" si="10"/>
        <v>-8625000</v>
      </c>
      <c r="M22" s="1039">
        <f t="shared" si="10"/>
        <v>-11400000</v>
      </c>
      <c r="N22" s="1039">
        <f t="shared" si="10"/>
        <v>-8850000</v>
      </c>
      <c r="O22" s="1039">
        <f>O21-O9</f>
        <v>-307050000</v>
      </c>
      <c r="P22" s="1039">
        <f t="shared" ref="P22:P35" si="17">P21</f>
        <v>-7875000</v>
      </c>
      <c r="Q22" s="1039">
        <f t="shared" ref="Q22:Q34" si="18">Q21</f>
        <v>-7875000</v>
      </c>
      <c r="R22" s="1039">
        <f t="shared" si="12"/>
        <v>-787500.00000000012</v>
      </c>
      <c r="S22" s="1039">
        <f t="shared" si="13"/>
        <v>-533750</v>
      </c>
      <c r="T22" s="1039">
        <f t="shared" si="10"/>
        <v>-5713750</v>
      </c>
      <c r="U22" s="1028">
        <f t="shared" si="6"/>
        <v>-3320000</v>
      </c>
      <c r="V22" s="1040">
        <f t="shared" si="14"/>
        <v>-5375000</v>
      </c>
      <c r="W22" s="1028">
        <f t="shared" si="14"/>
        <v>-625000</v>
      </c>
      <c r="X22" s="1028">
        <f t="shared" si="14"/>
        <v>-901750</v>
      </c>
      <c r="Y22" s="682"/>
      <c r="Z22" s="682"/>
      <c r="AA22" s="682"/>
      <c r="AB22" s="682"/>
      <c r="AC22" s="682"/>
      <c r="AD22" s="572"/>
      <c r="AE22" s="682"/>
      <c r="AF22" s="208"/>
      <c r="AG22" s="274"/>
      <c r="AH22" s="236"/>
      <c r="AI22" s="238"/>
    </row>
    <row r="23" spans="1:35" ht="13">
      <c r="A23" s="1"/>
      <c r="B23" s="675">
        <v>7</v>
      </c>
      <c r="C23" s="1"/>
      <c r="D23" s="1028">
        <f t="shared" si="16"/>
        <v>-11343750</v>
      </c>
      <c r="E23" s="1039">
        <f t="shared" si="15"/>
        <v>-8815000</v>
      </c>
      <c r="F23" s="1039">
        <f t="shared" si="3"/>
        <v>-5781250</v>
      </c>
      <c r="G23" s="1039">
        <f t="shared" si="4"/>
        <v>-4062500</v>
      </c>
      <c r="H23" s="1039">
        <f t="shared" si="7"/>
        <v>-6375000</v>
      </c>
      <c r="I23" s="1029">
        <f t="shared" si="8"/>
        <v>-4462500</v>
      </c>
      <c r="J23" s="1029">
        <f t="shared" si="9"/>
        <v>-4650000</v>
      </c>
      <c r="K23" s="1039">
        <f t="shared" si="10"/>
        <v>-4875000</v>
      </c>
      <c r="L23" s="1039">
        <f t="shared" si="10"/>
        <v>-8625000</v>
      </c>
      <c r="M23" s="1039">
        <f t="shared" si="10"/>
        <v>-11400000</v>
      </c>
      <c r="N23" s="1039">
        <f t="shared" si="10"/>
        <v>-8850000</v>
      </c>
      <c r="O23" s="1039"/>
      <c r="P23" s="1039">
        <f t="shared" si="17"/>
        <v>-7875000</v>
      </c>
      <c r="Q23" s="1039">
        <f t="shared" si="18"/>
        <v>-7875000</v>
      </c>
      <c r="R23" s="1039">
        <f t="shared" si="12"/>
        <v>-787500.00000000012</v>
      </c>
      <c r="S23" s="1039">
        <f t="shared" si="13"/>
        <v>-533750</v>
      </c>
      <c r="T23" s="1039">
        <f t="shared" si="10"/>
        <v>-5713750</v>
      </c>
      <c r="U23" s="1028">
        <f t="shared" si="6"/>
        <v>-3320000</v>
      </c>
      <c r="V23" s="1040">
        <f t="shared" si="14"/>
        <v>-5375000</v>
      </c>
      <c r="W23" s="1028">
        <f t="shared" si="14"/>
        <v>-625000</v>
      </c>
      <c r="X23" s="1028">
        <f t="shared" si="14"/>
        <v>-901750</v>
      </c>
      <c r="Y23" s="682"/>
      <c r="Z23" s="682"/>
      <c r="AA23" s="682"/>
      <c r="AB23" s="682"/>
      <c r="AC23" s="682"/>
      <c r="AD23" s="572"/>
      <c r="AE23" s="682"/>
      <c r="AF23" s="208"/>
      <c r="AG23" s="274"/>
      <c r="AH23" s="236"/>
      <c r="AI23" s="238"/>
    </row>
    <row r="24" spans="1:35" ht="13">
      <c r="A24" s="1"/>
      <c r="B24" s="675">
        <v>8</v>
      </c>
      <c r="C24" s="1"/>
      <c r="D24" s="1028">
        <f t="shared" si="16"/>
        <v>-11343750</v>
      </c>
      <c r="E24" s="1039">
        <f t="shared" si="15"/>
        <v>-8815000</v>
      </c>
      <c r="F24" s="1039">
        <f t="shared" si="3"/>
        <v>-5781250</v>
      </c>
      <c r="G24" s="1039">
        <f t="shared" si="4"/>
        <v>-4062500</v>
      </c>
      <c r="H24" s="1039">
        <f t="shared" si="7"/>
        <v>-6375000</v>
      </c>
      <c r="I24" s="1029">
        <f t="shared" si="8"/>
        <v>-4462500</v>
      </c>
      <c r="J24" s="1029">
        <f t="shared" si="9"/>
        <v>-4650000</v>
      </c>
      <c r="K24" s="1039">
        <f t="shared" si="10"/>
        <v>-4875000</v>
      </c>
      <c r="L24" s="1039">
        <f t="shared" si="10"/>
        <v>-8625000</v>
      </c>
      <c r="M24" s="1039">
        <f t="shared" si="10"/>
        <v>-11400000</v>
      </c>
      <c r="N24" s="1039">
        <f t="shared" si="10"/>
        <v>-8850000</v>
      </c>
      <c r="O24" s="1039"/>
      <c r="P24" s="1039">
        <f t="shared" si="17"/>
        <v>-7875000</v>
      </c>
      <c r="Q24" s="1039">
        <f t="shared" si="18"/>
        <v>-7875000</v>
      </c>
      <c r="R24" s="1039">
        <f t="shared" si="12"/>
        <v>-787500.00000000012</v>
      </c>
      <c r="S24" s="1039">
        <f t="shared" si="13"/>
        <v>-533750</v>
      </c>
      <c r="T24" s="1039">
        <f t="shared" si="10"/>
        <v>-5713750</v>
      </c>
      <c r="U24" s="1028">
        <f t="shared" si="6"/>
        <v>-3320000</v>
      </c>
      <c r="V24" s="1040">
        <f t="shared" si="14"/>
        <v>-5375000</v>
      </c>
      <c r="W24" s="1028">
        <f t="shared" si="14"/>
        <v>-625000</v>
      </c>
      <c r="X24" s="1028">
        <f t="shared" si="14"/>
        <v>-901750</v>
      </c>
      <c r="Y24" s="682"/>
      <c r="Z24" s="682"/>
      <c r="AA24" s="682"/>
      <c r="AB24" s="682"/>
      <c r="AC24" s="682"/>
      <c r="AD24" s="572"/>
      <c r="AE24" s="682"/>
      <c r="AF24" s="208"/>
      <c r="AG24" s="274"/>
      <c r="AH24" s="237"/>
      <c r="AI24" s="238"/>
    </row>
    <row r="25" spans="1:35" ht="13">
      <c r="A25" s="1"/>
      <c r="B25" s="675">
        <v>9</v>
      </c>
      <c r="C25" s="1"/>
      <c r="D25" s="1028">
        <f t="shared" si="16"/>
        <v>-11343750</v>
      </c>
      <c r="E25" s="1039">
        <f t="shared" si="15"/>
        <v>-8815000</v>
      </c>
      <c r="F25" s="1039">
        <f t="shared" si="3"/>
        <v>-5781250</v>
      </c>
      <c r="G25" s="1039">
        <f t="shared" si="4"/>
        <v>-4062500</v>
      </c>
      <c r="H25" s="1039">
        <f t="shared" si="7"/>
        <v>-6375000</v>
      </c>
      <c r="I25" s="1029">
        <f t="shared" si="8"/>
        <v>-4462500</v>
      </c>
      <c r="J25" s="1029">
        <f t="shared" si="9"/>
        <v>-4650000</v>
      </c>
      <c r="K25" s="1039">
        <f t="shared" si="10"/>
        <v>-4875000</v>
      </c>
      <c r="L25" s="1039">
        <f t="shared" si="10"/>
        <v>-8625000</v>
      </c>
      <c r="M25" s="1039">
        <f t="shared" si="10"/>
        <v>-11400000</v>
      </c>
      <c r="N25" s="1039">
        <f t="shared" si="10"/>
        <v>-8850000</v>
      </c>
      <c r="O25" s="1039"/>
      <c r="P25" s="1039">
        <f t="shared" si="17"/>
        <v>-7875000</v>
      </c>
      <c r="Q25" s="1039">
        <f t="shared" si="18"/>
        <v>-7875000</v>
      </c>
      <c r="R25" s="1039">
        <f t="shared" si="12"/>
        <v>-787500.00000000012</v>
      </c>
      <c r="S25" s="1039">
        <f t="shared" si="13"/>
        <v>-533750</v>
      </c>
      <c r="T25" s="1039">
        <f t="shared" si="10"/>
        <v>-5713750</v>
      </c>
      <c r="U25" s="1028">
        <f t="shared" si="6"/>
        <v>-3320000</v>
      </c>
      <c r="V25" s="1040">
        <f t="shared" si="14"/>
        <v>-5375000</v>
      </c>
      <c r="W25" s="1028">
        <f t="shared" si="14"/>
        <v>-625000</v>
      </c>
      <c r="X25" s="1028">
        <f t="shared" si="14"/>
        <v>-901750</v>
      </c>
      <c r="Y25" s="682"/>
      <c r="Z25" s="682"/>
      <c r="AA25" s="682"/>
      <c r="AB25" s="682"/>
      <c r="AC25" s="682"/>
      <c r="AD25" s="572"/>
      <c r="AE25" s="682"/>
      <c r="AF25" s="208"/>
      <c r="AG25" s="274"/>
      <c r="AH25" s="236"/>
      <c r="AI25" s="238"/>
    </row>
    <row r="26" spans="1:35" ht="13">
      <c r="A26" s="1"/>
      <c r="B26" s="675">
        <v>10</v>
      </c>
      <c r="C26" s="1"/>
      <c r="D26" s="1028">
        <f t="shared" si="16"/>
        <v>-11343750</v>
      </c>
      <c r="E26" s="1039">
        <f t="shared" si="15"/>
        <v>-8815000</v>
      </c>
      <c r="F26" s="1039">
        <f t="shared" si="3"/>
        <v>-5781250</v>
      </c>
      <c r="G26" s="1039">
        <f t="shared" si="4"/>
        <v>-4062500</v>
      </c>
      <c r="H26" s="1039">
        <f t="shared" si="7"/>
        <v>-6375000</v>
      </c>
      <c r="I26" s="1029">
        <f t="shared" si="8"/>
        <v>-4462500</v>
      </c>
      <c r="J26" s="1029">
        <f t="shared" si="9"/>
        <v>-4650000</v>
      </c>
      <c r="K26" s="1039">
        <f t="shared" si="10"/>
        <v>-4875000</v>
      </c>
      <c r="L26" s="1039">
        <f t="shared" si="10"/>
        <v>-8625000</v>
      </c>
      <c r="M26" s="1039">
        <f t="shared" si="10"/>
        <v>-11400000</v>
      </c>
      <c r="N26" s="1039">
        <f t="shared" si="10"/>
        <v>-8850000</v>
      </c>
      <c r="O26" s="1039"/>
      <c r="P26" s="1039">
        <f t="shared" si="17"/>
        <v>-7875000</v>
      </c>
      <c r="Q26" s="1039">
        <f t="shared" si="18"/>
        <v>-7875000</v>
      </c>
      <c r="R26" s="1039">
        <f t="shared" si="12"/>
        <v>-787500.00000000012</v>
      </c>
      <c r="S26" s="1039">
        <f t="shared" si="13"/>
        <v>-533750</v>
      </c>
      <c r="T26" s="1039">
        <f t="shared" si="10"/>
        <v>-5713750</v>
      </c>
      <c r="U26" s="1028">
        <f t="shared" si="6"/>
        <v>-3320000</v>
      </c>
      <c r="V26" s="1040">
        <f t="shared" si="14"/>
        <v>-5375000</v>
      </c>
      <c r="W26" s="1028">
        <f t="shared" si="14"/>
        <v>-625000</v>
      </c>
      <c r="X26" s="1028">
        <f t="shared" si="14"/>
        <v>-901750</v>
      </c>
      <c r="Y26" s="682"/>
      <c r="Z26" s="682"/>
      <c r="AA26" s="682"/>
      <c r="AB26" s="682"/>
      <c r="AC26" s="682"/>
      <c r="AD26" s="682"/>
      <c r="AE26" s="682"/>
      <c r="AF26" s="208"/>
      <c r="AG26" s="274"/>
      <c r="AH26" s="236"/>
      <c r="AI26" s="238"/>
    </row>
    <row r="27" spans="1:35" ht="13">
      <c r="A27" s="1"/>
      <c r="B27" s="675">
        <v>11</v>
      </c>
      <c r="C27" s="1"/>
      <c r="D27" s="1028">
        <f t="shared" si="16"/>
        <v>-11343750</v>
      </c>
      <c r="E27" s="1039">
        <f t="shared" si="15"/>
        <v>-8815000</v>
      </c>
      <c r="F27" s="1039">
        <f t="shared" si="3"/>
        <v>-5781250</v>
      </c>
      <c r="G27" s="1039">
        <f t="shared" si="4"/>
        <v>-4062500</v>
      </c>
      <c r="H27" s="1039">
        <f t="shared" si="7"/>
        <v>-6375000</v>
      </c>
      <c r="I27" s="1029">
        <f t="shared" si="8"/>
        <v>-4462500</v>
      </c>
      <c r="J27" s="1029">
        <f t="shared" si="9"/>
        <v>-4650000</v>
      </c>
      <c r="K27" s="1039">
        <f t="shared" si="10"/>
        <v>-4875000</v>
      </c>
      <c r="L27" s="1039">
        <f t="shared" si="10"/>
        <v>-8625000</v>
      </c>
      <c r="M27" s="1039">
        <f t="shared" si="10"/>
        <v>-11400000</v>
      </c>
      <c r="N27" s="1039">
        <f t="shared" si="10"/>
        <v>-8850000</v>
      </c>
      <c r="O27" s="1039"/>
      <c r="P27" s="1039">
        <f t="shared" si="17"/>
        <v>-7875000</v>
      </c>
      <c r="Q27" s="1039">
        <f t="shared" si="18"/>
        <v>-7875000</v>
      </c>
      <c r="R27" s="1039">
        <f t="shared" si="12"/>
        <v>-787500.00000000012</v>
      </c>
      <c r="S27" s="1039">
        <f t="shared" si="13"/>
        <v>-533750</v>
      </c>
      <c r="T27" s="1039">
        <f t="shared" si="10"/>
        <v>-5713750</v>
      </c>
      <c r="U27" s="1028">
        <f t="shared" si="6"/>
        <v>-3320000</v>
      </c>
      <c r="V27" s="1040">
        <f t="shared" si="14"/>
        <v>-5375000</v>
      </c>
      <c r="W27" s="1028">
        <f t="shared" si="14"/>
        <v>-625000</v>
      </c>
      <c r="X27" s="1028">
        <f t="shared" si="14"/>
        <v>-901750</v>
      </c>
      <c r="Y27" s="682"/>
      <c r="Z27" s="682"/>
      <c r="AA27" s="682"/>
      <c r="AB27" s="682"/>
      <c r="AC27" s="682"/>
      <c r="AD27" s="682"/>
      <c r="AE27" s="682"/>
      <c r="AF27" s="208"/>
      <c r="AG27" s="274"/>
      <c r="AH27" s="237"/>
      <c r="AI27" s="238"/>
    </row>
    <row r="28" spans="1:35" ht="13">
      <c r="A28" s="1"/>
      <c r="B28" s="675">
        <v>12</v>
      </c>
      <c r="C28" s="1"/>
      <c r="D28" s="1028">
        <f t="shared" si="16"/>
        <v>-11343750</v>
      </c>
      <c r="E28" s="1039">
        <f t="shared" si="15"/>
        <v>-8815000</v>
      </c>
      <c r="F28" s="1039">
        <f t="shared" si="3"/>
        <v>-5781250</v>
      </c>
      <c r="G28" s="1039">
        <f t="shared" si="4"/>
        <v>-4062500</v>
      </c>
      <c r="H28" s="1039">
        <f t="shared" si="7"/>
        <v>-6375000</v>
      </c>
      <c r="I28" s="1029">
        <f t="shared" si="8"/>
        <v>-4462500</v>
      </c>
      <c r="J28" s="1029">
        <f t="shared" si="9"/>
        <v>-4650000</v>
      </c>
      <c r="K28" s="1039">
        <f t="shared" si="10"/>
        <v>-4875000</v>
      </c>
      <c r="L28" s="1039">
        <f t="shared" si="10"/>
        <v>-8625000</v>
      </c>
      <c r="M28" s="1039">
        <f t="shared" si="10"/>
        <v>-11400000</v>
      </c>
      <c r="N28" s="1039">
        <f t="shared" si="10"/>
        <v>-8850000</v>
      </c>
      <c r="O28" s="1039"/>
      <c r="P28" s="1039">
        <f t="shared" si="17"/>
        <v>-7875000</v>
      </c>
      <c r="Q28" s="1039">
        <f t="shared" si="18"/>
        <v>-7875000</v>
      </c>
      <c r="R28" s="1039">
        <f t="shared" si="12"/>
        <v>-787500.00000000012</v>
      </c>
      <c r="S28" s="1039">
        <f t="shared" si="13"/>
        <v>-533750</v>
      </c>
      <c r="T28" s="1039">
        <f t="shared" si="10"/>
        <v>-5713750</v>
      </c>
      <c r="U28" s="1028">
        <f t="shared" si="6"/>
        <v>-3320000</v>
      </c>
      <c r="V28" s="1040">
        <f t="shared" si="14"/>
        <v>-5375000</v>
      </c>
      <c r="W28" s="1028">
        <f t="shared" si="14"/>
        <v>-625000</v>
      </c>
      <c r="X28" s="1028">
        <f>X27-X9</f>
        <v>-50901750</v>
      </c>
      <c r="Y28" s="682"/>
      <c r="Z28" s="682"/>
      <c r="AA28" s="682"/>
      <c r="AB28" s="682"/>
      <c r="AC28" s="682"/>
      <c r="AD28" s="682"/>
      <c r="AE28" s="682"/>
      <c r="AF28" s="208"/>
      <c r="AG28" s="274"/>
      <c r="AH28" s="236"/>
      <c r="AI28" s="238"/>
    </row>
    <row r="29" spans="1:35" ht="13">
      <c r="A29" s="1"/>
      <c r="B29" s="675">
        <v>13</v>
      </c>
      <c r="C29" s="1"/>
      <c r="D29" s="1028">
        <f t="shared" si="16"/>
        <v>-11343750</v>
      </c>
      <c r="E29" s="1039">
        <f t="shared" si="15"/>
        <v>-8815000</v>
      </c>
      <c r="F29" s="1039">
        <f t="shared" si="3"/>
        <v>-5781250</v>
      </c>
      <c r="G29" s="1039">
        <f t="shared" si="4"/>
        <v>-4062500</v>
      </c>
      <c r="H29" s="1039">
        <f t="shared" si="7"/>
        <v>-6375000</v>
      </c>
      <c r="I29" s="1029">
        <f t="shared" si="8"/>
        <v>-4462500</v>
      </c>
      <c r="J29" s="1029">
        <f t="shared" si="9"/>
        <v>-4650000</v>
      </c>
      <c r="K29" s="1039">
        <f t="shared" si="10"/>
        <v>-4875000</v>
      </c>
      <c r="L29" s="1039">
        <f t="shared" si="10"/>
        <v>-8625000</v>
      </c>
      <c r="M29" s="1039">
        <f t="shared" si="10"/>
        <v>-11400000</v>
      </c>
      <c r="N29" s="1039">
        <f t="shared" si="10"/>
        <v>-8850000</v>
      </c>
      <c r="O29" s="1039"/>
      <c r="P29" s="1039">
        <f t="shared" si="17"/>
        <v>-7875000</v>
      </c>
      <c r="Q29" s="1039">
        <f t="shared" si="18"/>
        <v>-7875000</v>
      </c>
      <c r="R29" s="1039">
        <f>R28-R9</f>
        <v>-45787500</v>
      </c>
      <c r="S29" s="1039">
        <f>S28-S9</f>
        <v>-31033750</v>
      </c>
      <c r="T29" s="1039">
        <f t="shared" si="10"/>
        <v>-5713750</v>
      </c>
      <c r="U29" s="1028">
        <f t="shared" si="6"/>
        <v>-3320000</v>
      </c>
      <c r="V29" s="1040">
        <f t="shared" si="14"/>
        <v>-5375000</v>
      </c>
      <c r="W29" s="1028">
        <f t="shared" si="14"/>
        <v>-625000</v>
      </c>
      <c r="X29" s="682"/>
      <c r="Y29" s="682"/>
      <c r="Z29" s="682"/>
      <c r="AA29" s="682"/>
      <c r="AB29" s="682"/>
      <c r="AC29" s="682"/>
      <c r="AD29" s="682"/>
      <c r="AE29" s="682"/>
      <c r="AF29" s="208"/>
      <c r="AG29" s="274"/>
      <c r="AH29" s="236"/>
      <c r="AI29" s="238"/>
    </row>
    <row r="30" spans="1:35" ht="13">
      <c r="A30" s="1"/>
      <c r="B30" s="675">
        <v>14</v>
      </c>
      <c r="C30" s="1"/>
      <c r="D30" s="1028">
        <f t="shared" si="16"/>
        <v>-11343750</v>
      </c>
      <c r="E30" s="1039">
        <f t="shared" si="15"/>
        <v>-8815000</v>
      </c>
      <c r="F30" s="1039">
        <f t="shared" si="3"/>
        <v>-5781250</v>
      </c>
      <c r="G30" s="1039">
        <f t="shared" si="4"/>
        <v>-4062500</v>
      </c>
      <c r="H30" s="1039">
        <f t="shared" si="7"/>
        <v>-6375000</v>
      </c>
      <c r="I30" s="1029">
        <f t="shared" si="8"/>
        <v>-4462500</v>
      </c>
      <c r="J30" s="1029">
        <f t="shared" si="9"/>
        <v>-4650000</v>
      </c>
      <c r="K30" s="1039">
        <f t="shared" si="10"/>
        <v>-4875000</v>
      </c>
      <c r="L30" s="1039">
        <f t="shared" si="10"/>
        <v>-8625000</v>
      </c>
      <c r="M30" s="1039">
        <f t="shared" si="10"/>
        <v>-11400000</v>
      </c>
      <c r="N30" s="1039">
        <f t="shared" si="10"/>
        <v>-8850000</v>
      </c>
      <c r="O30" s="1039"/>
      <c r="P30" s="1039">
        <f t="shared" si="17"/>
        <v>-7875000</v>
      </c>
      <c r="Q30" s="1039">
        <f t="shared" si="18"/>
        <v>-7875000</v>
      </c>
      <c r="R30" s="1039"/>
      <c r="S30" s="1039"/>
      <c r="T30" s="1039">
        <f t="shared" si="10"/>
        <v>-5713750</v>
      </c>
      <c r="U30" s="1028">
        <f t="shared" si="6"/>
        <v>-3320000</v>
      </c>
      <c r="V30" s="1040">
        <f t="shared" si="14"/>
        <v>-5375000</v>
      </c>
      <c r="W30" s="1028">
        <f t="shared" si="14"/>
        <v>-625000</v>
      </c>
      <c r="X30" s="682"/>
      <c r="Y30" s="682"/>
      <c r="Z30" s="682"/>
      <c r="AA30" s="682"/>
      <c r="AB30" s="682"/>
      <c r="AC30" s="682"/>
      <c r="AD30" s="682"/>
      <c r="AE30" s="682"/>
      <c r="AF30" s="208"/>
      <c r="AG30" s="274"/>
      <c r="AH30" s="237"/>
      <c r="AI30" s="238"/>
    </row>
    <row r="31" spans="1:35" ht="13">
      <c r="A31" s="1"/>
      <c r="B31" s="675">
        <v>15</v>
      </c>
      <c r="C31" s="1"/>
      <c r="D31" s="1028">
        <f t="shared" si="16"/>
        <v>-11343750</v>
      </c>
      <c r="E31" s="1039">
        <f t="shared" si="15"/>
        <v>-8815000</v>
      </c>
      <c r="F31" s="1039">
        <f t="shared" si="3"/>
        <v>-5781250</v>
      </c>
      <c r="G31" s="1039">
        <f t="shared" si="4"/>
        <v>-4062500</v>
      </c>
      <c r="H31" s="1039">
        <f t="shared" si="7"/>
        <v>-6375000</v>
      </c>
      <c r="I31" s="1029">
        <f t="shared" si="8"/>
        <v>-4462500</v>
      </c>
      <c r="J31" s="1029">
        <f t="shared" si="9"/>
        <v>-4650000</v>
      </c>
      <c r="K31" s="1039">
        <f t="shared" si="10"/>
        <v>-4875000</v>
      </c>
      <c r="L31" s="1039">
        <f t="shared" si="10"/>
        <v>-8625000</v>
      </c>
      <c r="M31" s="1039">
        <f t="shared" si="10"/>
        <v>-11400000</v>
      </c>
      <c r="N31" s="1039">
        <f t="shared" si="10"/>
        <v>-8850000</v>
      </c>
      <c r="O31" s="1039"/>
      <c r="P31" s="1039">
        <f t="shared" si="17"/>
        <v>-7875000</v>
      </c>
      <c r="Q31" s="1039">
        <f t="shared" si="18"/>
        <v>-7875000</v>
      </c>
      <c r="R31" s="1039"/>
      <c r="S31" s="1039"/>
      <c r="T31" s="1039">
        <f t="shared" si="10"/>
        <v>-5713750</v>
      </c>
      <c r="U31" s="1028">
        <f t="shared" si="6"/>
        <v>-3320000</v>
      </c>
      <c r="V31" s="1040">
        <f t="shared" si="14"/>
        <v>-5375000</v>
      </c>
      <c r="W31" s="1028">
        <f t="shared" si="14"/>
        <v>-625000</v>
      </c>
      <c r="X31" s="682"/>
      <c r="Y31" s="682"/>
      <c r="Z31" s="682"/>
      <c r="AA31" s="682"/>
      <c r="AB31" s="682"/>
      <c r="AC31" s="682"/>
      <c r="AD31" s="682"/>
      <c r="AE31" s="682"/>
      <c r="AF31" s="208"/>
      <c r="AG31" s="274"/>
      <c r="AH31" s="236"/>
      <c r="AI31" s="238"/>
    </row>
    <row r="32" spans="1:35" ht="13">
      <c r="A32" s="1"/>
      <c r="B32" s="675">
        <v>16</v>
      </c>
      <c r="C32" s="1"/>
      <c r="D32" s="1028">
        <f t="shared" si="16"/>
        <v>-11343750</v>
      </c>
      <c r="E32" s="1039">
        <f t="shared" si="15"/>
        <v>-8815000</v>
      </c>
      <c r="F32" s="1039">
        <f t="shared" si="3"/>
        <v>-5781250</v>
      </c>
      <c r="G32" s="1039">
        <f t="shared" si="4"/>
        <v>-4062500</v>
      </c>
      <c r="H32" s="1039">
        <f t="shared" si="7"/>
        <v>-6375000</v>
      </c>
      <c r="I32" s="1029">
        <f t="shared" si="8"/>
        <v>-4462500</v>
      </c>
      <c r="J32" s="1029">
        <f t="shared" si="9"/>
        <v>-4650000</v>
      </c>
      <c r="K32" s="1039">
        <f t="shared" si="10"/>
        <v>-4875000</v>
      </c>
      <c r="L32" s="1039">
        <f t="shared" si="10"/>
        <v>-8625000</v>
      </c>
      <c r="M32" s="1039">
        <f t="shared" si="10"/>
        <v>-11400000</v>
      </c>
      <c r="N32" s="1039">
        <f t="shared" si="10"/>
        <v>-8850000</v>
      </c>
      <c r="O32" s="1039"/>
      <c r="P32" s="1039">
        <f t="shared" si="17"/>
        <v>-7875000</v>
      </c>
      <c r="Q32" s="1039">
        <f t="shared" si="18"/>
        <v>-7875000</v>
      </c>
      <c r="R32" s="1039"/>
      <c r="S32" s="1039"/>
      <c r="T32" s="1039">
        <f t="shared" si="10"/>
        <v>-5713750</v>
      </c>
      <c r="U32" s="1028">
        <f t="shared" si="6"/>
        <v>-3320000</v>
      </c>
      <c r="V32" s="1040">
        <f t="shared" si="14"/>
        <v>-5375000</v>
      </c>
      <c r="W32" s="1028">
        <f t="shared" si="14"/>
        <v>-625000</v>
      </c>
      <c r="X32" s="682"/>
      <c r="Y32" s="682"/>
      <c r="Z32" s="682"/>
      <c r="AA32" s="682"/>
      <c r="AB32" s="682"/>
      <c r="AC32" s="682"/>
      <c r="AD32" s="682"/>
      <c r="AE32" s="682"/>
      <c r="AF32" s="208"/>
      <c r="AG32" s="274"/>
      <c r="AH32" s="236"/>
      <c r="AI32" s="238"/>
    </row>
    <row r="33" spans="1:35" ht="13">
      <c r="A33" s="1"/>
      <c r="B33" s="675">
        <v>17</v>
      </c>
      <c r="C33" s="1"/>
      <c r="D33" s="1028">
        <f t="shared" si="16"/>
        <v>-11343750</v>
      </c>
      <c r="E33" s="1039">
        <f>-$E$9*($E$10/2)</f>
        <v>-8815000</v>
      </c>
      <c r="F33" s="1039">
        <f t="shared" si="3"/>
        <v>-5781250</v>
      </c>
      <c r="G33" s="1039">
        <f t="shared" si="4"/>
        <v>-4062500</v>
      </c>
      <c r="H33" s="1039">
        <f t="shared" si="7"/>
        <v>-6375000</v>
      </c>
      <c r="I33" s="1029">
        <f t="shared" si="8"/>
        <v>-4462500</v>
      </c>
      <c r="J33" s="1029">
        <f t="shared" si="9"/>
        <v>-4650000</v>
      </c>
      <c r="K33" s="1039">
        <f t="shared" si="10"/>
        <v>-4875000</v>
      </c>
      <c r="L33" s="1039">
        <f t="shared" si="10"/>
        <v>-8625000</v>
      </c>
      <c r="M33" s="1039">
        <f t="shared" si="10"/>
        <v>-11400000</v>
      </c>
      <c r="N33" s="1039">
        <f t="shared" si="10"/>
        <v>-8850000</v>
      </c>
      <c r="O33" s="1039"/>
      <c r="P33" s="1039">
        <f t="shared" si="17"/>
        <v>-7875000</v>
      </c>
      <c r="Q33" s="1039">
        <f t="shared" si="18"/>
        <v>-7875000</v>
      </c>
      <c r="R33" s="1039"/>
      <c r="S33" s="1039"/>
      <c r="T33" s="1039">
        <f t="shared" si="10"/>
        <v>-5713750</v>
      </c>
      <c r="U33" s="1028">
        <f t="shared" si="6"/>
        <v>-3320000</v>
      </c>
      <c r="V33" s="1040">
        <f t="shared" si="14"/>
        <v>-5375000</v>
      </c>
      <c r="W33" s="1028">
        <f t="shared" si="14"/>
        <v>-625000</v>
      </c>
      <c r="X33" s="682"/>
      <c r="Y33" s="682"/>
      <c r="Z33" s="682"/>
      <c r="AA33" s="682"/>
      <c r="AB33" s="682"/>
      <c r="AC33" s="682"/>
      <c r="AD33" s="682"/>
      <c r="AE33" s="682"/>
      <c r="AF33" s="208"/>
      <c r="AG33" s="274"/>
      <c r="AH33" s="237"/>
      <c r="AI33" s="238"/>
    </row>
    <row r="34" spans="1:35" ht="13">
      <c r="A34" s="1"/>
      <c r="B34" s="675">
        <v>18</v>
      </c>
      <c r="C34" s="1"/>
      <c r="D34" s="1028">
        <f t="shared" si="16"/>
        <v>-11343750</v>
      </c>
      <c r="E34" s="1039">
        <f t="shared" si="15"/>
        <v>-8815000</v>
      </c>
      <c r="F34" s="1039">
        <f t="shared" si="3"/>
        <v>-5781250</v>
      </c>
      <c r="G34" s="1039">
        <f t="shared" si="4"/>
        <v>-4062500</v>
      </c>
      <c r="H34" s="1039">
        <f t="shared" si="7"/>
        <v>-6375000</v>
      </c>
      <c r="I34" s="1029">
        <f t="shared" si="8"/>
        <v>-4462500</v>
      </c>
      <c r="J34" s="1029">
        <f t="shared" si="9"/>
        <v>-4650000</v>
      </c>
      <c r="K34" s="1039">
        <f t="shared" si="10"/>
        <v>-4875000</v>
      </c>
      <c r="L34" s="1039">
        <f t="shared" si="10"/>
        <v>-8625000</v>
      </c>
      <c r="M34" s="1039">
        <f t="shared" si="10"/>
        <v>-11400000</v>
      </c>
      <c r="N34" s="1039">
        <f t="shared" si="10"/>
        <v>-8850000</v>
      </c>
      <c r="O34" s="1039"/>
      <c r="P34" s="1039">
        <f t="shared" si="17"/>
        <v>-7875000</v>
      </c>
      <c r="Q34" s="1039">
        <f t="shared" si="18"/>
        <v>-7875000</v>
      </c>
      <c r="R34" s="1039"/>
      <c r="S34" s="1039"/>
      <c r="T34" s="1039">
        <f t="shared" si="10"/>
        <v>-5713750</v>
      </c>
      <c r="U34" s="1028">
        <f t="shared" si="6"/>
        <v>-3320000</v>
      </c>
      <c r="V34" s="1040">
        <f t="shared" si="14"/>
        <v>-5375000</v>
      </c>
      <c r="W34" s="1028">
        <f>-(($W$9*W10)/360)*147-W9</f>
        <v>-50510416.666666664</v>
      </c>
      <c r="X34" s="682"/>
      <c r="Y34" s="682"/>
      <c r="Z34" s="682"/>
      <c r="AA34" s="682"/>
      <c r="AB34" s="682"/>
      <c r="AC34" s="682"/>
      <c r="AD34" s="682"/>
      <c r="AE34" s="682"/>
      <c r="AF34" s="208"/>
      <c r="AG34" s="274"/>
      <c r="AH34" s="236"/>
      <c r="AI34" s="238"/>
    </row>
    <row r="35" spans="1:35" ht="13">
      <c r="A35" s="1"/>
      <c r="B35" s="675">
        <v>19</v>
      </c>
      <c r="C35" s="1"/>
      <c r="D35" s="1028">
        <f t="shared" si="16"/>
        <v>-11343750</v>
      </c>
      <c r="E35" s="1039">
        <f t="shared" si="15"/>
        <v>-8815000</v>
      </c>
      <c r="F35" s="1039">
        <f t="shared" si="3"/>
        <v>-5781250</v>
      </c>
      <c r="G35" s="1040">
        <f t="shared" si="4"/>
        <v>-4062500</v>
      </c>
      <c r="H35" s="1039">
        <f t="shared" si="7"/>
        <v>-6375000</v>
      </c>
      <c r="I35" s="1029">
        <f t="shared" si="8"/>
        <v>-4462500</v>
      </c>
      <c r="J35" s="1029">
        <f t="shared" si="9"/>
        <v>-4650000</v>
      </c>
      <c r="K35" s="1039">
        <f t="shared" si="10"/>
        <v>-4875000</v>
      </c>
      <c r="L35" s="1039">
        <f t="shared" si="10"/>
        <v>-8625000</v>
      </c>
      <c r="M35" s="1039">
        <f t="shared" si="10"/>
        <v>-11400000</v>
      </c>
      <c r="N35" s="1039">
        <f t="shared" si="10"/>
        <v>-8850000</v>
      </c>
      <c r="O35" s="1039"/>
      <c r="P35" s="1039">
        <f t="shared" si="17"/>
        <v>-7875000</v>
      </c>
      <c r="Q35" s="1039">
        <f>Q34-Q9</f>
        <v>-307875000</v>
      </c>
      <c r="R35" s="1039"/>
      <c r="S35" s="1039"/>
      <c r="T35" s="1039">
        <f t="shared" si="10"/>
        <v>-5713750</v>
      </c>
      <c r="U35" s="1028">
        <f t="shared" si="6"/>
        <v>-3320000</v>
      </c>
      <c r="V35" s="1040">
        <f t="shared" si="14"/>
        <v>-5375000</v>
      </c>
      <c r="W35" s="1028"/>
      <c r="X35" s="682"/>
      <c r="Y35" s="682"/>
      <c r="Z35" s="682"/>
      <c r="AA35" s="682"/>
      <c r="AB35" s="682"/>
      <c r="AC35" s="682"/>
      <c r="AD35" s="682"/>
      <c r="AE35" s="682"/>
      <c r="AF35" s="208"/>
      <c r="AG35" s="274"/>
      <c r="AH35" s="236"/>
      <c r="AI35" s="238"/>
    </row>
    <row r="36" spans="1:35" ht="13">
      <c r="A36" s="1"/>
      <c r="B36" s="675">
        <v>20</v>
      </c>
      <c r="C36" s="1"/>
      <c r="D36" s="1028">
        <f t="shared" si="16"/>
        <v>-11343750</v>
      </c>
      <c r="E36" s="1039">
        <f t="shared" si="15"/>
        <v>-8815000</v>
      </c>
      <c r="F36" s="1039">
        <f t="shared" si="3"/>
        <v>-5781250</v>
      </c>
      <c r="G36" s="1039">
        <f>+G35-G9</f>
        <v>-254062500</v>
      </c>
      <c r="H36" s="1039">
        <f t="shared" si="7"/>
        <v>-6375000</v>
      </c>
      <c r="I36" s="1039">
        <f>+I35-I9</f>
        <v>-354462500</v>
      </c>
      <c r="J36" s="1029">
        <f>+J35-J9</f>
        <v>-304650000</v>
      </c>
      <c r="K36" s="1039">
        <f t="shared" si="10"/>
        <v>-4875000</v>
      </c>
      <c r="L36" s="1039">
        <f t="shared" si="10"/>
        <v>-8625000</v>
      </c>
      <c r="M36" s="1039">
        <f t="shared" si="10"/>
        <v>-11400000</v>
      </c>
      <c r="N36" s="1039">
        <f>+N35-N9</f>
        <v>-308850000</v>
      </c>
      <c r="O36" s="1039"/>
      <c r="P36" s="1039">
        <f>P35-P9</f>
        <v>-307875000</v>
      </c>
      <c r="Q36" s="1039"/>
      <c r="R36" s="1039"/>
      <c r="S36" s="1039"/>
      <c r="T36" s="1039">
        <f t="shared" si="10"/>
        <v>-5713750</v>
      </c>
      <c r="U36" s="1028">
        <f t="shared" si="6"/>
        <v>-3320000</v>
      </c>
      <c r="V36" s="1040">
        <f t="shared" si="14"/>
        <v>-5375000</v>
      </c>
      <c r="W36" s="1028"/>
      <c r="X36" s="682"/>
      <c r="Y36" s="682"/>
      <c r="Z36" s="682"/>
      <c r="AA36" s="682"/>
      <c r="AB36" s="682"/>
      <c r="AC36" s="682"/>
      <c r="AD36" s="682"/>
      <c r="AE36" s="682"/>
      <c r="AF36" s="208"/>
      <c r="AG36" s="274"/>
      <c r="AH36" s="237"/>
      <c r="AI36" s="238"/>
    </row>
    <row r="37" spans="1:35" ht="13">
      <c r="A37" s="1"/>
      <c r="B37" s="675">
        <v>21</v>
      </c>
      <c r="C37" s="1"/>
      <c r="D37" s="1028">
        <f t="shared" si="16"/>
        <v>-11343750</v>
      </c>
      <c r="E37" s="1039">
        <f t="shared" si="15"/>
        <v>-8815000</v>
      </c>
      <c r="F37" s="1040">
        <f t="shared" si="3"/>
        <v>-5781250</v>
      </c>
      <c r="G37" s="1039"/>
      <c r="H37" s="1039">
        <f t="shared" si="7"/>
        <v>-6375000</v>
      </c>
      <c r="I37" s="1029"/>
      <c r="J37" s="1029"/>
      <c r="K37" s="1039">
        <f t="shared" si="10"/>
        <v>-4875000</v>
      </c>
      <c r="L37" s="1039">
        <f t="shared" si="10"/>
        <v>-8625000</v>
      </c>
      <c r="M37" s="1039">
        <f t="shared" si="10"/>
        <v>-11400000</v>
      </c>
      <c r="N37" s="1039"/>
      <c r="O37" s="1039"/>
      <c r="P37" s="1039"/>
      <c r="Q37" s="1039"/>
      <c r="R37" s="1039"/>
      <c r="S37" s="1039"/>
      <c r="T37" s="1039">
        <f t="shared" si="10"/>
        <v>-5713750</v>
      </c>
      <c r="U37" s="1028">
        <f t="shared" si="6"/>
        <v>-3320000</v>
      </c>
      <c r="V37" s="1040">
        <f t="shared" si="14"/>
        <v>-5375000</v>
      </c>
      <c r="W37" s="1028"/>
      <c r="X37" s="682"/>
      <c r="Y37" s="682"/>
      <c r="Z37" s="682"/>
      <c r="AA37" s="682"/>
      <c r="AB37" s="682"/>
      <c r="AC37" s="682"/>
      <c r="AD37" s="682"/>
      <c r="AE37" s="682"/>
      <c r="AF37" s="208"/>
      <c r="AG37" s="274"/>
      <c r="AH37" s="236"/>
      <c r="AI37" s="238"/>
    </row>
    <row r="38" spans="1:35" ht="13">
      <c r="A38" s="1"/>
      <c r="B38" s="675">
        <v>22</v>
      </c>
      <c r="C38" s="1"/>
      <c r="D38" s="1028">
        <f t="shared" si="16"/>
        <v>-11343750</v>
      </c>
      <c r="E38" s="1039">
        <f t="shared" si="15"/>
        <v>-8815000</v>
      </c>
      <c r="F38" s="1039">
        <f t="shared" si="3"/>
        <v>-5781250</v>
      </c>
      <c r="G38" s="1039"/>
      <c r="H38" s="1039">
        <f t="shared" si="7"/>
        <v>-6375000</v>
      </c>
      <c r="I38" s="1029"/>
      <c r="J38" s="1029"/>
      <c r="K38" s="1039">
        <f t="shared" si="10"/>
        <v>-4875000</v>
      </c>
      <c r="L38" s="1039">
        <f t="shared" si="10"/>
        <v>-8625000</v>
      </c>
      <c r="M38" s="1039">
        <f t="shared" si="10"/>
        <v>-11400000</v>
      </c>
      <c r="N38" s="1039"/>
      <c r="O38" s="1039"/>
      <c r="P38" s="1039"/>
      <c r="Q38" s="1039"/>
      <c r="R38" s="1039"/>
      <c r="S38" s="1039"/>
      <c r="T38" s="1039">
        <f t="shared" si="10"/>
        <v>-5713750</v>
      </c>
      <c r="U38" s="1028">
        <f t="shared" si="6"/>
        <v>-3320000</v>
      </c>
      <c r="V38" s="1040">
        <f t="shared" si="14"/>
        <v>-5375000</v>
      </c>
      <c r="W38" s="1028"/>
      <c r="X38" s="682"/>
      <c r="Y38" s="682"/>
      <c r="Z38" s="682"/>
      <c r="AA38" s="682"/>
      <c r="AB38" s="682"/>
      <c r="AC38" s="682"/>
      <c r="AD38" s="682"/>
      <c r="AE38" s="682"/>
      <c r="AF38" s="208"/>
      <c r="AG38" s="274"/>
      <c r="AH38" s="236"/>
      <c r="AI38" s="238"/>
    </row>
    <row r="39" spans="1:35" ht="13">
      <c r="A39" s="1"/>
      <c r="B39" s="675">
        <v>23</v>
      </c>
      <c r="C39" s="1"/>
      <c r="D39" s="1028">
        <f t="shared" si="16"/>
        <v>-11343750</v>
      </c>
      <c r="E39" s="1039">
        <f t="shared" si="15"/>
        <v>-8815000</v>
      </c>
      <c r="F39" s="1039">
        <f t="shared" si="3"/>
        <v>-5781250</v>
      </c>
      <c r="G39" s="1039"/>
      <c r="H39" s="1039">
        <f t="shared" si="7"/>
        <v>-6375000</v>
      </c>
      <c r="I39" s="1029"/>
      <c r="J39" s="1029"/>
      <c r="K39" s="1039">
        <f t="shared" si="10"/>
        <v>-4875000</v>
      </c>
      <c r="L39" s="1039">
        <f t="shared" si="10"/>
        <v>-8625000</v>
      </c>
      <c r="M39" s="1039">
        <f t="shared" si="10"/>
        <v>-11400000</v>
      </c>
      <c r="N39" s="1039"/>
      <c r="O39" s="1039"/>
      <c r="P39" s="1039"/>
      <c r="Q39" s="1039"/>
      <c r="R39" s="1039"/>
      <c r="S39" s="1039"/>
      <c r="T39" s="1039">
        <f t="shared" si="10"/>
        <v>-5713750</v>
      </c>
      <c r="U39" s="1028">
        <f t="shared" si="6"/>
        <v>-3320000</v>
      </c>
      <c r="V39" s="1040">
        <f t="shared" si="14"/>
        <v>-5375000</v>
      </c>
      <c r="W39" s="1028"/>
      <c r="X39" s="682"/>
      <c r="Y39" s="682"/>
      <c r="Z39" s="682"/>
      <c r="AA39" s="682"/>
      <c r="AB39" s="682"/>
      <c r="AC39" s="682"/>
      <c r="AD39" s="682"/>
      <c r="AE39" s="682"/>
      <c r="AF39" s="208"/>
      <c r="AG39" s="274"/>
      <c r="AH39" s="237"/>
      <c r="AI39" s="238"/>
    </row>
    <row r="40" spans="1:35" ht="13">
      <c r="A40" s="1"/>
      <c r="B40" s="675">
        <v>24</v>
      </c>
      <c r="C40" s="1"/>
      <c r="D40" s="1028">
        <f t="shared" si="16"/>
        <v>-11343750</v>
      </c>
      <c r="E40" s="1039">
        <f t="shared" si="15"/>
        <v>-8815000</v>
      </c>
      <c r="F40" s="1039">
        <f t="shared" si="3"/>
        <v>-5781250</v>
      </c>
      <c r="G40" s="1039"/>
      <c r="H40" s="1039">
        <f t="shared" si="7"/>
        <v>-6375000</v>
      </c>
      <c r="I40" s="1029"/>
      <c r="J40" s="1029"/>
      <c r="K40" s="1039">
        <f t="shared" si="10"/>
        <v>-4875000</v>
      </c>
      <c r="L40" s="1039">
        <f t="shared" si="10"/>
        <v>-8625000</v>
      </c>
      <c r="M40" s="1039">
        <f t="shared" si="10"/>
        <v>-11400000</v>
      </c>
      <c r="N40" s="1039"/>
      <c r="O40" s="1039"/>
      <c r="P40" s="1039"/>
      <c r="Q40" s="1039"/>
      <c r="R40" s="1039"/>
      <c r="S40" s="1039"/>
      <c r="T40" s="1039">
        <f t="shared" si="10"/>
        <v>-5713750</v>
      </c>
      <c r="U40" s="1028">
        <f t="shared" si="6"/>
        <v>-3320000</v>
      </c>
      <c r="V40" s="1040">
        <f t="shared" si="14"/>
        <v>-5375000</v>
      </c>
      <c r="W40" s="1028"/>
      <c r="X40" s="682"/>
      <c r="Y40" s="682"/>
      <c r="Z40" s="682"/>
      <c r="AA40" s="682"/>
      <c r="AB40" s="682"/>
      <c r="AC40" s="682"/>
      <c r="AD40" s="682"/>
      <c r="AE40" s="682"/>
      <c r="AF40" s="208"/>
      <c r="AG40" s="274"/>
      <c r="AH40" s="236"/>
      <c r="AI40" s="238"/>
    </row>
    <row r="41" spans="1:35" ht="13">
      <c r="A41" s="1"/>
      <c r="B41" s="675">
        <v>25</v>
      </c>
      <c r="C41" s="1"/>
      <c r="D41" s="1028">
        <f t="shared" si="16"/>
        <v>-11343750</v>
      </c>
      <c r="E41" s="1039">
        <f t="shared" si="15"/>
        <v>-8815000</v>
      </c>
      <c r="F41" s="1039">
        <f t="shared" si="3"/>
        <v>-5781250</v>
      </c>
      <c r="G41" s="1039"/>
      <c r="H41" s="1039">
        <f t="shared" si="7"/>
        <v>-6375000</v>
      </c>
      <c r="I41" s="1029"/>
      <c r="J41" s="1029"/>
      <c r="K41" s="1039">
        <f t="shared" si="10"/>
        <v>-4875000</v>
      </c>
      <c r="L41" s="1039">
        <f t="shared" si="10"/>
        <v>-8625000</v>
      </c>
      <c r="M41" s="1039">
        <f t="shared" si="10"/>
        <v>-11400000</v>
      </c>
      <c r="N41" s="1039"/>
      <c r="O41" s="1039"/>
      <c r="P41" s="1039"/>
      <c r="Q41" s="1039"/>
      <c r="R41" s="1039"/>
      <c r="S41" s="1039"/>
      <c r="T41" s="1039">
        <f t="shared" si="10"/>
        <v>-5713750</v>
      </c>
      <c r="U41" s="1028">
        <f t="shared" si="6"/>
        <v>-3320000</v>
      </c>
      <c r="V41" s="1040">
        <f t="shared" si="14"/>
        <v>-5375000</v>
      </c>
      <c r="W41" s="1028"/>
      <c r="X41" s="682"/>
      <c r="Y41" s="682"/>
      <c r="Z41" s="682"/>
      <c r="AA41" s="682"/>
      <c r="AB41" s="682"/>
      <c r="AC41" s="682"/>
      <c r="AD41" s="682"/>
      <c r="AE41" s="682"/>
      <c r="AF41" s="208"/>
      <c r="AG41" s="274"/>
      <c r="AH41" s="236"/>
      <c r="AI41" s="238"/>
    </row>
    <row r="42" spans="1:35" ht="13">
      <c r="A42" s="1"/>
      <c r="B42" s="675">
        <v>26</v>
      </c>
      <c r="C42" s="1"/>
      <c r="D42" s="1028">
        <f t="shared" si="16"/>
        <v>-11343750</v>
      </c>
      <c r="E42" s="1039">
        <f t="shared" si="15"/>
        <v>-8815000</v>
      </c>
      <c r="F42" s="1039">
        <f t="shared" si="3"/>
        <v>-5781250</v>
      </c>
      <c r="G42" s="1039"/>
      <c r="H42" s="1039">
        <f t="shared" si="7"/>
        <v>-6375000</v>
      </c>
      <c r="I42" s="1029"/>
      <c r="J42" s="1029"/>
      <c r="K42" s="1039">
        <f t="shared" si="10"/>
        <v>-4875000</v>
      </c>
      <c r="L42" s="1039">
        <f t="shared" si="10"/>
        <v>-8625000</v>
      </c>
      <c r="M42" s="1039">
        <f t="shared" si="10"/>
        <v>-11400000</v>
      </c>
      <c r="N42" s="1039"/>
      <c r="O42" s="1039"/>
      <c r="P42" s="1039"/>
      <c r="Q42" s="1039"/>
      <c r="R42" s="1039"/>
      <c r="S42" s="1039"/>
      <c r="T42" s="1039">
        <f t="shared" si="10"/>
        <v>-5713750</v>
      </c>
      <c r="U42" s="1039">
        <f t="shared" si="6"/>
        <v>-3320000</v>
      </c>
      <c r="V42" s="1040">
        <f t="shared" si="14"/>
        <v>-5375000</v>
      </c>
      <c r="W42" s="1028"/>
      <c r="X42" s="682"/>
      <c r="Y42" s="682"/>
      <c r="Z42" s="682"/>
      <c r="AA42" s="682"/>
      <c r="AB42" s="682"/>
      <c r="AC42" s="682"/>
      <c r="AD42" s="682"/>
      <c r="AE42" s="682"/>
      <c r="AF42" s="208"/>
      <c r="AG42" s="274"/>
      <c r="AH42" s="237"/>
      <c r="AI42" s="238"/>
    </row>
    <row r="43" spans="1:35" ht="13">
      <c r="A43" s="1"/>
      <c r="B43" s="675">
        <v>27</v>
      </c>
      <c r="C43" s="1"/>
      <c r="D43" s="1028">
        <f t="shared" si="16"/>
        <v>-11343750</v>
      </c>
      <c r="E43" s="1039">
        <f t="shared" si="15"/>
        <v>-8815000</v>
      </c>
      <c r="F43" s="1039">
        <f t="shared" si="3"/>
        <v>-5781250</v>
      </c>
      <c r="G43" s="1039"/>
      <c r="H43" s="1039">
        <f t="shared" si="7"/>
        <v>-6375000</v>
      </c>
      <c r="I43" s="1029"/>
      <c r="J43" s="1029"/>
      <c r="K43" s="1039">
        <f t="shared" si="10"/>
        <v>-4875000</v>
      </c>
      <c r="L43" s="1039">
        <f t="shared" si="10"/>
        <v>-8625000</v>
      </c>
      <c r="M43" s="1039">
        <f t="shared" si="10"/>
        <v>-11400000</v>
      </c>
      <c r="N43" s="1039"/>
      <c r="O43" s="1039"/>
      <c r="P43" s="1039"/>
      <c r="Q43" s="1039"/>
      <c r="R43" s="1039"/>
      <c r="S43" s="1039"/>
      <c r="T43" s="1039">
        <f t="shared" si="10"/>
        <v>-5713750</v>
      </c>
      <c r="U43" s="1039">
        <f t="shared" si="6"/>
        <v>-3320000</v>
      </c>
      <c r="V43" s="1040">
        <f t="shared" si="14"/>
        <v>-5375000</v>
      </c>
      <c r="W43" s="1028"/>
      <c r="X43" s="682"/>
      <c r="Y43" s="682"/>
      <c r="Z43" s="682"/>
      <c r="AA43" s="682"/>
      <c r="AB43" s="682"/>
      <c r="AC43" s="682"/>
      <c r="AD43" s="682"/>
      <c r="AE43" s="682"/>
      <c r="AF43" s="208"/>
      <c r="AG43" s="274"/>
      <c r="AH43" s="236"/>
      <c r="AI43" s="238"/>
    </row>
    <row r="44" spans="1:35" ht="13">
      <c r="A44" s="1"/>
      <c r="B44" s="675">
        <v>28</v>
      </c>
      <c r="C44" s="1"/>
      <c r="D44" s="1028">
        <f t="shared" si="16"/>
        <v>-11343750</v>
      </c>
      <c r="E44" s="1039">
        <f t="shared" si="15"/>
        <v>-8815000</v>
      </c>
      <c r="F44" s="1039">
        <f t="shared" si="3"/>
        <v>-5781250</v>
      </c>
      <c r="G44" s="1039"/>
      <c r="H44" s="1039">
        <f t="shared" si="7"/>
        <v>-6375000</v>
      </c>
      <c r="I44" s="1029"/>
      <c r="J44" s="1029"/>
      <c r="K44" s="1039">
        <f t="shared" si="10"/>
        <v>-4875000</v>
      </c>
      <c r="L44" s="1039">
        <f t="shared" si="10"/>
        <v>-8625000</v>
      </c>
      <c r="M44" s="1039">
        <f t="shared" si="10"/>
        <v>-11400000</v>
      </c>
      <c r="N44" s="1039"/>
      <c r="O44" s="1039"/>
      <c r="P44" s="1039"/>
      <c r="Q44" s="1039"/>
      <c r="R44" s="1039"/>
      <c r="S44" s="1039"/>
      <c r="T44" s="1039">
        <f t="shared" si="10"/>
        <v>-5713750</v>
      </c>
      <c r="U44" s="1039">
        <f t="shared" si="6"/>
        <v>-3320000</v>
      </c>
      <c r="V44" s="1040">
        <f t="shared" si="14"/>
        <v>-5375000</v>
      </c>
      <c r="W44" s="1028"/>
      <c r="X44" s="682"/>
      <c r="Y44" s="682"/>
      <c r="Z44" s="682"/>
      <c r="AA44" s="682"/>
      <c r="AB44" s="682"/>
      <c r="AC44" s="682"/>
      <c r="AD44" s="682"/>
      <c r="AE44" s="682"/>
      <c r="AF44" s="208"/>
      <c r="AG44" s="274"/>
      <c r="AH44" s="236"/>
      <c r="AI44" s="104"/>
    </row>
    <row r="45" spans="1:35" ht="13">
      <c r="A45" s="1"/>
      <c r="B45" s="675">
        <v>29</v>
      </c>
      <c r="C45" s="1"/>
      <c r="D45" s="1028">
        <f t="shared" si="16"/>
        <v>-11343750</v>
      </c>
      <c r="E45" s="1039">
        <f t="shared" si="15"/>
        <v>-8815000</v>
      </c>
      <c r="F45" s="1039">
        <f t="shared" si="3"/>
        <v>-5781250</v>
      </c>
      <c r="G45" s="1039"/>
      <c r="H45" s="1039">
        <f t="shared" si="7"/>
        <v>-6375000</v>
      </c>
      <c r="I45" s="1029"/>
      <c r="J45" s="1029"/>
      <c r="K45" s="1039">
        <f t="shared" si="10"/>
        <v>-4875000</v>
      </c>
      <c r="L45" s="1039">
        <f t="shared" si="10"/>
        <v>-8625000</v>
      </c>
      <c r="M45" s="1039">
        <f t="shared" si="10"/>
        <v>-11400000</v>
      </c>
      <c r="N45" s="1039"/>
      <c r="O45" s="1039"/>
      <c r="P45" s="1039"/>
      <c r="Q45" s="1039"/>
      <c r="R45" s="1039"/>
      <c r="S45" s="1039"/>
      <c r="T45" s="1039">
        <f t="shared" si="10"/>
        <v>-5713750</v>
      </c>
      <c r="U45" s="1039">
        <f t="shared" si="6"/>
        <v>-3320000</v>
      </c>
      <c r="V45" s="1040">
        <f t="shared" si="14"/>
        <v>-5375000</v>
      </c>
      <c r="W45" s="1028"/>
      <c r="X45" s="682"/>
      <c r="Y45" s="682"/>
      <c r="Z45" s="682"/>
      <c r="AA45" s="682"/>
      <c r="AB45" s="682"/>
      <c r="AC45" s="682"/>
      <c r="AD45" s="682"/>
      <c r="AE45" s="682"/>
      <c r="AF45" s="208"/>
      <c r="AG45" s="274"/>
      <c r="AH45" s="237"/>
      <c r="AI45" s="104"/>
    </row>
    <row r="46" spans="1:35" ht="13">
      <c r="A46" s="1"/>
      <c r="B46" s="675">
        <v>30</v>
      </c>
      <c r="C46" s="1"/>
      <c r="D46" s="1028">
        <f t="shared" si="16"/>
        <v>-11343750</v>
      </c>
      <c r="E46" s="1039">
        <f t="shared" si="15"/>
        <v>-8815000</v>
      </c>
      <c r="F46" s="1039">
        <f t="shared" si="3"/>
        <v>-5781250</v>
      </c>
      <c r="G46" s="1039"/>
      <c r="H46" s="1039">
        <f t="shared" si="7"/>
        <v>-6375000</v>
      </c>
      <c r="I46" s="1029"/>
      <c r="J46" s="1029"/>
      <c r="K46" s="1039">
        <f t="shared" si="10"/>
        <v>-4875000</v>
      </c>
      <c r="L46" s="1039">
        <f t="shared" si="10"/>
        <v>-8625000</v>
      </c>
      <c r="M46" s="1039">
        <f t="shared" si="10"/>
        <v>-11400000</v>
      </c>
      <c r="N46" s="1039"/>
      <c r="O46" s="1039"/>
      <c r="P46" s="1039"/>
      <c r="Q46" s="1039"/>
      <c r="R46" s="1039"/>
      <c r="S46" s="1039"/>
      <c r="T46" s="1039">
        <f t="shared" si="10"/>
        <v>-5713750</v>
      </c>
      <c r="U46" s="1039">
        <f t="shared" si="6"/>
        <v>-3320000</v>
      </c>
      <c r="V46" s="1040">
        <f t="shared" ref="V46" si="19">V45</f>
        <v>-5375000</v>
      </c>
      <c r="W46" s="1028"/>
      <c r="X46" s="682"/>
      <c r="Y46" s="682"/>
      <c r="Z46" s="682"/>
      <c r="AA46" s="682"/>
      <c r="AB46" s="682"/>
      <c r="AC46" s="682"/>
      <c r="AD46" s="682"/>
      <c r="AE46" s="682"/>
      <c r="AF46" s="208"/>
      <c r="AG46" s="274"/>
      <c r="AH46" s="236"/>
      <c r="AI46" s="104"/>
    </row>
    <row r="47" spans="1:35" ht="13">
      <c r="A47" s="1"/>
      <c r="B47" s="675">
        <v>31</v>
      </c>
      <c r="C47" s="1"/>
      <c r="D47" s="1028">
        <f t="shared" si="16"/>
        <v>-11343750</v>
      </c>
      <c r="E47" s="1039">
        <f t="shared" si="15"/>
        <v>-8815000</v>
      </c>
      <c r="F47" s="1039">
        <f t="shared" si="3"/>
        <v>-5781250</v>
      </c>
      <c r="G47" s="1039"/>
      <c r="H47" s="1039">
        <f t="shared" si="7"/>
        <v>-6375000</v>
      </c>
      <c r="I47" s="1029"/>
      <c r="J47" s="1029"/>
      <c r="K47" s="1039">
        <f t="shared" si="10"/>
        <v>-4875000</v>
      </c>
      <c r="L47" s="1039">
        <f t="shared" si="10"/>
        <v>-8625000</v>
      </c>
      <c r="M47" s="1039">
        <f t="shared" si="10"/>
        <v>-11400000</v>
      </c>
      <c r="N47" s="1039"/>
      <c r="O47" s="1039"/>
      <c r="P47" s="1039"/>
      <c r="Q47" s="1039"/>
      <c r="R47" s="1039"/>
      <c r="S47" s="1039"/>
      <c r="T47" s="1039">
        <f t="shared" si="10"/>
        <v>-5713750</v>
      </c>
      <c r="U47" s="1039">
        <f t="shared" si="6"/>
        <v>-3320000</v>
      </c>
      <c r="V47" s="1040">
        <f t="shared" ref="V47" si="20">V46</f>
        <v>-5375000</v>
      </c>
      <c r="W47" s="1028"/>
      <c r="X47" s="682"/>
      <c r="Y47" s="682"/>
      <c r="Z47" s="682"/>
      <c r="AA47" s="682"/>
      <c r="AB47" s="682"/>
      <c r="AC47" s="682"/>
      <c r="AD47" s="682"/>
      <c r="AE47" s="682"/>
      <c r="AF47" s="208"/>
      <c r="AG47" s="274"/>
      <c r="AH47" s="236"/>
      <c r="AI47" s="104"/>
    </row>
    <row r="48" spans="1:35" ht="13">
      <c r="A48" s="1"/>
      <c r="B48" s="675">
        <v>32</v>
      </c>
      <c r="C48" s="1"/>
      <c r="D48" s="1028">
        <f t="shared" si="16"/>
        <v>-11343750</v>
      </c>
      <c r="E48" s="1039">
        <f t="shared" si="15"/>
        <v>-8815000</v>
      </c>
      <c r="F48" s="1039">
        <f t="shared" si="3"/>
        <v>-5781250</v>
      </c>
      <c r="G48" s="1039"/>
      <c r="H48" s="1039">
        <f t="shared" si="7"/>
        <v>-6375000</v>
      </c>
      <c r="I48" s="1029"/>
      <c r="J48" s="1029"/>
      <c r="K48" s="1039">
        <f t="shared" si="10"/>
        <v>-4875000</v>
      </c>
      <c r="L48" s="1039">
        <f t="shared" si="10"/>
        <v>-8625000</v>
      </c>
      <c r="M48" s="1039">
        <f t="shared" si="10"/>
        <v>-11400000</v>
      </c>
      <c r="N48" s="1039"/>
      <c r="O48" s="1039"/>
      <c r="P48" s="1039"/>
      <c r="Q48" s="1039"/>
      <c r="R48" s="1039"/>
      <c r="S48" s="1039"/>
      <c r="T48" s="1039">
        <f t="shared" si="10"/>
        <v>-5713750</v>
      </c>
      <c r="U48" s="1039">
        <f t="shared" si="6"/>
        <v>-3320000</v>
      </c>
      <c r="V48" s="1040">
        <f t="shared" ref="V48" si="21">V47</f>
        <v>-5375000</v>
      </c>
      <c r="W48" s="1028"/>
      <c r="X48" s="682"/>
      <c r="Y48" s="682"/>
      <c r="Z48" s="682"/>
      <c r="AA48" s="682"/>
      <c r="AB48" s="682"/>
      <c r="AC48" s="682"/>
      <c r="AD48" s="682"/>
      <c r="AE48" s="682"/>
      <c r="AF48" s="208"/>
      <c r="AG48" s="274"/>
      <c r="AH48" s="237"/>
      <c r="AI48" s="104"/>
    </row>
    <row r="49" spans="1:35" ht="13">
      <c r="A49" s="1"/>
      <c r="B49" s="675">
        <v>33</v>
      </c>
      <c r="C49" s="1"/>
      <c r="D49" s="1028">
        <f t="shared" si="16"/>
        <v>-11343750</v>
      </c>
      <c r="E49" s="1039">
        <f t="shared" si="15"/>
        <v>-8815000</v>
      </c>
      <c r="F49" s="1039">
        <f t="shared" si="3"/>
        <v>-5781250</v>
      </c>
      <c r="G49" s="1039"/>
      <c r="H49" s="1039">
        <f t="shared" si="7"/>
        <v>-6375000</v>
      </c>
      <c r="I49" s="1029"/>
      <c r="J49" s="1029"/>
      <c r="K49" s="1039">
        <f t="shared" si="10"/>
        <v>-4875000</v>
      </c>
      <c r="L49" s="1039">
        <f t="shared" si="10"/>
        <v>-8625000</v>
      </c>
      <c r="M49" s="1039">
        <f t="shared" si="10"/>
        <v>-11400000</v>
      </c>
      <c r="N49" s="1039"/>
      <c r="O49" s="1039"/>
      <c r="P49" s="1039"/>
      <c r="Q49" s="1039"/>
      <c r="R49" s="1039"/>
      <c r="S49" s="1039"/>
      <c r="T49" s="1039">
        <f t="shared" si="10"/>
        <v>-5713750</v>
      </c>
      <c r="U49" s="1039">
        <f t="shared" si="6"/>
        <v>-3320000</v>
      </c>
      <c r="V49" s="1040">
        <f t="shared" ref="V49" si="22">V48</f>
        <v>-5375000</v>
      </c>
      <c r="W49" s="1028"/>
      <c r="X49" s="682"/>
      <c r="Y49" s="682"/>
      <c r="Z49" s="682"/>
      <c r="AA49" s="682"/>
      <c r="AB49" s="682"/>
      <c r="AC49" s="682"/>
      <c r="AD49" s="682"/>
      <c r="AE49" s="682"/>
      <c r="AF49" s="208"/>
      <c r="AG49" s="274"/>
      <c r="AH49" s="236"/>
      <c r="AI49" s="104"/>
    </row>
    <row r="50" spans="1:35" ht="13">
      <c r="A50" s="1"/>
      <c r="B50" s="675">
        <v>34</v>
      </c>
      <c r="C50" s="1"/>
      <c r="D50" s="1028">
        <f t="shared" si="16"/>
        <v>-11343750</v>
      </c>
      <c r="E50" s="1039">
        <f t="shared" si="15"/>
        <v>-8815000</v>
      </c>
      <c r="F50" s="1039">
        <f t="shared" si="3"/>
        <v>-5781250</v>
      </c>
      <c r="G50" s="1039"/>
      <c r="H50" s="1039">
        <f t="shared" si="7"/>
        <v>-6375000</v>
      </c>
      <c r="I50" s="1029"/>
      <c r="J50" s="1029"/>
      <c r="K50" s="1039">
        <f t="shared" si="10"/>
        <v>-4875000</v>
      </c>
      <c r="L50" s="1039">
        <f t="shared" si="10"/>
        <v>-8625000</v>
      </c>
      <c r="M50" s="1039">
        <f t="shared" si="10"/>
        <v>-11400000</v>
      </c>
      <c r="N50" s="1039"/>
      <c r="O50" s="1039"/>
      <c r="P50" s="1039"/>
      <c r="Q50" s="1039"/>
      <c r="R50" s="1039"/>
      <c r="S50" s="1039"/>
      <c r="T50" s="1039">
        <f t="shared" si="10"/>
        <v>-5713750</v>
      </c>
      <c r="U50" s="1039">
        <f t="shared" si="6"/>
        <v>-3320000</v>
      </c>
      <c r="V50" s="1040">
        <f t="shared" ref="V50" si="23">V49</f>
        <v>-5375000</v>
      </c>
      <c r="W50" s="1028"/>
      <c r="X50" s="682"/>
      <c r="Y50" s="682"/>
      <c r="Z50" s="682"/>
      <c r="AA50" s="682"/>
      <c r="AB50" s="682"/>
      <c r="AC50" s="682"/>
      <c r="AD50" s="682"/>
      <c r="AE50" s="682"/>
      <c r="AF50" s="208"/>
      <c r="AG50" s="274"/>
      <c r="AH50" s="236"/>
      <c r="AI50" s="104"/>
    </row>
    <row r="51" spans="1:35" ht="13">
      <c r="A51" s="1"/>
      <c r="B51" s="675">
        <v>35</v>
      </c>
      <c r="C51" s="1"/>
      <c r="D51" s="1028">
        <f t="shared" si="16"/>
        <v>-11343750</v>
      </c>
      <c r="E51" s="1039">
        <f t="shared" si="15"/>
        <v>-8815000</v>
      </c>
      <c r="F51" s="1039">
        <f t="shared" si="3"/>
        <v>-5781250</v>
      </c>
      <c r="G51" s="1039"/>
      <c r="H51" s="1039">
        <f t="shared" si="7"/>
        <v>-6375000</v>
      </c>
      <c r="I51" s="1029"/>
      <c r="J51" s="1029"/>
      <c r="K51" s="1039">
        <f t="shared" si="10"/>
        <v>-4875000</v>
      </c>
      <c r="L51" s="1039">
        <f t="shared" si="10"/>
        <v>-8625000</v>
      </c>
      <c r="M51" s="1039">
        <f t="shared" si="10"/>
        <v>-11400000</v>
      </c>
      <c r="N51" s="1039"/>
      <c r="O51" s="1039"/>
      <c r="P51" s="1039"/>
      <c r="Q51" s="1039"/>
      <c r="R51" s="1039"/>
      <c r="S51" s="1039"/>
      <c r="T51" s="1039">
        <f t="shared" si="10"/>
        <v>-5713750</v>
      </c>
      <c r="U51" s="1039">
        <f t="shared" si="6"/>
        <v>-3320000</v>
      </c>
      <c r="V51" s="1040">
        <f t="shared" ref="V51" si="24">V50</f>
        <v>-5375000</v>
      </c>
      <c r="W51" s="1028"/>
      <c r="X51" s="682"/>
      <c r="Y51" s="682"/>
      <c r="Z51" s="682"/>
      <c r="AA51" s="682"/>
      <c r="AB51" s="682"/>
      <c r="AC51" s="682"/>
      <c r="AD51" s="682"/>
      <c r="AE51" s="682"/>
      <c r="AF51" s="208"/>
      <c r="AG51" s="274"/>
      <c r="AH51" s="237"/>
      <c r="AI51" s="104"/>
    </row>
    <row r="52" spans="1:35" ht="13">
      <c r="A52" s="1"/>
      <c r="B52" s="675">
        <v>36</v>
      </c>
      <c r="C52" s="1"/>
      <c r="D52" s="1028">
        <f t="shared" si="16"/>
        <v>-11343750</v>
      </c>
      <c r="E52" s="1039">
        <f t="shared" si="15"/>
        <v>-8815000</v>
      </c>
      <c r="F52" s="1039">
        <f t="shared" si="3"/>
        <v>-5781250</v>
      </c>
      <c r="G52" s="1039"/>
      <c r="H52" s="1039">
        <f t="shared" si="7"/>
        <v>-6375000</v>
      </c>
      <c r="I52" s="1029"/>
      <c r="J52" s="1029"/>
      <c r="K52" s="1039">
        <f t="shared" si="10"/>
        <v>-4875000</v>
      </c>
      <c r="L52" s="1039">
        <f t="shared" si="10"/>
        <v>-8625000</v>
      </c>
      <c r="M52" s="1039">
        <f t="shared" si="10"/>
        <v>-11400000</v>
      </c>
      <c r="N52" s="1039"/>
      <c r="O52" s="1039"/>
      <c r="P52" s="1039"/>
      <c r="Q52" s="1039"/>
      <c r="R52" s="1039"/>
      <c r="S52" s="1039"/>
      <c r="T52" s="1039">
        <f t="shared" si="10"/>
        <v>-5713750</v>
      </c>
      <c r="U52" s="1039">
        <f t="shared" si="6"/>
        <v>-3320000</v>
      </c>
      <c r="V52" s="1040">
        <f t="shared" ref="V52" si="25">V51</f>
        <v>-5375000</v>
      </c>
      <c r="W52" s="1028"/>
      <c r="X52" s="682"/>
      <c r="Y52" s="682"/>
      <c r="Z52" s="682"/>
      <c r="AA52" s="682"/>
      <c r="AB52" s="682"/>
      <c r="AC52" s="682"/>
      <c r="AD52" s="682"/>
      <c r="AE52" s="682"/>
      <c r="AF52" s="208"/>
      <c r="AG52" s="274"/>
      <c r="AH52" s="236"/>
      <c r="AI52" s="104"/>
    </row>
    <row r="53" spans="1:35" ht="13">
      <c r="A53" s="1"/>
      <c r="B53" s="675">
        <v>37</v>
      </c>
      <c r="C53" s="1"/>
      <c r="D53" s="1028">
        <f t="shared" si="16"/>
        <v>-11343750</v>
      </c>
      <c r="E53" s="1039">
        <f t="shared" si="15"/>
        <v>-8815000</v>
      </c>
      <c r="F53" s="1039">
        <f t="shared" si="3"/>
        <v>-5781250</v>
      </c>
      <c r="G53" s="1039"/>
      <c r="H53" s="1039">
        <f t="shared" si="7"/>
        <v>-6375000</v>
      </c>
      <c r="I53" s="1029"/>
      <c r="J53" s="1029"/>
      <c r="K53" s="1039">
        <f t="shared" si="10"/>
        <v>-4875000</v>
      </c>
      <c r="L53" s="1039">
        <f t="shared" si="10"/>
        <v>-8625000</v>
      </c>
      <c r="M53" s="1039">
        <f t="shared" si="10"/>
        <v>-11400000</v>
      </c>
      <c r="N53" s="1039"/>
      <c r="O53" s="1039"/>
      <c r="P53" s="1039"/>
      <c r="Q53" s="1039"/>
      <c r="R53" s="1039"/>
      <c r="S53" s="1039"/>
      <c r="T53" s="1039">
        <f t="shared" si="10"/>
        <v>-5713750</v>
      </c>
      <c r="U53" s="1039">
        <f t="shared" si="6"/>
        <v>-3320000</v>
      </c>
      <c r="V53" s="1040">
        <f t="shared" ref="V53" si="26">V52</f>
        <v>-5375000</v>
      </c>
      <c r="W53" s="1028"/>
      <c r="X53" s="682"/>
      <c r="Y53" s="682"/>
      <c r="Z53" s="682"/>
      <c r="AA53" s="682"/>
      <c r="AB53" s="682"/>
      <c r="AC53" s="682"/>
      <c r="AD53" s="682"/>
      <c r="AE53" s="682"/>
      <c r="AF53" s="208"/>
      <c r="AG53" s="274"/>
      <c r="AH53" s="236"/>
      <c r="AI53" s="104"/>
    </row>
    <row r="54" spans="1:35" ht="13">
      <c r="A54" s="1"/>
      <c r="B54" s="675">
        <v>38</v>
      </c>
      <c r="C54" s="1"/>
      <c r="D54" s="1028">
        <f t="shared" si="16"/>
        <v>-11343750</v>
      </c>
      <c r="E54" s="1039">
        <f t="shared" si="15"/>
        <v>-8815000</v>
      </c>
      <c r="F54" s="1039">
        <f t="shared" si="3"/>
        <v>-5781250</v>
      </c>
      <c r="G54" s="1039"/>
      <c r="H54" s="1039">
        <f t="shared" si="7"/>
        <v>-6375000</v>
      </c>
      <c r="I54" s="1029"/>
      <c r="J54" s="1029"/>
      <c r="K54" s="1039">
        <f t="shared" si="10"/>
        <v>-4875000</v>
      </c>
      <c r="L54" s="1039">
        <f t="shared" si="10"/>
        <v>-8625000</v>
      </c>
      <c r="M54" s="1039">
        <f t="shared" si="10"/>
        <v>-11400000</v>
      </c>
      <c r="N54" s="1039"/>
      <c r="O54" s="1039"/>
      <c r="P54" s="1039"/>
      <c r="Q54" s="1039"/>
      <c r="R54" s="1039"/>
      <c r="S54" s="1039"/>
      <c r="T54" s="1039">
        <f t="shared" si="10"/>
        <v>-5713750</v>
      </c>
      <c r="U54" s="1039">
        <f t="shared" si="6"/>
        <v>-3320000</v>
      </c>
      <c r="V54" s="1040">
        <f t="shared" ref="V54" si="27">V53</f>
        <v>-5375000</v>
      </c>
      <c r="W54" s="1028"/>
      <c r="X54" s="682"/>
      <c r="Y54" s="682"/>
      <c r="Z54" s="682"/>
      <c r="AA54" s="682"/>
      <c r="AB54" s="682"/>
      <c r="AC54" s="682"/>
      <c r="AD54" s="682"/>
      <c r="AE54" s="682"/>
      <c r="AF54" s="208"/>
      <c r="AG54" s="274"/>
      <c r="AH54" s="237"/>
      <c r="AI54" s="104"/>
    </row>
    <row r="55" spans="1:35" ht="13">
      <c r="A55" s="1"/>
      <c r="B55" s="675">
        <v>39</v>
      </c>
      <c r="C55" s="1"/>
      <c r="D55" s="1028">
        <f t="shared" si="16"/>
        <v>-11343750</v>
      </c>
      <c r="E55" s="1039">
        <f t="shared" si="15"/>
        <v>-8815000</v>
      </c>
      <c r="F55" s="1039">
        <f t="shared" si="3"/>
        <v>-5781250</v>
      </c>
      <c r="G55" s="1039"/>
      <c r="H55" s="1039">
        <f t="shared" si="7"/>
        <v>-6375000</v>
      </c>
      <c r="I55" s="1029"/>
      <c r="J55" s="1029"/>
      <c r="K55" s="1039">
        <f t="shared" si="10"/>
        <v>-4875000</v>
      </c>
      <c r="L55" s="1039">
        <f t="shared" si="10"/>
        <v>-8625000</v>
      </c>
      <c r="M55" s="1039">
        <f t="shared" si="10"/>
        <v>-11400000</v>
      </c>
      <c r="N55" s="1039"/>
      <c r="O55" s="1039"/>
      <c r="P55" s="1039"/>
      <c r="Q55" s="1039"/>
      <c r="R55" s="1039"/>
      <c r="S55" s="1039"/>
      <c r="T55" s="1039">
        <f t="shared" si="10"/>
        <v>-5713750</v>
      </c>
      <c r="U55" s="1039">
        <f t="shared" si="6"/>
        <v>-3320000</v>
      </c>
      <c r="V55" s="1040">
        <f t="shared" ref="V55" si="28">V54</f>
        <v>-5375000</v>
      </c>
      <c r="W55" s="1028"/>
      <c r="X55" s="682"/>
      <c r="Y55" s="682"/>
      <c r="Z55" s="682"/>
      <c r="AA55" s="682"/>
      <c r="AB55" s="682"/>
      <c r="AC55" s="682"/>
      <c r="AD55" s="682"/>
      <c r="AE55" s="682"/>
      <c r="AF55" s="208"/>
      <c r="AG55" s="274"/>
      <c r="AH55" s="236"/>
      <c r="AI55" s="104"/>
    </row>
    <row r="56" spans="1:35" ht="13">
      <c r="A56" s="1"/>
      <c r="B56" s="675">
        <v>40</v>
      </c>
      <c r="C56" s="1"/>
      <c r="D56" s="1028">
        <f t="shared" si="16"/>
        <v>-11343750</v>
      </c>
      <c r="E56" s="1039">
        <f t="shared" si="15"/>
        <v>-8815000</v>
      </c>
      <c r="F56" s="1039">
        <f t="shared" si="3"/>
        <v>-5781250</v>
      </c>
      <c r="G56" s="1039"/>
      <c r="H56" s="1039">
        <f t="shared" si="7"/>
        <v>-6375000</v>
      </c>
      <c r="I56" s="1029"/>
      <c r="J56" s="1029"/>
      <c r="K56" s="1039">
        <f t="shared" si="10"/>
        <v>-4875000</v>
      </c>
      <c r="L56" s="1039">
        <f t="shared" si="10"/>
        <v>-8625000</v>
      </c>
      <c r="M56" s="1039">
        <f t="shared" si="10"/>
        <v>-11400000</v>
      </c>
      <c r="N56" s="1039"/>
      <c r="O56" s="1039"/>
      <c r="P56" s="1039"/>
      <c r="Q56" s="1039"/>
      <c r="R56" s="1039"/>
      <c r="S56" s="1039"/>
      <c r="T56" s="1039">
        <f t="shared" si="10"/>
        <v>-5713750</v>
      </c>
      <c r="U56" s="1039">
        <f t="shared" si="6"/>
        <v>-3320000</v>
      </c>
      <c r="V56" s="1040">
        <f t="shared" ref="V56" si="29">V55</f>
        <v>-5375000</v>
      </c>
      <c r="W56" s="1028"/>
      <c r="X56" s="682"/>
      <c r="Y56" s="682"/>
      <c r="Z56" s="682"/>
      <c r="AA56" s="682"/>
      <c r="AB56" s="682"/>
      <c r="AC56" s="682"/>
      <c r="AD56" s="682"/>
      <c r="AE56" s="682"/>
      <c r="AF56" s="208"/>
      <c r="AG56" s="274"/>
      <c r="AH56" s="236"/>
      <c r="AI56" s="104"/>
    </row>
    <row r="57" spans="1:35" ht="13">
      <c r="A57" s="1"/>
      <c r="B57" s="675">
        <v>41</v>
      </c>
      <c r="C57" s="1"/>
      <c r="D57" s="1028">
        <f t="shared" si="16"/>
        <v>-11343750</v>
      </c>
      <c r="E57" s="1039">
        <f t="shared" si="15"/>
        <v>-8815000</v>
      </c>
      <c r="F57" s="1039">
        <f t="shared" si="3"/>
        <v>-5781250</v>
      </c>
      <c r="G57" s="1039"/>
      <c r="H57" s="1039">
        <f t="shared" si="7"/>
        <v>-6375000</v>
      </c>
      <c r="I57" s="1029"/>
      <c r="J57" s="1029"/>
      <c r="K57" s="1039">
        <f t="shared" si="10"/>
        <v>-4875000</v>
      </c>
      <c r="L57" s="1039">
        <f t="shared" si="10"/>
        <v>-8625000</v>
      </c>
      <c r="M57" s="1039">
        <f t="shared" si="10"/>
        <v>-11400000</v>
      </c>
      <c r="N57" s="1039"/>
      <c r="O57" s="1039"/>
      <c r="P57" s="1039"/>
      <c r="Q57" s="1039"/>
      <c r="R57" s="1039"/>
      <c r="S57" s="1039"/>
      <c r="T57" s="1039">
        <f t="shared" si="10"/>
        <v>-5713750</v>
      </c>
      <c r="U57" s="1039">
        <f t="shared" si="6"/>
        <v>-3320000</v>
      </c>
      <c r="V57" s="1040">
        <f t="shared" ref="V57" si="30">V56</f>
        <v>-5375000</v>
      </c>
      <c r="W57" s="1028"/>
      <c r="X57" s="682"/>
      <c r="Y57" s="682"/>
      <c r="Z57" s="682"/>
      <c r="AA57" s="682"/>
      <c r="AB57" s="682"/>
      <c r="AC57" s="682"/>
      <c r="AD57" s="682"/>
      <c r="AE57" s="682"/>
      <c r="AF57" s="208"/>
      <c r="AG57" s="274"/>
      <c r="AH57" s="237"/>
      <c r="AI57" s="104"/>
    </row>
    <row r="58" spans="1:35" ht="13">
      <c r="A58" s="1"/>
      <c r="B58" s="675">
        <v>42</v>
      </c>
      <c r="C58" s="1"/>
      <c r="D58" s="1028">
        <f t="shared" si="16"/>
        <v>-11343750</v>
      </c>
      <c r="E58" s="1039">
        <f t="shared" si="15"/>
        <v>-8815000</v>
      </c>
      <c r="F58" s="1039">
        <f t="shared" si="3"/>
        <v>-5781250</v>
      </c>
      <c r="G58" s="1039"/>
      <c r="H58" s="1039">
        <f t="shared" si="7"/>
        <v>-6375000</v>
      </c>
      <c r="I58" s="1029"/>
      <c r="J58" s="1029"/>
      <c r="K58" s="1039">
        <f t="shared" si="10"/>
        <v>-4875000</v>
      </c>
      <c r="L58" s="1039">
        <f t="shared" si="10"/>
        <v>-8625000</v>
      </c>
      <c r="M58" s="1039">
        <f t="shared" si="10"/>
        <v>-11400000</v>
      </c>
      <c r="N58" s="1039"/>
      <c r="O58" s="1039"/>
      <c r="P58" s="1039"/>
      <c r="Q58" s="1039"/>
      <c r="R58" s="1039"/>
      <c r="S58" s="1039"/>
      <c r="T58" s="1039">
        <f t="shared" si="10"/>
        <v>-5713750</v>
      </c>
      <c r="U58" s="1039">
        <f t="shared" si="6"/>
        <v>-3320000</v>
      </c>
      <c r="V58" s="1040">
        <f t="shared" ref="V58" si="31">V57</f>
        <v>-5375000</v>
      </c>
      <c r="W58" s="1028"/>
      <c r="X58" s="682"/>
      <c r="Y58" s="682"/>
      <c r="Z58" s="682"/>
      <c r="AA58" s="682"/>
      <c r="AB58" s="682"/>
      <c r="AC58" s="682"/>
      <c r="AD58" s="682"/>
      <c r="AE58" s="682"/>
      <c r="AF58" s="208"/>
      <c r="AG58" s="274"/>
      <c r="AH58" s="236"/>
      <c r="AI58" s="104"/>
    </row>
    <row r="59" spans="1:35" ht="13">
      <c r="A59" s="1"/>
      <c r="B59" s="675">
        <v>43</v>
      </c>
      <c r="C59" s="1"/>
      <c r="D59" s="1028">
        <f t="shared" si="16"/>
        <v>-11343750</v>
      </c>
      <c r="E59" s="1039">
        <f t="shared" si="15"/>
        <v>-8815000</v>
      </c>
      <c r="F59" s="1039">
        <f t="shared" si="3"/>
        <v>-5781250</v>
      </c>
      <c r="G59" s="1039"/>
      <c r="H59" s="1039">
        <f t="shared" si="7"/>
        <v>-6375000</v>
      </c>
      <c r="I59" s="1029"/>
      <c r="J59" s="1029"/>
      <c r="K59" s="1039">
        <f t="shared" si="10"/>
        <v>-4875000</v>
      </c>
      <c r="L59" s="1039">
        <f t="shared" si="10"/>
        <v>-8625000</v>
      </c>
      <c r="M59" s="1039">
        <f t="shared" si="10"/>
        <v>-11400000</v>
      </c>
      <c r="N59" s="1039"/>
      <c r="O59" s="1039"/>
      <c r="P59" s="1039"/>
      <c r="Q59" s="1039"/>
      <c r="R59" s="1039"/>
      <c r="S59" s="1039"/>
      <c r="T59" s="1039">
        <f t="shared" si="10"/>
        <v>-5713750</v>
      </c>
      <c r="U59" s="1039">
        <f t="shared" si="6"/>
        <v>-3320000</v>
      </c>
      <c r="V59" s="1040">
        <f t="shared" ref="V59" si="32">V58</f>
        <v>-5375000</v>
      </c>
      <c r="W59" s="1028"/>
      <c r="X59" s="682"/>
      <c r="Y59" s="682"/>
      <c r="Z59" s="682"/>
      <c r="AA59" s="682"/>
      <c r="AB59" s="682"/>
      <c r="AC59" s="682"/>
      <c r="AD59" s="682"/>
      <c r="AE59" s="682"/>
      <c r="AF59" s="208"/>
      <c r="AG59" s="274"/>
      <c r="AH59" s="236"/>
      <c r="AI59" s="104"/>
    </row>
    <row r="60" spans="1:35" ht="13">
      <c r="A60" s="1"/>
      <c r="B60" s="675">
        <v>44</v>
      </c>
      <c r="C60" s="1"/>
      <c r="D60" s="1028">
        <f t="shared" si="16"/>
        <v>-11343750</v>
      </c>
      <c r="E60" s="1039">
        <f t="shared" si="15"/>
        <v>-8815000</v>
      </c>
      <c r="F60" s="1039">
        <f t="shared" si="3"/>
        <v>-5781250</v>
      </c>
      <c r="G60" s="1039"/>
      <c r="H60" s="1039">
        <f t="shared" si="7"/>
        <v>-6375000</v>
      </c>
      <c r="I60" s="1029"/>
      <c r="J60" s="1029"/>
      <c r="K60" s="1039">
        <f t="shared" si="10"/>
        <v>-4875000</v>
      </c>
      <c r="L60" s="1039">
        <f t="shared" si="10"/>
        <v>-8625000</v>
      </c>
      <c r="M60" s="1039">
        <f t="shared" si="10"/>
        <v>-11400000</v>
      </c>
      <c r="N60" s="1039"/>
      <c r="O60" s="1039"/>
      <c r="P60" s="1039"/>
      <c r="Q60" s="1039"/>
      <c r="R60" s="1039"/>
      <c r="S60" s="1039"/>
      <c r="T60" s="1039">
        <f t="shared" si="10"/>
        <v>-5713750</v>
      </c>
      <c r="U60" s="1039">
        <f t="shared" si="6"/>
        <v>-3320000</v>
      </c>
      <c r="V60" s="1040">
        <f t="shared" ref="V60" si="33">V59</f>
        <v>-5375000</v>
      </c>
      <c r="W60" s="1028"/>
      <c r="X60" s="682"/>
      <c r="Y60" s="682"/>
      <c r="Z60" s="682"/>
      <c r="AA60" s="682"/>
      <c r="AB60" s="682"/>
      <c r="AC60" s="682"/>
      <c r="AD60" s="682"/>
      <c r="AE60" s="682"/>
      <c r="AF60" s="208"/>
      <c r="AG60" s="274"/>
      <c r="AH60" s="237"/>
      <c r="AI60" s="104"/>
    </row>
    <row r="61" spans="1:35" ht="13">
      <c r="A61" s="1"/>
      <c r="B61" s="675">
        <v>45</v>
      </c>
      <c r="C61" s="1"/>
      <c r="D61" s="1028">
        <f t="shared" si="16"/>
        <v>-11343750</v>
      </c>
      <c r="E61" s="1039">
        <f t="shared" si="15"/>
        <v>-8815000</v>
      </c>
      <c r="F61" s="1039">
        <f t="shared" si="3"/>
        <v>-5781250</v>
      </c>
      <c r="G61" s="1039"/>
      <c r="H61" s="1039">
        <f t="shared" si="7"/>
        <v>-6375000</v>
      </c>
      <c r="I61" s="1029"/>
      <c r="J61" s="1029"/>
      <c r="K61" s="1039">
        <f t="shared" si="10"/>
        <v>-4875000</v>
      </c>
      <c r="L61" s="1039">
        <f t="shared" si="10"/>
        <v>-8625000</v>
      </c>
      <c r="M61" s="1039">
        <f t="shared" si="10"/>
        <v>-11400000</v>
      </c>
      <c r="N61" s="1039"/>
      <c r="O61" s="1039"/>
      <c r="P61" s="1039"/>
      <c r="Q61" s="1039"/>
      <c r="R61" s="1039"/>
      <c r="S61" s="1039"/>
      <c r="T61" s="1039">
        <f t="shared" si="10"/>
        <v>-5713750</v>
      </c>
      <c r="U61" s="1039">
        <f t="shared" si="6"/>
        <v>-3320000</v>
      </c>
      <c r="V61" s="1040">
        <f t="shared" ref="V61" si="34">V60</f>
        <v>-5375000</v>
      </c>
      <c r="W61" s="1028"/>
      <c r="X61" s="682"/>
      <c r="Y61" s="682"/>
      <c r="Z61" s="682"/>
      <c r="AA61" s="682"/>
      <c r="AB61" s="682"/>
      <c r="AC61" s="682"/>
      <c r="AD61" s="682"/>
      <c r="AE61" s="682"/>
      <c r="AF61" s="208"/>
      <c r="AG61" s="274"/>
      <c r="AH61" s="236"/>
      <c r="AI61" s="104"/>
    </row>
    <row r="62" spans="1:35" ht="13">
      <c r="A62" s="1"/>
      <c r="B62" s="675">
        <v>46</v>
      </c>
      <c r="C62" s="1"/>
      <c r="D62" s="1028">
        <f t="shared" si="16"/>
        <v>-11343750</v>
      </c>
      <c r="E62" s="1039">
        <f t="shared" si="15"/>
        <v>-8815000</v>
      </c>
      <c r="F62" s="1039">
        <f t="shared" si="3"/>
        <v>-5781250</v>
      </c>
      <c r="G62" s="1039"/>
      <c r="H62" s="1039">
        <f t="shared" si="7"/>
        <v>-6375000</v>
      </c>
      <c r="I62" s="1029"/>
      <c r="J62" s="1029"/>
      <c r="K62" s="1039">
        <f t="shared" si="10"/>
        <v>-4875000</v>
      </c>
      <c r="L62" s="1039">
        <f t="shared" si="10"/>
        <v>-8625000</v>
      </c>
      <c r="M62" s="1039">
        <f t="shared" si="10"/>
        <v>-11400000</v>
      </c>
      <c r="N62" s="1039"/>
      <c r="O62" s="1039"/>
      <c r="P62" s="1039"/>
      <c r="Q62" s="1039"/>
      <c r="R62" s="1039"/>
      <c r="S62" s="1039"/>
      <c r="T62" s="1039">
        <f t="shared" si="10"/>
        <v>-5713750</v>
      </c>
      <c r="U62" s="1039">
        <f t="shared" si="6"/>
        <v>-3320000</v>
      </c>
      <c r="V62" s="1040">
        <f t="shared" ref="V62" si="35">V61</f>
        <v>-5375000</v>
      </c>
      <c r="W62" s="1028"/>
      <c r="X62" s="682"/>
      <c r="Y62" s="682"/>
      <c r="Z62" s="682"/>
      <c r="AA62" s="682"/>
      <c r="AB62" s="682"/>
      <c r="AC62" s="682"/>
      <c r="AD62" s="682"/>
      <c r="AE62" s="682"/>
      <c r="AF62" s="208"/>
      <c r="AG62" s="274"/>
      <c r="AH62" s="236"/>
      <c r="AI62" s="104"/>
    </row>
    <row r="63" spans="1:35" ht="13">
      <c r="A63" s="1"/>
      <c r="B63" s="675">
        <v>47</v>
      </c>
      <c r="C63" s="1"/>
      <c r="D63" s="1028">
        <f t="shared" si="16"/>
        <v>-11343750</v>
      </c>
      <c r="E63" s="1039">
        <f t="shared" si="15"/>
        <v>-8815000</v>
      </c>
      <c r="F63" s="1039">
        <f t="shared" si="3"/>
        <v>-5781250</v>
      </c>
      <c r="G63" s="1039"/>
      <c r="H63" s="1039">
        <f t="shared" si="7"/>
        <v>-6375000</v>
      </c>
      <c r="I63" s="1029"/>
      <c r="J63" s="1029"/>
      <c r="K63" s="1039">
        <f t="shared" si="10"/>
        <v>-4875000</v>
      </c>
      <c r="L63" s="1039">
        <f t="shared" si="10"/>
        <v>-8625000</v>
      </c>
      <c r="M63" s="1039">
        <f t="shared" si="10"/>
        <v>-11400000</v>
      </c>
      <c r="N63" s="1039"/>
      <c r="O63" s="1039"/>
      <c r="P63" s="1039"/>
      <c r="Q63" s="1039"/>
      <c r="R63" s="1039"/>
      <c r="S63" s="1039"/>
      <c r="T63" s="1039">
        <f t="shared" si="10"/>
        <v>-5713750</v>
      </c>
      <c r="U63" s="1039">
        <f t="shared" si="6"/>
        <v>-3320000</v>
      </c>
      <c r="V63" s="1040">
        <f t="shared" ref="V63" si="36">V62</f>
        <v>-5375000</v>
      </c>
      <c r="W63" s="1028"/>
      <c r="X63" s="682"/>
      <c r="Y63" s="682"/>
      <c r="Z63" s="682"/>
      <c r="AA63" s="682"/>
      <c r="AB63" s="682"/>
      <c r="AC63" s="682"/>
      <c r="AD63" s="682"/>
      <c r="AE63" s="682"/>
      <c r="AF63" s="208"/>
      <c r="AG63" s="274"/>
      <c r="AH63" s="237"/>
      <c r="AI63" s="104"/>
    </row>
    <row r="64" spans="1:35" ht="13">
      <c r="A64" s="1"/>
      <c r="B64" s="675">
        <v>48</v>
      </c>
      <c r="C64" s="1"/>
      <c r="D64" s="1028">
        <f t="shared" si="16"/>
        <v>-11343750</v>
      </c>
      <c r="E64" s="1039">
        <f t="shared" si="15"/>
        <v>-8815000</v>
      </c>
      <c r="F64" s="1039">
        <f t="shared" si="3"/>
        <v>-5781250</v>
      </c>
      <c r="G64" s="1039"/>
      <c r="H64" s="1039">
        <f t="shared" si="7"/>
        <v>-6375000</v>
      </c>
      <c r="I64" s="1029"/>
      <c r="J64" s="1029"/>
      <c r="K64" s="1039">
        <f t="shared" si="10"/>
        <v>-4875000</v>
      </c>
      <c r="L64" s="1039">
        <f t="shared" si="10"/>
        <v>-8625000</v>
      </c>
      <c r="M64" s="1039">
        <f t="shared" si="10"/>
        <v>-11400000</v>
      </c>
      <c r="N64" s="1039"/>
      <c r="O64" s="1039"/>
      <c r="P64" s="1039"/>
      <c r="Q64" s="1039"/>
      <c r="R64" s="1039"/>
      <c r="S64" s="1039"/>
      <c r="T64" s="1039">
        <f t="shared" si="10"/>
        <v>-5713750</v>
      </c>
      <c r="U64" s="1039">
        <f t="shared" si="6"/>
        <v>-3320000</v>
      </c>
      <c r="V64" s="1040">
        <f t="shared" ref="V64" si="37">V63</f>
        <v>-5375000</v>
      </c>
      <c r="W64" s="1028"/>
      <c r="X64" s="682"/>
      <c r="Y64" s="682"/>
      <c r="Z64" s="682"/>
      <c r="AA64" s="682"/>
      <c r="AB64" s="682"/>
      <c r="AC64" s="682"/>
      <c r="AD64" s="682"/>
      <c r="AE64" s="682"/>
      <c r="AF64" s="208"/>
      <c r="AG64" s="274"/>
      <c r="AH64" s="236"/>
      <c r="AI64" s="104"/>
    </row>
    <row r="65" spans="1:35" ht="13">
      <c r="A65" s="1"/>
      <c r="B65" s="675">
        <v>49</v>
      </c>
      <c r="C65" s="1"/>
      <c r="D65" s="1028">
        <f t="shared" si="16"/>
        <v>-11343750</v>
      </c>
      <c r="E65" s="1039">
        <f t="shared" si="15"/>
        <v>-8815000</v>
      </c>
      <c r="F65" s="1039">
        <f t="shared" si="3"/>
        <v>-5781250</v>
      </c>
      <c r="G65" s="1039"/>
      <c r="H65" s="1039">
        <f t="shared" si="7"/>
        <v>-6375000</v>
      </c>
      <c r="I65" s="1029"/>
      <c r="J65" s="1029"/>
      <c r="K65" s="1039">
        <f t="shared" si="10"/>
        <v>-4875000</v>
      </c>
      <c r="L65" s="1039">
        <f t="shared" si="10"/>
        <v>-8625000</v>
      </c>
      <c r="M65" s="1039">
        <f t="shared" si="10"/>
        <v>-11400000</v>
      </c>
      <c r="N65" s="1039"/>
      <c r="O65" s="1039"/>
      <c r="P65" s="1039"/>
      <c r="Q65" s="1039"/>
      <c r="R65" s="1039"/>
      <c r="S65" s="1039"/>
      <c r="T65" s="1039">
        <f t="shared" si="10"/>
        <v>-5713750</v>
      </c>
      <c r="U65" s="1039">
        <f t="shared" si="6"/>
        <v>-3320000</v>
      </c>
      <c r="V65" s="1040">
        <f t="shared" ref="V65" si="38">V64</f>
        <v>-5375000</v>
      </c>
      <c r="W65" s="1028"/>
      <c r="X65" s="682"/>
      <c r="Y65" s="682"/>
      <c r="Z65" s="682"/>
      <c r="AA65" s="682"/>
      <c r="AB65" s="682"/>
      <c r="AC65" s="682"/>
      <c r="AD65" s="682"/>
      <c r="AE65" s="682"/>
      <c r="AF65" s="208"/>
      <c r="AG65" s="274"/>
      <c r="AH65" s="236"/>
      <c r="AI65" s="104"/>
    </row>
    <row r="66" spans="1:35" ht="13">
      <c r="A66" s="1"/>
      <c r="B66" s="675">
        <v>50</v>
      </c>
      <c r="C66" s="1"/>
      <c r="D66" s="1028">
        <f t="shared" si="16"/>
        <v>-11343750</v>
      </c>
      <c r="E66" s="1039">
        <f t="shared" si="15"/>
        <v>-8815000</v>
      </c>
      <c r="F66" s="1039">
        <f t="shared" si="3"/>
        <v>-5781250</v>
      </c>
      <c r="G66" s="1039"/>
      <c r="H66" s="1039">
        <f t="shared" si="7"/>
        <v>-6375000</v>
      </c>
      <c r="I66" s="1029"/>
      <c r="J66" s="1029"/>
      <c r="K66" s="1039">
        <f t="shared" si="10"/>
        <v>-4875000</v>
      </c>
      <c r="L66" s="1039">
        <f t="shared" si="10"/>
        <v>-8625000</v>
      </c>
      <c r="M66" s="1039">
        <f t="shared" si="10"/>
        <v>-11400000</v>
      </c>
      <c r="N66" s="1039"/>
      <c r="O66" s="1039"/>
      <c r="P66" s="1039"/>
      <c r="Q66" s="1039"/>
      <c r="R66" s="1039"/>
      <c r="S66" s="1039"/>
      <c r="T66" s="1039">
        <f t="shared" si="10"/>
        <v>-5713750</v>
      </c>
      <c r="U66" s="1039">
        <f t="shared" si="6"/>
        <v>-3320000</v>
      </c>
      <c r="V66" s="1040">
        <f t="shared" ref="V66" si="39">V65</f>
        <v>-5375000</v>
      </c>
      <c r="W66" s="1028"/>
      <c r="X66" s="682"/>
      <c r="Y66" s="682"/>
      <c r="Z66" s="682"/>
      <c r="AA66" s="682"/>
      <c r="AB66" s="682"/>
      <c r="AC66" s="682"/>
      <c r="AD66" s="682"/>
      <c r="AE66" s="682"/>
      <c r="AF66" s="208"/>
      <c r="AG66" s="274"/>
      <c r="AH66" s="237"/>
      <c r="AI66" s="104"/>
    </row>
    <row r="67" spans="1:35" ht="13">
      <c r="A67" s="1"/>
      <c r="B67" s="675">
        <v>51</v>
      </c>
      <c r="C67" s="1"/>
      <c r="D67" s="1028">
        <f t="shared" si="16"/>
        <v>-11343750</v>
      </c>
      <c r="E67" s="1039">
        <f t="shared" si="15"/>
        <v>-8815000</v>
      </c>
      <c r="F67" s="1039">
        <f t="shared" si="3"/>
        <v>-5781250</v>
      </c>
      <c r="G67" s="1039"/>
      <c r="H67" s="1039">
        <f t="shared" si="7"/>
        <v>-6375000</v>
      </c>
      <c r="I67" s="1029"/>
      <c r="J67" s="1029"/>
      <c r="K67" s="1039">
        <f t="shared" si="10"/>
        <v>-4875000</v>
      </c>
      <c r="L67" s="1039">
        <f t="shared" si="10"/>
        <v>-8625000</v>
      </c>
      <c r="M67" s="1039">
        <f t="shared" si="10"/>
        <v>-11400000</v>
      </c>
      <c r="N67" s="1039"/>
      <c r="O67" s="1039"/>
      <c r="P67" s="1039"/>
      <c r="Q67" s="1039"/>
      <c r="R67" s="1039"/>
      <c r="S67" s="1039"/>
      <c r="T67" s="1039">
        <f t="shared" si="10"/>
        <v>-5713750</v>
      </c>
      <c r="U67" s="1039">
        <f t="shared" si="6"/>
        <v>-3320000</v>
      </c>
      <c r="V67" s="1040">
        <f t="shared" ref="V67" si="40">V66</f>
        <v>-5375000</v>
      </c>
      <c r="W67" s="1028"/>
      <c r="X67" s="682"/>
      <c r="Y67" s="682"/>
      <c r="Z67" s="682"/>
      <c r="AA67" s="682"/>
      <c r="AB67" s="682"/>
      <c r="AC67" s="682"/>
      <c r="AD67" s="682"/>
      <c r="AE67" s="682"/>
      <c r="AF67" s="1"/>
      <c r="AG67" s="274"/>
      <c r="AH67" s="236"/>
      <c r="AI67" s="104"/>
    </row>
    <row r="68" spans="1:35" ht="13">
      <c r="A68" s="1"/>
      <c r="B68" s="675">
        <v>52</v>
      </c>
      <c r="C68" s="1"/>
      <c r="D68" s="1028">
        <f t="shared" si="16"/>
        <v>-11343750</v>
      </c>
      <c r="E68" s="1039">
        <f t="shared" si="15"/>
        <v>-8815000</v>
      </c>
      <c r="F68" s="1039">
        <f t="shared" si="3"/>
        <v>-5781250</v>
      </c>
      <c r="G68" s="1039"/>
      <c r="H68" s="1039">
        <f t="shared" si="7"/>
        <v>-6375000</v>
      </c>
      <c r="I68" s="1029"/>
      <c r="J68" s="1029"/>
      <c r="K68" s="1039">
        <f t="shared" si="10"/>
        <v>-4875000</v>
      </c>
      <c r="L68" s="1039">
        <f t="shared" si="10"/>
        <v>-8625000</v>
      </c>
      <c r="M68" s="1039">
        <f t="shared" si="10"/>
        <v>-11400000</v>
      </c>
      <c r="N68" s="1039"/>
      <c r="O68" s="1039"/>
      <c r="P68" s="1039"/>
      <c r="Q68" s="1039"/>
      <c r="R68" s="1039"/>
      <c r="S68" s="1039"/>
      <c r="T68" s="1039">
        <f t="shared" si="10"/>
        <v>-5713750</v>
      </c>
      <c r="U68" s="1039">
        <f t="shared" si="6"/>
        <v>-3320000</v>
      </c>
      <c r="V68" s="1040">
        <f t="shared" ref="V68" si="41">V67</f>
        <v>-5375000</v>
      </c>
      <c r="W68" s="1028"/>
      <c r="X68" s="682"/>
      <c r="Y68" s="682"/>
      <c r="Z68" s="682"/>
      <c r="AA68" s="682"/>
      <c r="AB68" s="682"/>
      <c r="AC68" s="682"/>
      <c r="AD68" s="682"/>
      <c r="AE68" s="682"/>
      <c r="AF68" s="1"/>
      <c r="AG68" s="274"/>
      <c r="AH68" s="236"/>
      <c r="AI68" s="104"/>
    </row>
    <row r="69" spans="1:35" ht="13">
      <c r="A69" s="1"/>
      <c r="B69" s="675">
        <v>53</v>
      </c>
      <c r="C69" s="1"/>
      <c r="D69" s="1028">
        <f t="shared" si="16"/>
        <v>-11343750</v>
      </c>
      <c r="E69" s="1039">
        <f t="shared" si="15"/>
        <v>-8815000</v>
      </c>
      <c r="F69" s="1039">
        <f t="shared" si="3"/>
        <v>-5781250</v>
      </c>
      <c r="G69" s="1039"/>
      <c r="H69" s="1039">
        <f t="shared" si="7"/>
        <v>-6375000</v>
      </c>
      <c r="I69" s="1029"/>
      <c r="J69" s="1029"/>
      <c r="K69" s="1039">
        <f t="shared" si="10"/>
        <v>-4875000</v>
      </c>
      <c r="L69" s="1039">
        <f>L68</f>
        <v>-8625000</v>
      </c>
      <c r="M69" s="1039">
        <f t="shared" ref="M69:M75" si="42">M68</f>
        <v>-11400000</v>
      </c>
      <c r="N69" s="1039"/>
      <c r="O69" s="1039"/>
      <c r="P69" s="1039"/>
      <c r="Q69" s="1039"/>
      <c r="R69" s="1039"/>
      <c r="S69" s="1039"/>
      <c r="T69" s="1039">
        <f t="shared" si="10"/>
        <v>-5713750</v>
      </c>
      <c r="U69" s="1039">
        <f t="shared" si="6"/>
        <v>-3320000</v>
      </c>
      <c r="V69" s="1040">
        <f t="shared" ref="V69" si="43">V68</f>
        <v>-5375000</v>
      </c>
      <c r="W69" s="1028"/>
      <c r="X69" s="682"/>
      <c r="Y69" s="682"/>
      <c r="Z69" s="682"/>
      <c r="AA69" s="682"/>
      <c r="AB69" s="682"/>
      <c r="AC69" s="682"/>
      <c r="AD69" s="682"/>
      <c r="AE69" s="682"/>
      <c r="AF69" s="1"/>
      <c r="AG69" s="274"/>
      <c r="AH69" s="237"/>
      <c r="AI69" s="104"/>
    </row>
    <row r="70" spans="1:35" ht="13">
      <c r="A70" s="1"/>
      <c r="B70" s="675">
        <v>54</v>
      </c>
      <c r="C70" s="1"/>
      <c r="D70" s="1028">
        <f t="shared" si="16"/>
        <v>-11343750</v>
      </c>
      <c r="E70" s="1039">
        <f t="shared" si="15"/>
        <v>-8815000</v>
      </c>
      <c r="F70" s="1039">
        <f t="shared" si="3"/>
        <v>-5781250</v>
      </c>
      <c r="G70" s="1039"/>
      <c r="H70" s="1039">
        <f t="shared" si="7"/>
        <v>-6375000</v>
      </c>
      <c r="I70" s="1029"/>
      <c r="J70" s="1029"/>
      <c r="K70" s="1039">
        <f t="shared" si="10"/>
        <v>-4875000</v>
      </c>
      <c r="L70" s="1039">
        <f t="shared" ref="L70" si="44">L69</f>
        <v>-8625000</v>
      </c>
      <c r="M70" s="1039">
        <f t="shared" si="42"/>
        <v>-11400000</v>
      </c>
      <c r="N70" s="1039"/>
      <c r="O70" s="1039"/>
      <c r="P70" s="1039"/>
      <c r="Q70" s="1039"/>
      <c r="R70" s="1039"/>
      <c r="S70" s="1039"/>
      <c r="T70" s="1039">
        <f t="shared" si="10"/>
        <v>-5713750</v>
      </c>
      <c r="U70" s="1039">
        <f t="shared" si="6"/>
        <v>-3320000</v>
      </c>
      <c r="V70" s="1040">
        <f t="shared" ref="V70" si="45">V69</f>
        <v>-5375000</v>
      </c>
      <c r="W70" s="1028"/>
      <c r="X70" s="682"/>
      <c r="Y70" s="682"/>
      <c r="Z70" s="682"/>
      <c r="AA70" s="682"/>
      <c r="AB70" s="682"/>
      <c r="AC70" s="682"/>
      <c r="AD70" s="682"/>
      <c r="AE70" s="682"/>
      <c r="AF70" s="1"/>
      <c r="AG70" s="274"/>
      <c r="AH70" s="236"/>
      <c r="AI70" s="104"/>
    </row>
    <row r="71" spans="1:35" ht="13">
      <c r="A71" s="1"/>
      <c r="B71" s="675">
        <v>55</v>
      </c>
      <c r="C71" s="1"/>
      <c r="D71" s="1028">
        <f t="shared" si="16"/>
        <v>-11343750</v>
      </c>
      <c r="E71" s="1039">
        <f t="shared" si="15"/>
        <v>-8815000</v>
      </c>
      <c r="F71" s="1039">
        <f t="shared" si="3"/>
        <v>-5781250</v>
      </c>
      <c r="G71" s="1039"/>
      <c r="H71" s="1039">
        <f t="shared" si="7"/>
        <v>-6375000</v>
      </c>
      <c r="I71" s="1029"/>
      <c r="J71" s="1029"/>
      <c r="K71" s="1039">
        <f t="shared" si="10"/>
        <v>-4875000</v>
      </c>
      <c r="L71" s="1039">
        <f t="shared" ref="L71" si="46">L70</f>
        <v>-8625000</v>
      </c>
      <c r="M71" s="1039">
        <f t="shared" si="42"/>
        <v>-11400000</v>
      </c>
      <c r="N71" s="1039"/>
      <c r="O71" s="1039"/>
      <c r="P71" s="1039"/>
      <c r="Q71" s="1039"/>
      <c r="R71" s="1039"/>
      <c r="S71" s="1039"/>
      <c r="T71" s="1039">
        <f t="shared" si="10"/>
        <v>-5713750</v>
      </c>
      <c r="U71" s="1039">
        <f t="shared" si="6"/>
        <v>-3320000</v>
      </c>
      <c r="V71" s="1040">
        <f t="shared" ref="V71" si="47">V70</f>
        <v>-5375000</v>
      </c>
      <c r="W71" s="1028"/>
      <c r="X71" s="682"/>
      <c r="Y71" s="675"/>
      <c r="Z71" s="675"/>
      <c r="AA71" s="682"/>
      <c r="AB71" s="682"/>
      <c r="AC71" s="682"/>
      <c r="AD71" s="682"/>
      <c r="AE71" s="675"/>
      <c r="AF71" s="1"/>
      <c r="AG71" s="274"/>
      <c r="AH71" s="236"/>
      <c r="AI71" s="104"/>
    </row>
    <row r="72" spans="1:35" ht="13">
      <c r="A72" s="1"/>
      <c r="B72" s="675">
        <v>56</v>
      </c>
      <c r="C72" s="1"/>
      <c r="D72" s="1028">
        <f t="shared" si="16"/>
        <v>-11343750</v>
      </c>
      <c r="E72" s="1039">
        <f t="shared" si="15"/>
        <v>-8815000</v>
      </c>
      <c r="F72" s="1039">
        <f t="shared" si="3"/>
        <v>-5781250</v>
      </c>
      <c r="G72" s="1039"/>
      <c r="H72" s="1039">
        <f t="shared" si="7"/>
        <v>-6375000</v>
      </c>
      <c r="I72" s="1029"/>
      <c r="J72" s="1029"/>
      <c r="K72" s="1039">
        <f t="shared" si="10"/>
        <v>-4875000</v>
      </c>
      <c r="L72" s="1039">
        <f t="shared" ref="L72" si="48">L71</f>
        <v>-8625000</v>
      </c>
      <c r="M72" s="1039">
        <f t="shared" si="42"/>
        <v>-11400000</v>
      </c>
      <c r="N72" s="1039"/>
      <c r="O72" s="1039"/>
      <c r="P72" s="1039"/>
      <c r="Q72" s="1039"/>
      <c r="R72" s="1039"/>
      <c r="S72" s="1039"/>
      <c r="T72" s="1039">
        <f t="shared" si="10"/>
        <v>-5713750</v>
      </c>
      <c r="U72" s="1039">
        <f t="shared" si="6"/>
        <v>-3320000</v>
      </c>
      <c r="V72" s="1040">
        <f t="shared" ref="V72" si="49">V71</f>
        <v>-5375000</v>
      </c>
      <c r="W72" s="1028"/>
      <c r="X72" s="682"/>
      <c r="Y72" s="675"/>
      <c r="Z72" s="675"/>
      <c r="AA72" s="682"/>
      <c r="AB72" s="682"/>
      <c r="AC72" s="682"/>
      <c r="AD72" s="682"/>
      <c r="AE72" s="675"/>
      <c r="AF72" s="1"/>
      <c r="AG72" s="274"/>
      <c r="AH72" s="237"/>
      <c r="AI72" s="104"/>
    </row>
    <row r="73" spans="1:35" ht="13">
      <c r="A73" s="1"/>
      <c r="B73" s="675">
        <v>57</v>
      </c>
      <c r="C73" s="1"/>
      <c r="D73" s="1028">
        <f t="shared" si="16"/>
        <v>-11343750</v>
      </c>
      <c r="E73" s="1039">
        <f t="shared" si="15"/>
        <v>-8815000</v>
      </c>
      <c r="F73" s="1039">
        <f t="shared" si="3"/>
        <v>-5781250</v>
      </c>
      <c r="G73" s="1039"/>
      <c r="H73" s="1039">
        <f t="shared" si="7"/>
        <v>-6375000</v>
      </c>
      <c r="I73" s="1029"/>
      <c r="J73" s="1029"/>
      <c r="K73" s="1039">
        <f t="shared" si="10"/>
        <v>-4875000</v>
      </c>
      <c r="L73" s="1039">
        <f t="shared" ref="L73" si="50">L72</f>
        <v>-8625000</v>
      </c>
      <c r="M73" s="1039">
        <f t="shared" si="42"/>
        <v>-11400000</v>
      </c>
      <c r="N73" s="1039"/>
      <c r="O73" s="1039"/>
      <c r="P73" s="1039"/>
      <c r="Q73" s="1039"/>
      <c r="R73" s="1039"/>
      <c r="S73" s="1039"/>
      <c r="T73" s="1039">
        <f t="shared" si="10"/>
        <v>-5713750</v>
      </c>
      <c r="U73" s="1039">
        <f t="shared" si="6"/>
        <v>-3320000</v>
      </c>
      <c r="V73" s="1040">
        <f t="shared" ref="V73" si="51">V72</f>
        <v>-5375000</v>
      </c>
      <c r="W73" s="1028"/>
      <c r="X73" s="682"/>
      <c r="Y73" s="675"/>
      <c r="Z73" s="675"/>
      <c r="AA73" s="682"/>
      <c r="AB73" s="682"/>
      <c r="AC73" s="682"/>
      <c r="AD73" s="682"/>
      <c r="AE73" s="675"/>
      <c r="AF73" s="1"/>
      <c r="AG73" s="274"/>
      <c r="AH73" s="236"/>
      <c r="AI73" s="104"/>
    </row>
    <row r="74" spans="1:35" ht="13">
      <c r="A74" s="1"/>
      <c r="B74" s="675">
        <v>58</v>
      </c>
      <c r="C74" s="1"/>
      <c r="D74" s="1028">
        <f t="shared" si="16"/>
        <v>-11343750</v>
      </c>
      <c r="E74" s="1039">
        <f t="shared" si="15"/>
        <v>-8815000</v>
      </c>
      <c r="F74" s="1039">
        <f t="shared" si="3"/>
        <v>-5781250</v>
      </c>
      <c r="G74" s="1039"/>
      <c r="H74" s="1039">
        <f t="shared" si="7"/>
        <v>-6375000</v>
      </c>
      <c r="I74" s="1029"/>
      <c r="J74" s="1029"/>
      <c r="K74" s="1039">
        <f t="shared" si="10"/>
        <v>-4875000</v>
      </c>
      <c r="L74" s="1039">
        <f t="shared" ref="L74" si="52">L73</f>
        <v>-8625000</v>
      </c>
      <c r="M74" s="1039">
        <f t="shared" si="42"/>
        <v>-11400000</v>
      </c>
      <c r="N74" s="1039"/>
      <c r="O74" s="1039"/>
      <c r="P74" s="1039"/>
      <c r="Q74" s="1039"/>
      <c r="R74" s="1039"/>
      <c r="S74" s="1039"/>
      <c r="T74" s="1039">
        <f t="shared" si="10"/>
        <v>-5713750</v>
      </c>
      <c r="U74" s="1039">
        <f t="shared" si="6"/>
        <v>-3320000</v>
      </c>
      <c r="V74" s="1040">
        <f t="shared" ref="V74" si="53">V73</f>
        <v>-5375000</v>
      </c>
      <c r="W74" s="1028"/>
      <c r="X74" s="682"/>
      <c r="Y74" s="675"/>
      <c r="Z74" s="675"/>
      <c r="AA74" s="682"/>
      <c r="AB74" s="682"/>
      <c r="AC74" s="682"/>
      <c r="AD74" s="682"/>
      <c r="AE74" s="675"/>
      <c r="AF74" s="1"/>
      <c r="AG74" s="275"/>
      <c r="AH74" s="236"/>
      <c r="AI74" s="56"/>
    </row>
    <row r="75" spans="1:35" ht="13">
      <c r="A75" s="1"/>
      <c r="B75" s="675">
        <v>59</v>
      </c>
      <c r="C75" s="1"/>
      <c r="D75" s="1028">
        <f t="shared" si="16"/>
        <v>-11343750</v>
      </c>
      <c r="E75" s="1039">
        <f t="shared" si="15"/>
        <v>-8815000</v>
      </c>
      <c r="F75" s="1039">
        <f t="shared" si="3"/>
        <v>-5781250</v>
      </c>
      <c r="G75" s="1039"/>
      <c r="H75" s="1039">
        <f t="shared" si="7"/>
        <v>-6375000</v>
      </c>
      <c r="I75" s="1029"/>
      <c r="J75" s="1029"/>
      <c r="K75" s="1039">
        <f t="shared" si="10"/>
        <v>-4875000</v>
      </c>
      <c r="L75" s="1039">
        <f t="shared" ref="L75" si="54">L74</f>
        <v>-8625000</v>
      </c>
      <c r="M75" s="1039">
        <f t="shared" si="42"/>
        <v>-11400000</v>
      </c>
      <c r="N75" s="1039"/>
      <c r="O75" s="1039"/>
      <c r="P75" s="1039"/>
      <c r="Q75" s="1039"/>
      <c r="R75" s="1039"/>
      <c r="S75" s="1039"/>
      <c r="T75" s="1039">
        <f t="shared" si="10"/>
        <v>-5713750</v>
      </c>
      <c r="U75" s="1039">
        <f t="shared" si="6"/>
        <v>-3320000</v>
      </c>
      <c r="V75" s="1040">
        <f t="shared" ref="V75" si="55">V74</f>
        <v>-5375000</v>
      </c>
      <c r="W75" s="1028"/>
      <c r="X75" s="682"/>
      <c r="Y75" s="675"/>
      <c r="Z75" s="675"/>
      <c r="AA75" s="682"/>
      <c r="AB75" s="682"/>
      <c r="AC75" s="682"/>
      <c r="AD75" s="682"/>
      <c r="AE75" s="675"/>
      <c r="AF75" s="1"/>
      <c r="AG75" s="46"/>
    </row>
    <row r="76" spans="1:35" ht="13">
      <c r="A76" s="1"/>
      <c r="B76" s="675">
        <v>60</v>
      </c>
      <c r="C76" s="1"/>
      <c r="D76" s="1028">
        <f>+D75-D9</f>
        <v>-561343750</v>
      </c>
      <c r="E76" s="1039">
        <f>+E75-E9</f>
        <v>-438815000</v>
      </c>
      <c r="F76" s="1039">
        <f>+F75-F9</f>
        <v>-255781250</v>
      </c>
      <c r="G76" s="1039"/>
      <c r="H76" s="1039">
        <f>+H75-H9</f>
        <v>-306375000</v>
      </c>
      <c r="I76" s="1029"/>
      <c r="J76" s="1040"/>
      <c r="K76" s="1039">
        <f>+K75-K9</f>
        <v>-304875000</v>
      </c>
      <c r="L76" s="1039">
        <f>+L75-L9</f>
        <v>-508625000</v>
      </c>
      <c r="M76" s="1039">
        <f>+M75-M9</f>
        <v>-411400000</v>
      </c>
      <c r="N76" s="1039"/>
      <c r="O76" s="1039"/>
      <c r="P76" s="1039"/>
      <c r="Q76" s="1039"/>
      <c r="R76" s="1039"/>
      <c r="S76" s="1039"/>
      <c r="T76" s="1039">
        <f>+T75-T9</f>
        <v>-180713750</v>
      </c>
      <c r="U76" s="1039">
        <f>U75-U9</f>
        <v>-103320000</v>
      </c>
      <c r="V76" s="1039">
        <f>V75-V9</f>
        <v>-255375000</v>
      </c>
      <c r="W76" s="1028"/>
      <c r="X76" s="682"/>
      <c r="Y76" s="675"/>
      <c r="Z76" s="675"/>
      <c r="AA76" s="682"/>
      <c r="AB76" s="682"/>
      <c r="AC76" s="682"/>
      <c r="AD76" s="682"/>
      <c r="AE76" s="675"/>
      <c r="AF76" s="1"/>
      <c r="AG76" s="46"/>
    </row>
    <row r="77" spans="1:35" ht="13">
      <c r="A77" s="1"/>
      <c r="B77" s="675">
        <v>61</v>
      </c>
      <c r="C77" s="1"/>
      <c r="D77" s="932"/>
      <c r="E77" s="932"/>
      <c r="F77" s="932"/>
      <c r="G77" s="1039"/>
      <c r="H77" s="1039"/>
      <c r="I77" s="1039"/>
      <c r="J77" s="1039"/>
      <c r="K77" s="932"/>
      <c r="L77" s="932"/>
      <c r="M77" s="932"/>
      <c r="N77" s="932"/>
      <c r="O77" s="932"/>
      <c r="P77" s="932"/>
      <c r="Q77" s="932"/>
      <c r="R77" s="932"/>
      <c r="S77" s="932"/>
      <c r="T77" s="932"/>
      <c r="U77" s="932"/>
      <c r="V77" s="932"/>
      <c r="W77" s="932"/>
      <c r="X77" s="675"/>
      <c r="Y77" s="675"/>
      <c r="Z77" s="675"/>
      <c r="AA77" s="675"/>
      <c r="AB77" s="675"/>
      <c r="AC77" s="675"/>
      <c r="AD77" s="675"/>
      <c r="AE77" s="675"/>
      <c r="AF77" s="1"/>
      <c r="AG77" s="46"/>
    </row>
    <row r="78" spans="1:35" ht="13">
      <c r="A78" s="1"/>
      <c r="B78" s="675">
        <v>62</v>
      </c>
      <c r="C78" s="1"/>
      <c r="D78" s="675"/>
      <c r="E78" s="675"/>
      <c r="F78" s="675"/>
      <c r="G78" s="682"/>
      <c r="H78" s="682"/>
      <c r="I78" s="682"/>
      <c r="J78" s="682"/>
      <c r="K78" s="675"/>
      <c r="L78" s="675"/>
      <c r="M78" s="675"/>
      <c r="N78" s="675"/>
      <c r="O78" s="675"/>
      <c r="P78" s="675"/>
      <c r="Q78" s="675"/>
      <c r="R78" s="675"/>
      <c r="S78" s="675"/>
      <c r="T78" s="675"/>
      <c r="U78" s="675"/>
      <c r="V78" s="675"/>
      <c r="W78" s="675"/>
      <c r="X78" s="675"/>
      <c r="Y78" s="675"/>
      <c r="Z78" s="675"/>
      <c r="AA78" s="675"/>
      <c r="AB78" s="675"/>
      <c r="AC78" s="675"/>
      <c r="AD78" s="675"/>
      <c r="AE78" s="675"/>
      <c r="AF78" s="1"/>
      <c r="AG78" s="46"/>
    </row>
  </sheetData>
  <sheetProtection sheet="1" objects="1" scenarios="1"/>
  <mergeCells count="4">
    <mergeCell ref="A4:AG4"/>
    <mergeCell ref="A1:AG1"/>
    <mergeCell ref="A3:AG3"/>
    <mergeCell ref="A2:AG2"/>
  </mergeCells>
  <phoneticPr fontId="26" type="noConversion"/>
  <printOptions horizontalCentered="1"/>
  <pageMargins left="0.5" right="0.75" top="0.85" bottom="1" header="0.67" footer="0.5"/>
  <pageSetup scale="34"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N24"/>
  <sheetViews>
    <sheetView view="pageBreakPreview" topLeftCell="D1" zoomScale="90" zoomScaleNormal="100" zoomScaleSheetLayoutView="90" workbookViewId="0">
      <selection activeCell="N7" sqref="N7"/>
    </sheetView>
  </sheetViews>
  <sheetFormatPr defaultRowHeight="12.5"/>
  <cols>
    <col min="1" max="1" width="3.1796875" customWidth="1"/>
    <col min="2" max="2" width="46.453125" customWidth="1"/>
    <col min="3" max="3" width="3.81640625" customWidth="1"/>
    <col min="4" max="4" width="16.1796875" customWidth="1"/>
    <col min="5" max="5" width="3.81640625" customWidth="1"/>
    <col min="6" max="6" width="11.453125" customWidth="1"/>
    <col min="7" max="7" width="3.81640625" customWidth="1"/>
    <col min="8" max="8" width="11.1796875" customWidth="1"/>
    <col min="9" max="9" width="15.1796875" customWidth="1"/>
    <col min="10" max="10" width="3.81640625" customWidth="1"/>
    <col min="11" max="12" width="12.81640625" customWidth="1"/>
    <col min="13" max="13" width="3.54296875" customWidth="1"/>
    <col min="14" max="14" width="13.81640625" customWidth="1"/>
    <col min="17" max="17" width="14" customWidth="1"/>
  </cols>
  <sheetData>
    <row r="1" spans="1:14" ht="20">
      <c r="A1" s="1247" t="str">
        <f>'Wrksht. U, YTM Bonds 1'!A1:AG1</f>
        <v>WORKSHEET U, LTD COST</v>
      </c>
      <c r="B1" s="1250"/>
      <c r="C1" s="1250"/>
      <c r="D1" s="1250"/>
      <c r="E1" s="1250"/>
      <c r="F1" s="1250"/>
      <c r="G1" s="1250"/>
      <c r="H1" s="1250"/>
      <c r="I1" s="1250"/>
      <c r="J1" s="1250"/>
      <c r="K1" s="1250"/>
      <c r="L1" s="1250"/>
      <c r="M1" s="1250"/>
      <c r="N1" s="1250"/>
    </row>
    <row r="2" spans="1:14" ht="19">
      <c r="A2" s="1221" t="str">
        <f>' Net Monthly Bill'!A2:B2</f>
        <v>For Contract Year Beginning June 1, 2026, Based on 2025 Data</v>
      </c>
      <c r="B2" s="1258"/>
      <c r="C2" s="1258"/>
      <c r="D2" s="1258"/>
      <c r="E2" s="1258"/>
      <c r="F2" s="1258"/>
      <c r="G2" s="1258"/>
      <c r="H2" s="1258"/>
      <c r="I2" s="1258"/>
      <c r="J2" s="1258"/>
      <c r="K2" s="1258"/>
      <c r="L2" s="1258"/>
      <c r="M2" s="1258"/>
      <c r="N2" s="1258"/>
    </row>
    <row r="3" spans="1:14" ht="20">
      <c r="A3" s="1247"/>
      <c r="B3" s="1250"/>
      <c r="C3" s="1250"/>
      <c r="D3" s="1250"/>
      <c r="E3" s="1250"/>
      <c r="F3" s="1250"/>
      <c r="G3" s="1250"/>
      <c r="H3" s="1250"/>
      <c r="I3" s="1250"/>
      <c r="J3" s="1250"/>
      <c r="K3" s="1250"/>
      <c r="L3" s="1250"/>
      <c r="M3" s="1250"/>
      <c r="N3" s="1250"/>
    </row>
    <row r="4" spans="1:14" ht="20">
      <c r="A4" s="1247" t="s">
        <v>670</v>
      </c>
      <c r="B4" s="1250"/>
      <c r="C4" s="1250"/>
      <c r="D4" s="1250"/>
      <c r="E4" s="1250"/>
      <c r="F4" s="1250"/>
      <c r="G4" s="1250"/>
      <c r="H4" s="1250"/>
      <c r="I4" s="1250"/>
      <c r="J4" s="1250"/>
      <c r="K4" s="1250"/>
      <c r="L4" s="1250"/>
      <c r="M4" s="1250"/>
      <c r="N4" s="1250"/>
    </row>
    <row r="5" spans="1:14" ht="15.5">
      <c r="A5" s="2"/>
      <c r="B5" s="2"/>
      <c r="C5" s="2"/>
      <c r="D5" s="2"/>
      <c r="E5" s="2"/>
      <c r="F5" s="2"/>
      <c r="G5" s="2"/>
      <c r="H5" s="2"/>
      <c r="I5" s="2"/>
      <c r="J5" s="2"/>
      <c r="K5" s="2"/>
      <c r="L5" s="2"/>
      <c r="M5" s="2"/>
    </row>
    <row r="6" spans="1:14" ht="18.5">
      <c r="A6" s="2"/>
      <c r="B6" s="683"/>
      <c r="C6" s="454"/>
      <c r="D6" s="194" t="s">
        <v>872</v>
      </c>
      <c r="E6" s="194"/>
      <c r="F6" s="194" t="s">
        <v>873</v>
      </c>
      <c r="G6" s="454"/>
      <c r="H6" s="1303" t="s">
        <v>773</v>
      </c>
      <c r="I6" s="1304"/>
      <c r="J6" s="454"/>
      <c r="K6" s="1303" t="s">
        <v>1793</v>
      </c>
      <c r="L6" s="1304"/>
      <c r="M6" s="96"/>
      <c r="N6" s="684" t="s">
        <v>1083</v>
      </c>
    </row>
    <row r="7" spans="1:14" ht="15.5">
      <c r="A7" s="2"/>
      <c r="B7" s="584" t="s">
        <v>774</v>
      </c>
      <c r="C7" s="685"/>
      <c r="D7" s="99" t="s">
        <v>1407</v>
      </c>
      <c r="E7" s="99"/>
      <c r="F7" s="99" t="s">
        <v>1407</v>
      </c>
      <c r="G7" s="685"/>
      <c r="H7" s="686" t="s">
        <v>1415</v>
      </c>
      <c r="I7" s="686" t="s">
        <v>1405</v>
      </c>
      <c r="J7" s="685"/>
      <c r="K7" s="686" t="s">
        <v>775</v>
      </c>
      <c r="L7" s="686" t="s">
        <v>776</v>
      </c>
      <c r="M7" s="96"/>
      <c r="N7" s="1042" t="s">
        <v>4229</v>
      </c>
    </row>
    <row r="8" spans="1:14" ht="15.5">
      <c r="A8" s="2"/>
      <c r="B8" s="249"/>
      <c r="C8" s="2"/>
      <c r="D8" s="2"/>
      <c r="E8" s="2"/>
      <c r="F8" s="2"/>
      <c r="G8" s="2"/>
      <c r="H8" s="2"/>
      <c r="I8" s="2"/>
      <c r="J8" s="2"/>
      <c r="K8" s="2"/>
      <c r="L8" s="2"/>
      <c r="M8" s="2"/>
    </row>
    <row r="9" spans="1:14" ht="15.5">
      <c r="A9" s="2">
        <v>1</v>
      </c>
      <c r="B9" s="729"/>
      <c r="C9" s="2"/>
      <c r="D9" s="730"/>
      <c r="E9" s="2"/>
      <c r="F9" s="731"/>
      <c r="G9" s="2"/>
      <c r="H9" s="740"/>
      <c r="I9" s="739"/>
      <c r="J9" s="2"/>
      <c r="K9" s="795"/>
      <c r="L9" s="796"/>
      <c r="M9" s="96"/>
      <c r="N9" s="739"/>
    </row>
    <row r="10" spans="1:14" ht="15.5">
      <c r="A10" s="2" t="s">
        <v>472</v>
      </c>
      <c r="B10" s="708"/>
      <c r="C10" s="2"/>
      <c r="D10" s="46"/>
      <c r="E10" s="46"/>
      <c r="F10" s="46"/>
      <c r="G10" s="46"/>
      <c r="H10" s="46"/>
      <c r="I10" s="46"/>
      <c r="J10" s="46"/>
      <c r="K10" s="795"/>
      <c r="L10" s="796"/>
      <c r="M10" s="46"/>
      <c r="N10" s="46"/>
    </row>
    <row r="11" spans="1:14" ht="15.5">
      <c r="A11" s="2"/>
      <c r="B11" s="2"/>
      <c r="C11" s="2"/>
      <c r="D11" s="687"/>
      <c r="E11" s="2"/>
      <c r="F11" s="2"/>
      <c r="G11" s="2"/>
      <c r="H11" s="688"/>
      <c r="I11" s="687"/>
      <c r="J11" s="2"/>
      <c r="K11" s="2"/>
      <c r="L11" s="2"/>
      <c r="M11" s="2"/>
      <c r="N11" s="46"/>
    </row>
    <row r="12" spans="1:14" ht="15.5">
      <c r="A12" s="2">
        <v>2</v>
      </c>
      <c r="B12" s="729"/>
      <c r="C12" s="2"/>
      <c r="D12" s="730"/>
      <c r="E12" s="2"/>
      <c r="F12" s="731"/>
      <c r="G12" s="2"/>
      <c r="H12" s="731"/>
      <c r="I12" s="730"/>
      <c r="J12" s="2"/>
      <c r="K12" s="795" t="s">
        <v>472</v>
      </c>
      <c r="L12" s="796" t="s">
        <v>472</v>
      </c>
      <c r="M12" s="2"/>
      <c r="N12" s="418"/>
    </row>
    <row r="13" spans="1:14" ht="15.5">
      <c r="A13" s="2"/>
      <c r="B13" s="708"/>
      <c r="C13" s="2"/>
      <c r="D13" s="46"/>
      <c r="E13" s="46"/>
      <c r="F13" s="46"/>
      <c r="G13" s="46"/>
      <c r="H13" s="46"/>
      <c r="I13" s="46"/>
      <c r="J13" s="46"/>
      <c r="K13" s="46"/>
      <c r="L13" s="46"/>
      <c r="M13" s="46"/>
      <c r="N13" s="46"/>
    </row>
    <row r="14" spans="1:14" ht="15.5">
      <c r="A14" s="2"/>
      <c r="B14" s="2"/>
      <c r="C14" s="2"/>
      <c r="D14" s="687"/>
      <c r="E14" s="2"/>
      <c r="F14" s="2"/>
      <c r="G14" s="2"/>
      <c r="H14" s="688"/>
      <c r="I14" s="687"/>
      <c r="J14" s="2"/>
      <c r="K14" s="2"/>
      <c r="L14" s="2"/>
      <c r="M14" s="2"/>
      <c r="N14" s="46"/>
    </row>
    <row r="15" spans="1:14" ht="15.5">
      <c r="A15" s="689">
        <v>3</v>
      </c>
      <c r="B15" s="732"/>
      <c r="C15" s="2"/>
      <c r="D15" s="733"/>
      <c r="E15" s="2"/>
      <c r="F15" s="734"/>
      <c r="G15" s="2"/>
      <c r="H15" s="734"/>
      <c r="I15" s="733"/>
      <c r="J15" s="689"/>
      <c r="K15" s="735"/>
      <c r="L15" s="736"/>
      <c r="M15" s="689"/>
      <c r="N15" s="418">
        <f>D15-(SUM(I15:I15))</f>
        <v>0</v>
      </c>
    </row>
    <row r="16" spans="1:14" ht="15.5">
      <c r="A16" s="2"/>
      <c r="B16" s="709"/>
      <c r="C16" s="2"/>
    </row>
    <row r="17" spans="1:14" ht="15.5">
      <c r="A17" s="2"/>
      <c r="B17" s="2"/>
      <c r="C17" s="2"/>
      <c r="D17" s="46"/>
      <c r="E17" s="46"/>
      <c r="F17" s="46"/>
      <c r="G17" s="46"/>
      <c r="H17" s="46"/>
      <c r="I17" s="46"/>
      <c r="J17" s="46"/>
      <c r="K17" s="46"/>
      <c r="L17" s="46"/>
      <c r="M17" s="46"/>
      <c r="N17" s="46"/>
    </row>
    <row r="18" spans="1:14" ht="15.5">
      <c r="A18" s="2">
        <v>4</v>
      </c>
      <c r="B18" s="268"/>
      <c r="C18" s="2"/>
      <c r="D18" s="2"/>
      <c r="E18" s="2"/>
      <c r="F18" s="2"/>
      <c r="G18" s="2"/>
      <c r="H18" s="688"/>
      <c r="I18" s="690"/>
      <c r="J18" s="2"/>
      <c r="K18" s="2"/>
      <c r="L18" s="2"/>
      <c r="M18" s="2"/>
      <c r="N18" s="46"/>
    </row>
    <row r="19" spans="1:14" ht="15">
      <c r="A19" s="268"/>
      <c r="B19" s="268"/>
      <c r="C19" s="268"/>
      <c r="D19" s="268"/>
      <c r="E19" s="268"/>
      <c r="F19" s="268"/>
      <c r="G19" s="268"/>
      <c r="H19" s="691"/>
      <c r="I19" s="692"/>
      <c r="J19" s="268"/>
      <c r="K19" s="268"/>
      <c r="L19" s="268"/>
      <c r="M19" s="268"/>
      <c r="N19" s="34"/>
    </row>
    <row r="20" spans="1:14" ht="15.5">
      <c r="A20" s="4" t="s">
        <v>110</v>
      </c>
      <c r="B20" s="2"/>
      <c r="C20" s="2"/>
      <c r="D20" s="2"/>
      <c r="E20" s="2"/>
      <c r="F20" s="2"/>
      <c r="G20" s="2"/>
      <c r="H20" s="688"/>
      <c r="I20" s="690"/>
      <c r="J20" s="2"/>
      <c r="K20" s="2"/>
      <c r="L20" s="2"/>
      <c r="M20" s="2"/>
    </row>
    <row r="21" spans="1:14" ht="18.5">
      <c r="A21" s="21" t="s">
        <v>3017</v>
      </c>
      <c r="C21" s="2"/>
      <c r="D21" s="2"/>
      <c r="E21" s="2"/>
      <c r="F21" s="2"/>
      <c r="G21" s="2"/>
      <c r="H21" s="688"/>
      <c r="I21" s="690"/>
      <c r="J21" s="2"/>
      <c r="K21" s="2"/>
      <c r="L21" s="2"/>
      <c r="M21" s="2"/>
    </row>
    <row r="22" spans="1:14" ht="15.5">
      <c r="A22" s="2" t="s">
        <v>671</v>
      </c>
    </row>
    <row r="24" spans="1:14" ht="13">
      <c r="B24" s="195"/>
    </row>
  </sheetData>
  <sheetProtection sheet="1" objects="1" scenarios="1"/>
  <mergeCells count="6">
    <mergeCell ref="H6:I6"/>
    <mergeCell ref="K6:L6"/>
    <mergeCell ref="A1:N1"/>
    <mergeCell ref="A3:N3"/>
    <mergeCell ref="A4:N4"/>
    <mergeCell ref="A2:N2"/>
  </mergeCells>
  <phoneticPr fontId="0" type="noConversion"/>
  <printOptions horizontalCentered="1"/>
  <pageMargins left="0.75" right="0.75" top="1" bottom="1" header="0.5" footer="0.5"/>
  <pageSetup scale="76" orientation="landscape" r:id="rId1"/>
  <headerFooter alignWithMargins="0">
    <oddHeader>&amp;C&amp;"Times New Roman,Bold"&amp;16ATTACHMENT D, Page &amp;P of &amp;N
EVERGY</oddHeader>
    <oddFooter>&amp;R&amp;1#&amp;"Calibri"&amp;10&amp;KA80000Internal Use 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H52"/>
  <sheetViews>
    <sheetView view="pageBreakPreview" zoomScale="90" zoomScaleNormal="100" zoomScaleSheetLayoutView="90" workbookViewId="0">
      <selection activeCell="N61" sqref="N61"/>
    </sheetView>
  </sheetViews>
  <sheetFormatPr defaultRowHeight="12.5"/>
  <cols>
    <col min="1" max="2" width="9.81640625" customWidth="1"/>
    <col min="3" max="7" width="18.81640625" customWidth="1"/>
    <col min="8" max="8" width="9.1796875" hidden="1" customWidth="1"/>
  </cols>
  <sheetData>
    <row r="1" spans="1:7" ht="20">
      <c r="A1" s="1278" t="s">
        <v>1441</v>
      </c>
      <c r="B1" s="1278"/>
      <c r="C1" s="1247"/>
      <c r="D1" s="1247"/>
      <c r="E1" s="1247"/>
      <c r="F1" s="1247"/>
      <c r="G1" s="1247"/>
    </row>
    <row r="2" spans="1:7" ht="19">
      <c r="A2" s="1279" t="str">
        <f>' Net Monthly Bill'!A2:B2</f>
        <v>For Contract Year Beginning June 1, 2026, Based on 2025 Data</v>
      </c>
      <c r="B2" s="1258"/>
      <c r="C2" s="1258"/>
      <c r="D2" s="1258"/>
      <c r="E2" s="1258"/>
      <c r="F2" s="1258"/>
      <c r="G2" s="1258"/>
    </row>
    <row r="3" spans="1:7" ht="18">
      <c r="A3" s="693"/>
      <c r="B3" s="476"/>
      <c r="C3" s="476"/>
      <c r="D3" s="476"/>
      <c r="E3" s="476"/>
      <c r="F3" s="476"/>
      <c r="G3" s="476"/>
    </row>
    <row r="4" spans="1:7" ht="15.5">
      <c r="A4" s="1230" t="s">
        <v>3019</v>
      </c>
      <c r="B4" s="1306"/>
      <c r="C4" s="1306"/>
      <c r="D4" s="1306"/>
      <c r="E4" s="1306"/>
      <c r="F4" s="1306"/>
      <c r="G4" s="1306"/>
    </row>
    <row r="5" spans="1:7" ht="15">
      <c r="A5" s="269"/>
      <c r="B5" s="23"/>
      <c r="C5" s="23"/>
      <c r="D5" s="23"/>
      <c r="E5" s="23"/>
      <c r="F5" s="23"/>
      <c r="G5" s="23"/>
    </row>
    <row r="6" spans="1:7" ht="15.5">
      <c r="A6" s="20"/>
      <c r="B6" s="20"/>
      <c r="C6" s="20"/>
      <c r="D6" s="2"/>
      <c r="E6" s="2"/>
      <c r="F6" s="478" t="s">
        <v>81</v>
      </c>
      <c r="G6" s="478" t="s">
        <v>82</v>
      </c>
    </row>
    <row r="7" spans="1:7" ht="15.5">
      <c r="A7" s="20"/>
      <c r="B7" s="344" t="s">
        <v>3020</v>
      </c>
      <c r="C7" s="402"/>
      <c r="D7" s="344"/>
      <c r="E7" s="344"/>
      <c r="F7" s="700">
        <f>F37+F19</f>
        <v>0</v>
      </c>
      <c r="G7" s="700">
        <f>G37+G19</f>
        <v>0</v>
      </c>
    </row>
    <row r="8" spans="1:7" ht="15.5">
      <c r="A8" s="20"/>
      <c r="B8" s="20" t="s">
        <v>1794</v>
      </c>
      <c r="C8" s="20"/>
      <c r="D8" s="2"/>
      <c r="E8" s="2"/>
      <c r="F8" s="2"/>
      <c r="G8" s="700">
        <v>0</v>
      </c>
    </row>
    <row r="9" spans="1:7" ht="15.5">
      <c r="A9" s="20"/>
      <c r="B9" s="20"/>
      <c r="C9" s="20"/>
      <c r="D9" s="2"/>
      <c r="E9" s="2"/>
      <c r="F9" s="2"/>
      <c r="G9" s="694"/>
    </row>
    <row r="10" spans="1:7" ht="15.5">
      <c r="A10" s="20"/>
      <c r="B10" s="20"/>
      <c r="C10" s="20"/>
      <c r="D10" s="2"/>
      <c r="E10" s="2"/>
      <c r="F10" s="2"/>
      <c r="G10" s="694"/>
    </row>
    <row r="11" spans="1:7" ht="15.5">
      <c r="A11" s="20"/>
      <c r="B11" s="20"/>
      <c r="C11" s="20" t="s">
        <v>80</v>
      </c>
      <c r="D11" s="2"/>
      <c r="E11" s="2"/>
      <c r="F11" s="2"/>
      <c r="G11" s="695">
        <f>SUM(G7:G10)</f>
        <v>0</v>
      </c>
    </row>
    <row r="12" spans="1:7" ht="15.5">
      <c r="A12" s="20"/>
      <c r="B12" s="20"/>
      <c r="C12" s="20"/>
      <c r="D12" s="2"/>
      <c r="E12" s="2"/>
      <c r="F12" s="2"/>
      <c r="G12" s="96" t="s">
        <v>427</v>
      </c>
    </row>
    <row r="13" spans="1:7" ht="15.5">
      <c r="A13" s="1230" t="s">
        <v>3021</v>
      </c>
      <c r="B13" s="1305"/>
      <c r="C13" s="1305"/>
      <c r="D13" s="1305"/>
      <c r="E13" s="1305"/>
      <c r="F13" s="1305"/>
      <c r="G13" s="1305"/>
    </row>
    <row r="14" spans="1:7" ht="15.5">
      <c r="A14" s="2"/>
      <c r="B14" s="2"/>
      <c r="C14" s="2"/>
      <c r="D14" s="2"/>
      <c r="E14" s="2"/>
      <c r="F14" s="2"/>
      <c r="G14" s="96"/>
    </row>
    <row r="15" spans="1:7" ht="15.5">
      <c r="A15" s="46"/>
      <c r="B15" s="97" t="s">
        <v>490</v>
      </c>
      <c r="C15" s="4" t="s">
        <v>1155</v>
      </c>
      <c r="D15" s="46"/>
      <c r="E15" s="2"/>
      <c r="F15" s="478" t="s">
        <v>81</v>
      </c>
      <c r="G15" s="478" t="s">
        <v>82</v>
      </c>
    </row>
    <row r="16" spans="1:7" ht="15.5">
      <c r="A16" s="46"/>
      <c r="B16" s="701">
        <v>1</v>
      </c>
      <c r="C16" s="705" t="s">
        <v>381</v>
      </c>
      <c r="D16" s="706" t="s">
        <v>472</v>
      </c>
      <c r="E16" s="344"/>
      <c r="F16" s="707">
        <v>0</v>
      </c>
      <c r="G16" s="700">
        <v>0</v>
      </c>
    </row>
    <row r="17" spans="1:7" ht="15.5">
      <c r="A17" s="46"/>
      <c r="B17" s="701">
        <f>B16+1</f>
        <v>2</v>
      </c>
      <c r="C17" s="705" t="s">
        <v>381</v>
      </c>
      <c r="D17" s="402"/>
      <c r="E17" s="344"/>
      <c r="F17" s="700">
        <v>0</v>
      </c>
      <c r="G17" s="700">
        <v>0</v>
      </c>
    </row>
    <row r="18" spans="1:7" ht="15.5">
      <c r="A18" s="46"/>
      <c r="B18" s="701">
        <f>B17+1</f>
        <v>3</v>
      </c>
      <c r="C18" s="344" t="s">
        <v>464</v>
      </c>
      <c r="D18" s="402"/>
      <c r="E18" s="344"/>
      <c r="F18" s="400">
        <f>SUM(F16:F17,F17:F17)</f>
        <v>0</v>
      </c>
      <c r="G18" s="400">
        <f>SUM(G16:G17,G17:G17)</f>
        <v>0</v>
      </c>
    </row>
    <row r="19" spans="1:7" ht="15.5">
      <c r="A19" s="46"/>
      <c r="B19" s="701">
        <f>B18+1</f>
        <v>4</v>
      </c>
      <c r="C19" s="344" t="s">
        <v>79</v>
      </c>
      <c r="D19" s="402"/>
      <c r="E19" s="344"/>
      <c r="F19" s="400">
        <v>0</v>
      </c>
      <c r="G19" s="400">
        <v>0</v>
      </c>
    </row>
    <row r="20" spans="1:7" ht="16" thickBot="1">
      <c r="A20" s="46"/>
      <c r="B20" s="701">
        <f>B19+1</f>
        <v>5</v>
      </c>
      <c r="C20" s="2" t="s">
        <v>1267</v>
      </c>
      <c r="D20" s="46"/>
      <c r="E20" s="2"/>
      <c r="F20" s="696">
        <f>+F18-F19</f>
        <v>0</v>
      </c>
      <c r="G20" s="487">
        <f>+G18-G19</f>
        <v>0</v>
      </c>
    </row>
    <row r="21" spans="1:7" ht="16" thickTop="1">
      <c r="A21" s="46"/>
      <c r="B21" s="258"/>
      <c r="C21" s="2"/>
      <c r="D21" s="46"/>
      <c r="E21" s="2"/>
      <c r="F21" s="694"/>
      <c r="G21" s="694"/>
    </row>
    <row r="22" spans="1:7" ht="15.5">
      <c r="A22" s="46"/>
      <c r="B22" s="258"/>
      <c r="C22" s="46"/>
      <c r="D22" s="46"/>
      <c r="E22" s="2"/>
      <c r="F22" s="46"/>
      <c r="G22" s="46"/>
    </row>
    <row r="23" spans="1:7" ht="15.5">
      <c r="A23" s="46"/>
      <c r="B23" s="258"/>
      <c r="C23" s="46"/>
      <c r="D23" s="46"/>
      <c r="E23" s="2"/>
      <c r="F23" s="46"/>
      <c r="G23" s="46"/>
    </row>
    <row r="24" spans="1:7" ht="15.5">
      <c r="A24" s="46"/>
      <c r="B24" s="258"/>
      <c r="C24" s="46"/>
      <c r="D24" s="46"/>
      <c r="E24" s="2"/>
      <c r="F24" s="46"/>
      <c r="G24" s="46"/>
    </row>
    <row r="25" spans="1:7">
      <c r="A25" s="46"/>
      <c r="B25" s="258"/>
      <c r="C25" s="46"/>
      <c r="D25" s="46"/>
      <c r="E25" s="46"/>
      <c r="F25" s="46"/>
      <c r="G25" s="46"/>
    </row>
    <row r="26" spans="1:7">
      <c r="A26" s="46"/>
      <c r="B26" s="258"/>
      <c r="C26" s="46"/>
      <c r="D26" s="46"/>
      <c r="E26" s="46"/>
      <c r="F26" s="46"/>
      <c r="G26" s="46"/>
    </row>
    <row r="27" spans="1:7">
      <c r="A27" s="46"/>
      <c r="B27" s="258"/>
      <c r="C27" s="46"/>
      <c r="D27" s="46"/>
      <c r="E27" s="46"/>
      <c r="F27" s="46"/>
      <c r="G27" s="46"/>
    </row>
    <row r="28" spans="1:7" ht="20">
      <c r="A28" s="1278" t="s">
        <v>1441</v>
      </c>
      <c r="B28" s="1278"/>
      <c r="C28" s="1247"/>
      <c r="D28" s="1247"/>
      <c r="E28" s="1247"/>
      <c r="F28" s="1247"/>
      <c r="G28" s="1247"/>
    </row>
    <row r="29" spans="1:7" ht="15.75" customHeight="1">
      <c r="A29" s="1307" t="str">
        <f>A2</f>
        <v>For Contract Year Beginning June 1, 2026, Based on 2025 Data</v>
      </c>
      <c r="B29" s="1218"/>
      <c r="C29" s="1218"/>
      <c r="D29" s="1218"/>
      <c r="E29" s="1218"/>
      <c r="F29" s="1218"/>
      <c r="G29" s="1218"/>
    </row>
    <row r="30" spans="1:7" ht="15.75" customHeight="1">
      <c r="A30" s="697"/>
      <c r="B30" s="258"/>
      <c r="C30" s="258"/>
      <c r="D30" s="258"/>
      <c r="E30" s="258"/>
      <c r="F30" s="258"/>
      <c r="G30" s="258"/>
    </row>
    <row r="31" spans="1:7" ht="15.5">
      <c r="A31" s="1230" t="s">
        <v>3018</v>
      </c>
      <c r="B31" s="1305"/>
      <c r="C31" s="1305"/>
      <c r="D31" s="1305"/>
      <c r="E31" s="1305"/>
      <c r="F31" s="1305"/>
      <c r="G31" s="1305"/>
    </row>
    <row r="32" spans="1:7" ht="15.5">
      <c r="A32" s="46"/>
      <c r="B32" s="46"/>
      <c r="C32" s="2"/>
      <c r="D32" s="46"/>
      <c r="E32" s="2"/>
      <c r="F32" s="2"/>
      <c r="G32" s="698"/>
    </row>
    <row r="33" spans="1:7" ht="15.5">
      <c r="A33" s="46"/>
      <c r="B33" s="97" t="s">
        <v>490</v>
      </c>
      <c r="C33" s="4" t="s">
        <v>1155</v>
      </c>
      <c r="D33" s="46"/>
      <c r="E33" s="2"/>
      <c r="F33" s="478" t="s">
        <v>81</v>
      </c>
      <c r="G33" s="478" t="s">
        <v>82</v>
      </c>
    </row>
    <row r="34" spans="1:7" ht="15.5">
      <c r="A34" s="46"/>
      <c r="B34" s="701">
        <v>1</v>
      </c>
      <c r="C34" s="344"/>
      <c r="D34" s="402"/>
      <c r="E34" s="344"/>
      <c r="F34" s="400"/>
      <c r="G34" s="400"/>
    </row>
    <row r="35" spans="1:7" ht="15.5">
      <c r="A35" s="46"/>
      <c r="B35" s="701">
        <f>B34+1</f>
        <v>2</v>
      </c>
      <c r="C35" s="344"/>
      <c r="D35" s="402"/>
      <c r="E35" s="344"/>
      <c r="F35" s="400"/>
      <c r="G35" s="400"/>
    </row>
    <row r="36" spans="1:7" ht="15.5">
      <c r="A36" s="46"/>
      <c r="B36" s="701">
        <f>B35+1</f>
        <v>3</v>
      </c>
      <c r="C36" s="344" t="s">
        <v>464</v>
      </c>
      <c r="D36" s="402"/>
      <c r="E36" s="344"/>
      <c r="F36" s="400">
        <f>SUM(F34:F35,F34:F34)</f>
        <v>0</v>
      </c>
      <c r="G36" s="400">
        <f>SUM(G34:G35,G34:G34)</f>
        <v>0</v>
      </c>
    </row>
    <row r="37" spans="1:7" ht="15.5">
      <c r="A37" s="46"/>
      <c r="B37" s="701">
        <f>B36+1</f>
        <v>4</v>
      </c>
      <c r="C37" s="344" t="s">
        <v>79</v>
      </c>
      <c r="D37" s="402"/>
      <c r="E37" s="344"/>
      <c r="F37" s="400">
        <v>0</v>
      </c>
      <c r="G37" s="400">
        <v>0</v>
      </c>
    </row>
    <row r="38" spans="1:7" ht="16" thickBot="1">
      <c r="A38" s="46"/>
      <c r="B38" s="701">
        <f>B37+1</f>
        <v>5</v>
      </c>
      <c r="C38" s="2" t="s">
        <v>1267</v>
      </c>
      <c r="D38" s="46"/>
      <c r="E38" s="2"/>
      <c r="F38" s="699">
        <f>+F36-F37</f>
        <v>0</v>
      </c>
      <c r="G38" s="699">
        <f>+G36-G37</f>
        <v>0</v>
      </c>
    </row>
    <row r="39" spans="1:7" ht="13" thickTop="1">
      <c r="A39" s="46"/>
      <c r="B39" s="258"/>
      <c r="C39" s="46"/>
      <c r="D39" s="46"/>
      <c r="E39" s="46"/>
      <c r="F39" s="46"/>
      <c r="G39" s="46"/>
    </row>
    <row r="40" spans="1:7">
      <c r="A40" s="46"/>
      <c r="B40" s="258"/>
      <c r="C40" s="46"/>
      <c r="D40" s="46"/>
      <c r="E40" s="46"/>
      <c r="F40" s="46"/>
      <c r="G40" s="46"/>
    </row>
    <row r="41" spans="1:7">
      <c r="A41" s="46"/>
      <c r="B41" s="258"/>
      <c r="C41" s="46"/>
      <c r="D41" s="46"/>
      <c r="E41" s="46"/>
      <c r="F41" s="46"/>
      <c r="G41" s="46"/>
    </row>
    <row r="42" spans="1:7" ht="15.5">
      <c r="A42" s="20"/>
      <c r="B42" s="20"/>
      <c r="C42" s="20"/>
      <c r="D42" s="2"/>
      <c r="E42" s="2"/>
      <c r="F42" s="2"/>
      <c r="G42" s="96"/>
    </row>
    <row r="43" spans="1:7" ht="15.5">
      <c r="A43" s="4" t="s">
        <v>1560</v>
      </c>
      <c r="B43" s="20"/>
      <c r="C43" s="20"/>
      <c r="D43" s="2"/>
      <c r="E43" s="2"/>
      <c r="F43" s="2"/>
      <c r="G43" s="96"/>
    </row>
    <row r="44" spans="1:7" ht="15.5">
      <c r="A44" s="2" t="s">
        <v>782</v>
      </c>
      <c r="B44" s="20"/>
      <c r="C44" s="20"/>
      <c r="D44" s="2"/>
      <c r="E44" s="2"/>
      <c r="F44" s="2"/>
      <c r="G44" s="96"/>
    </row>
    <row r="45" spans="1:7" ht="15.5">
      <c r="A45" s="46"/>
      <c r="B45" s="46"/>
      <c r="C45" s="46"/>
      <c r="D45" s="2"/>
      <c r="E45" s="97" t="s">
        <v>1156</v>
      </c>
      <c r="F45" s="97" t="s">
        <v>673</v>
      </c>
      <c r="G45" s="46"/>
    </row>
    <row r="46" spans="1:7" ht="15.5">
      <c r="A46" s="1080" t="s">
        <v>4103</v>
      </c>
      <c r="B46" s="1077"/>
      <c r="C46" s="1077"/>
      <c r="D46" s="1077"/>
      <c r="E46" s="1131">
        <v>4081346</v>
      </c>
      <c r="F46" s="1131">
        <v>83323125</v>
      </c>
      <c r="G46" s="46" t="s">
        <v>378</v>
      </c>
    </row>
    <row r="47" spans="1:7" ht="15.5">
      <c r="A47" s="1080" t="s">
        <v>4104</v>
      </c>
      <c r="B47" s="1077"/>
      <c r="C47" s="1077"/>
      <c r="D47" s="1077"/>
      <c r="E47" s="1132">
        <v>6473</v>
      </c>
      <c r="F47" s="1132">
        <v>433841</v>
      </c>
      <c r="G47" s="46"/>
    </row>
    <row r="48" spans="1:7" ht="15.5">
      <c r="A48" s="1080" t="s">
        <v>4105</v>
      </c>
      <c r="B48" s="1077"/>
      <c r="C48" s="1077"/>
      <c r="D48" s="1077"/>
      <c r="E48" s="1131">
        <v>2289110</v>
      </c>
      <c r="F48" s="1131">
        <v>43440813</v>
      </c>
      <c r="G48" s="46" t="s">
        <v>378</v>
      </c>
    </row>
    <row r="49" spans="1:7" ht="15.5">
      <c r="A49" s="1080" t="s">
        <v>4106</v>
      </c>
      <c r="B49" s="1077"/>
      <c r="C49" s="1077"/>
      <c r="D49" s="1077"/>
      <c r="E49" s="1132">
        <v>5671</v>
      </c>
      <c r="F49" s="1132">
        <v>147342</v>
      </c>
      <c r="G49" s="46"/>
    </row>
    <row r="50" spans="1:7" ht="15.5">
      <c r="A50" s="2" t="s">
        <v>723</v>
      </c>
      <c r="B50" s="46"/>
      <c r="C50" s="46"/>
      <c r="D50" s="46"/>
      <c r="E50" s="46"/>
      <c r="F50" s="46"/>
      <c r="G50" s="46"/>
    </row>
    <row r="52" spans="1:7" ht="15.5">
      <c r="A52" s="2"/>
    </row>
  </sheetData>
  <sheetProtection sheet="1" objects="1" scenarios="1"/>
  <mergeCells count="7">
    <mergeCell ref="A1:G1"/>
    <mergeCell ref="A13:G13"/>
    <mergeCell ref="A4:G4"/>
    <mergeCell ref="A31:G31"/>
    <mergeCell ref="A28:G28"/>
    <mergeCell ref="A2:G2"/>
    <mergeCell ref="A29:G29"/>
  </mergeCells>
  <phoneticPr fontId="0" type="noConversion"/>
  <printOptions horizontalCentered="1"/>
  <pageMargins left="0.75" right="0.75" top="1.42" bottom="1" header="1" footer="0.5"/>
  <pageSetup scale="70"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27"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pageSetUpPr fitToPage="1"/>
  </sheetPr>
  <dimension ref="A1:G36"/>
  <sheetViews>
    <sheetView view="pageBreakPreview" zoomScale="90" zoomScaleNormal="100" zoomScaleSheetLayoutView="90" workbookViewId="0">
      <selection activeCell="N28" sqref="N28"/>
    </sheetView>
  </sheetViews>
  <sheetFormatPr defaultRowHeight="12.5"/>
  <cols>
    <col min="1" max="6" width="18.81640625" customWidth="1"/>
    <col min="7" max="7" width="9.1796875" hidden="1" customWidth="1"/>
  </cols>
  <sheetData>
    <row r="1" spans="1:6" ht="20">
      <c r="A1" s="1278" t="s">
        <v>1442</v>
      </c>
      <c r="B1" s="1247"/>
      <c r="C1" s="1247"/>
      <c r="D1" s="1247"/>
      <c r="E1" s="1247"/>
      <c r="F1" s="1247"/>
    </row>
    <row r="2" spans="1:6" ht="19">
      <c r="A2" s="1279" t="str">
        <f>' Net Monthly Bill'!A2:B2</f>
        <v>For Contract Year Beginning June 1, 2026, Based on 2025 Data</v>
      </c>
      <c r="B2" s="1221"/>
      <c r="C2" s="1221"/>
      <c r="D2" s="1221"/>
      <c r="E2" s="1221"/>
      <c r="F2" s="1221"/>
    </row>
    <row r="3" spans="1:6" ht="15.5">
      <c r="A3" s="1280"/>
      <c r="B3" s="1295"/>
      <c r="C3" s="1295"/>
      <c r="D3" s="1295"/>
      <c r="E3" s="1295"/>
      <c r="F3" s="1295"/>
    </row>
    <row r="4" spans="1:6" ht="15.5">
      <c r="A4" s="20"/>
      <c r="B4" s="20"/>
      <c r="C4" s="2"/>
      <c r="D4" s="2"/>
      <c r="E4" s="96" t="s">
        <v>674</v>
      </c>
      <c r="F4" s="269"/>
    </row>
    <row r="5" spans="1:6" ht="15.5">
      <c r="A5" s="702"/>
      <c r="B5" s="205"/>
      <c r="C5" s="96"/>
      <c r="D5" s="96"/>
      <c r="E5" s="96" t="s">
        <v>672</v>
      </c>
      <c r="F5" s="269"/>
    </row>
    <row r="6" spans="1:6" ht="15.5">
      <c r="A6" s="702"/>
      <c r="B6" s="703" t="s">
        <v>684</v>
      </c>
      <c r="C6" s="96"/>
      <c r="D6" s="96"/>
      <c r="E6" s="99" t="s">
        <v>1405</v>
      </c>
      <c r="F6" s="269"/>
    </row>
    <row r="7" spans="1:6" ht="15">
      <c r="A7" s="702"/>
      <c r="B7" s="702"/>
      <c r="C7" s="269"/>
      <c r="D7" s="269"/>
      <c r="E7" s="269"/>
      <c r="F7" s="269"/>
    </row>
    <row r="8" spans="1:6" ht="15.5">
      <c r="A8" s="702"/>
      <c r="B8" s="702"/>
      <c r="C8" s="269"/>
      <c r="D8" s="269"/>
      <c r="E8" s="269"/>
      <c r="F8" s="2"/>
    </row>
    <row r="9" spans="1:6" ht="15.5">
      <c r="A9" s="147"/>
      <c r="B9" s="96">
        <v>566004</v>
      </c>
      <c r="C9" s="147"/>
      <c r="D9" s="147"/>
      <c r="E9" s="1041">
        <v>0</v>
      </c>
      <c r="F9" s="147" t="s">
        <v>1193</v>
      </c>
    </row>
    <row r="10" spans="1:6" ht="15.5">
      <c r="A10" s="147"/>
      <c r="B10" s="704"/>
      <c r="C10" s="147"/>
      <c r="D10" s="147"/>
      <c r="E10" s="147"/>
      <c r="F10" s="147"/>
    </row>
    <row r="11" spans="1:6" ht="15.5">
      <c r="A11" s="147"/>
      <c r="B11" s="704"/>
      <c r="C11" s="147"/>
      <c r="D11" s="147"/>
      <c r="E11" s="147"/>
      <c r="F11" s="147"/>
    </row>
    <row r="12" spans="1:6" ht="15.5">
      <c r="A12" s="2"/>
      <c r="B12" s="2"/>
      <c r="C12" s="2"/>
      <c r="D12" s="2"/>
      <c r="E12" s="2"/>
      <c r="F12" s="2"/>
    </row>
    <row r="13" spans="1:6" ht="15.5">
      <c r="A13" s="1230" t="s">
        <v>675</v>
      </c>
      <c r="B13" s="1230"/>
      <c r="C13" s="1230"/>
      <c r="D13" s="1230"/>
      <c r="E13" s="1230"/>
      <c r="F13" s="1230"/>
    </row>
    <row r="14" spans="1:6" ht="15.5">
      <c r="A14" s="2"/>
      <c r="B14" s="2"/>
      <c r="C14" s="2"/>
      <c r="D14" s="2"/>
      <c r="E14" s="2"/>
      <c r="F14" s="2"/>
    </row>
    <row r="15" spans="1:6" ht="15.5">
      <c r="A15" s="2" t="s">
        <v>3064</v>
      </c>
      <c r="B15" s="2"/>
      <c r="C15" s="2"/>
      <c r="D15" s="2"/>
      <c r="E15" s="2"/>
      <c r="F15" s="2"/>
    </row>
    <row r="16" spans="1:6" ht="15.5">
      <c r="A16" s="2" t="s">
        <v>3022</v>
      </c>
      <c r="B16" s="2"/>
      <c r="C16" s="2"/>
      <c r="D16" s="2"/>
      <c r="E16" s="2"/>
      <c r="F16" s="2"/>
    </row>
    <row r="17" spans="1:6" ht="15.5">
      <c r="A17" s="2"/>
      <c r="B17" s="2"/>
      <c r="C17" s="2"/>
      <c r="D17" s="2"/>
      <c r="E17" s="2"/>
      <c r="F17" s="2"/>
    </row>
    <row r="18" spans="1:6" ht="15.5">
      <c r="A18" s="2"/>
      <c r="B18" s="2"/>
      <c r="C18" s="2"/>
      <c r="D18" s="2"/>
      <c r="E18" s="2"/>
      <c r="F18" s="2"/>
    </row>
    <row r="19" spans="1:6" ht="15.5">
      <c r="A19" s="2"/>
      <c r="B19" s="2"/>
      <c r="C19" s="2"/>
      <c r="D19" s="2"/>
      <c r="E19" s="2"/>
      <c r="F19" s="2"/>
    </row>
    <row r="20" spans="1:6" ht="15.5">
      <c r="A20" s="2"/>
      <c r="B20" s="2"/>
      <c r="C20" s="2"/>
      <c r="D20" s="2"/>
      <c r="E20" s="2"/>
      <c r="F20" s="2"/>
    </row>
    <row r="21" spans="1:6" ht="15.5">
      <c r="A21" s="2"/>
      <c r="B21" s="2"/>
      <c r="C21" s="2"/>
      <c r="D21" s="2"/>
      <c r="E21" s="2"/>
      <c r="F21" s="2"/>
    </row>
    <row r="22" spans="1:6" ht="15.5">
      <c r="A22" s="2"/>
      <c r="B22" s="2"/>
      <c r="C22" s="2"/>
      <c r="D22" s="2"/>
      <c r="E22" s="2"/>
      <c r="F22" s="2"/>
    </row>
    <row r="23" spans="1:6" ht="15.5">
      <c r="A23" s="2"/>
      <c r="B23" s="2"/>
      <c r="C23" s="2"/>
      <c r="D23" s="2"/>
      <c r="E23" s="2"/>
      <c r="F23" s="2"/>
    </row>
    <row r="24" spans="1:6" ht="15.5">
      <c r="A24" s="2"/>
      <c r="B24" s="2"/>
      <c r="C24" s="2"/>
      <c r="D24" s="2"/>
      <c r="E24" s="2"/>
      <c r="F24" s="2"/>
    </row>
    <row r="25" spans="1:6" ht="15.5">
      <c r="A25" s="2"/>
      <c r="B25" s="2"/>
      <c r="C25" s="2"/>
      <c r="D25" s="2"/>
      <c r="E25" s="2"/>
      <c r="F25" s="2"/>
    </row>
    <row r="26" spans="1:6" ht="15.5">
      <c r="A26" s="2"/>
      <c r="B26" s="2"/>
      <c r="C26" s="2"/>
      <c r="D26" s="2"/>
      <c r="E26" s="2"/>
      <c r="F26" s="2"/>
    </row>
    <row r="27" spans="1:6" ht="15.5">
      <c r="A27" s="2"/>
      <c r="B27" s="2"/>
      <c r="C27" s="2"/>
      <c r="D27" s="2"/>
      <c r="E27" s="2"/>
      <c r="F27" s="2"/>
    </row>
    <row r="28" spans="1:6" ht="15.5">
      <c r="A28" s="2"/>
      <c r="B28" s="2"/>
      <c r="C28" s="2"/>
      <c r="D28" s="2"/>
      <c r="E28" s="2"/>
      <c r="F28" s="2"/>
    </row>
    <row r="29" spans="1:6" ht="15.5">
      <c r="A29" s="2"/>
      <c r="B29" s="2"/>
      <c r="C29" s="2"/>
      <c r="D29" s="2"/>
      <c r="E29" s="2"/>
      <c r="F29" s="2"/>
    </row>
    <row r="30" spans="1:6" ht="15.5">
      <c r="A30" s="2"/>
      <c r="B30" s="2"/>
      <c r="C30" s="2"/>
      <c r="D30" s="2"/>
      <c r="E30" s="2"/>
      <c r="F30" s="2"/>
    </row>
    <row r="31" spans="1:6" ht="15.5">
      <c r="A31" s="2"/>
      <c r="B31" s="2"/>
      <c r="C31" s="2"/>
      <c r="D31" s="2"/>
      <c r="E31" s="2"/>
      <c r="F31" s="2"/>
    </row>
    <row r="32" spans="1:6" ht="15.5">
      <c r="A32" s="2"/>
      <c r="B32" s="2"/>
      <c r="C32" s="2"/>
      <c r="D32" s="2"/>
      <c r="E32" s="2"/>
      <c r="F32" s="2"/>
    </row>
    <row r="33" spans="1:6" ht="15.5">
      <c r="A33" s="2"/>
      <c r="B33" s="2"/>
      <c r="C33" s="2"/>
      <c r="D33" s="2"/>
      <c r="E33" s="2"/>
      <c r="F33" s="2"/>
    </row>
    <row r="34" spans="1:6" ht="15.5">
      <c r="A34" s="2"/>
      <c r="B34" s="2"/>
      <c r="C34" s="2"/>
      <c r="D34" s="2"/>
      <c r="E34" s="2"/>
      <c r="F34" s="2"/>
    </row>
    <row r="35" spans="1:6" ht="15.5">
      <c r="A35" s="2"/>
      <c r="B35" s="2"/>
      <c r="C35" s="2"/>
      <c r="D35" s="2"/>
      <c r="E35" s="2"/>
      <c r="F35" s="2"/>
    </row>
    <row r="36" spans="1:6" ht="15.5">
      <c r="A36" s="2"/>
      <c r="B36" s="2"/>
      <c r="C36" s="2"/>
      <c r="D36" s="2"/>
      <c r="E36" s="2"/>
      <c r="F36" s="2"/>
    </row>
  </sheetData>
  <sheetProtection sheet="1" objects="1" scenarios="1"/>
  <mergeCells count="4">
    <mergeCell ref="A3:F3"/>
    <mergeCell ref="A13:F13"/>
    <mergeCell ref="A2:F2"/>
    <mergeCell ref="A1:F1"/>
  </mergeCells>
  <phoneticPr fontId="0" type="noConversion"/>
  <pageMargins left="0.75" right="0.75" top="1.45" bottom="1" header="1" footer="0.5"/>
  <pageSetup scale="80" orientation="portrait" r:id="rId1"/>
  <headerFooter alignWithMargins="0">
    <oddHeader>&amp;C&amp;"Times New Roman,Bold"&amp;16ATTACHMENT D, Page &amp;P of &amp;N
EVERGY</oddHeader>
    <oddFooter>&amp;R&amp;1#&amp;"Calibri"&amp;10&amp;KA80000Internal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22"/>
  <sheetViews>
    <sheetView view="pageBreakPreview" zoomScaleNormal="100" zoomScaleSheetLayoutView="100" workbookViewId="0">
      <selection activeCell="E18" sqref="E18"/>
    </sheetView>
  </sheetViews>
  <sheetFormatPr defaultColWidth="9.1796875" defaultRowHeight="15.5"/>
  <cols>
    <col min="1" max="1" width="6.81640625" style="2" customWidth="1"/>
    <col min="2" max="2" width="83.81640625" style="2" customWidth="1"/>
    <col min="3" max="16384" width="9.1796875" style="2"/>
  </cols>
  <sheetData>
    <row r="1" spans="1:2" ht="18">
      <c r="A1" s="1217" t="s">
        <v>729</v>
      </c>
      <c r="B1" s="1234"/>
    </row>
    <row r="2" spans="1:2" ht="16.5">
      <c r="A2" s="1235" t="s">
        <v>4107</v>
      </c>
      <c r="B2" s="1236"/>
    </row>
    <row r="4" spans="1:2">
      <c r="A4" s="2" t="s">
        <v>730</v>
      </c>
    </row>
    <row r="6" spans="1:2">
      <c r="A6" s="297" t="s">
        <v>2233</v>
      </c>
      <c r="B6" s="131" t="s">
        <v>2234</v>
      </c>
    </row>
    <row r="7" spans="1:2">
      <c r="A7" s="106"/>
      <c r="B7" s="105"/>
    </row>
    <row r="8" spans="1:2">
      <c r="A8" s="297" t="s">
        <v>2235</v>
      </c>
      <c r="B8" s="131" t="s">
        <v>2236</v>
      </c>
    </row>
    <row r="9" spans="1:2">
      <c r="A9" s="106"/>
    </row>
    <row r="10" spans="1:2">
      <c r="A10" s="297" t="s">
        <v>2237</v>
      </c>
      <c r="B10" s="2" t="s">
        <v>2268</v>
      </c>
    </row>
    <row r="12" spans="1:2" ht="31">
      <c r="A12" s="297" t="s">
        <v>2238</v>
      </c>
      <c r="B12" s="131" t="s">
        <v>2852</v>
      </c>
    </row>
    <row r="14" spans="1:2" ht="31">
      <c r="A14" s="297" t="s">
        <v>2239</v>
      </c>
      <c r="B14" s="296" t="s">
        <v>2241</v>
      </c>
    </row>
    <row r="16" spans="1:2" ht="46.5">
      <c r="A16" s="297" t="s">
        <v>2240</v>
      </c>
      <c r="B16" s="131" t="s">
        <v>2854</v>
      </c>
    </row>
    <row r="18" spans="2:2" ht="101.5" customHeight="1">
      <c r="B18" s="107" t="s">
        <v>1454</v>
      </c>
    </row>
    <row r="20" spans="2:2" ht="31">
      <c r="B20" s="131" t="s">
        <v>104</v>
      </c>
    </row>
    <row r="22" spans="2:2" ht="31">
      <c r="B22" s="131" t="s">
        <v>105</v>
      </c>
    </row>
  </sheetData>
  <sheetProtection sheet="1" objects="1" scenarios="1"/>
  <mergeCells count="2">
    <mergeCell ref="A1:B1"/>
    <mergeCell ref="A2:B2"/>
  </mergeCells>
  <phoneticPr fontId="26" type="noConversion"/>
  <printOptions horizontalCentered="1"/>
  <pageMargins left="0.75" right="0.75" top="1.5"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18"/>
  <sheetViews>
    <sheetView view="pageBreakPreview" zoomScale="90" zoomScaleNormal="100" zoomScaleSheetLayoutView="90" workbookViewId="0">
      <selection activeCell="G13" sqref="G13"/>
    </sheetView>
  </sheetViews>
  <sheetFormatPr defaultColWidth="9.1796875" defaultRowHeight="15.5"/>
  <cols>
    <col min="1" max="1" width="6.81640625" style="2" customWidth="1"/>
    <col min="2" max="2" width="4.81640625" style="2" customWidth="1"/>
    <col min="3" max="3" width="10.81640625" style="2" customWidth="1"/>
    <col min="4" max="4" width="72.453125" style="2" customWidth="1"/>
    <col min="5" max="16384" width="9.1796875" style="2"/>
  </cols>
  <sheetData>
    <row r="1" spans="1:4" ht="17.5">
      <c r="A1" s="1217" t="str">
        <f>' Net Monthly Bill'!A1:B1</f>
        <v>ITEM 1 - MONTHLY BILLING AND ENERGY CHARGE</v>
      </c>
      <c r="B1" s="1217"/>
      <c r="C1" s="1217"/>
      <c r="D1" s="1217"/>
    </row>
    <row r="2" spans="1:4" ht="16.5">
      <c r="A2" s="1237" t="str">
        <f>' Net Monthly Bill'!A2:B2</f>
        <v>For Contract Year Beginning June 1, 2026, Based on 2025 Data</v>
      </c>
      <c r="B2" s="1237"/>
      <c r="C2" s="1237"/>
      <c r="D2" s="1237"/>
    </row>
    <row r="4" spans="1:4">
      <c r="A4" s="2" t="s">
        <v>735</v>
      </c>
    </row>
    <row r="5" spans="1:4" ht="7.5" customHeight="1"/>
    <row r="6" spans="1:4">
      <c r="C6" s="2" t="s">
        <v>95</v>
      </c>
    </row>
    <row r="7" spans="1:4">
      <c r="D7" s="105" t="s">
        <v>96</v>
      </c>
    </row>
    <row r="8" spans="1:4" ht="7.5" customHeight="1"/>
    <row r="9" spans="1:4">
      <c r="B9" s="2" t="s">
        <v>106</v>
      </c>
    </row>
    <row r="10" spans="1:4" ht="7.5" customHeight="1"/>
    <row r="11" spans="1:4" ht="31">
      <c r="C11" s="106" t="s">
        <v>522</v>
      </c>
      <c r="D11" s="131" t="s">
        <v>544</v>
      </c>
    </row>
    <row r="12" spans="1:4" ht="7.5" customHeight="1">
      <c r="C12" s="106"/>
    </row>
    <row r="13" spans="1:4" ht="147" customHeight="1">
      <c r="C13" s="106" t="s">
        <v>523</v>
      </c>
      <c r="D13" s="107" t="s">
        <v>2853</v>
      </c>
    </row>
    <row r="14" spans="1:4" ht="7.5" customHeight="1">
      <c r="C14" s="106"/>
    </row>
    <row r="15" spans="1:4" ht="314.14999999999998" customHeight="1">
      <c r="C15" s="106" t="s">
        <v>524</v>
      </c>
      <c r="D15" s="296" t="s">
        <v>4225</v>
      </c>
    </row>
    <row r="16" spans="1:4" ht="7.5" customHeight="1">
      <c r="C16" s="106"/>
    </row>
    <row r="17" spans="3:4" ht="282" customHeight="1">
      <c r="C17" s="106" t="s">
        <v>525</v>
      </c>
      <c r="D17" s="107" t="s">
        <v>2855</v>
      </c>
    </row>
    <row r="18" spans="3:4">
      <c r="C18" s="106"/>
    </row>
  </sheetData>
  <sheetProtection sheet="1" objects="1" scenarios="1"/>
  <mergeCells count="2">
    <mergeCell ref="A1:D1"/>
    <mergeCell ref="A2:D2"/>
  </mergeCells>
  <phoneticPr fontId="26" type="noConversion"/>
  <printOptions horizontalCentered="1"/>
  <pageMargins left="0.75" right="0.75" top="1.5"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5"/>
  <sheetViews>
    <sheetView view="pageBreakPreview" topLeftCell="A14" zoomScaleNormal="100" zoomScaleSheetLayoutView="100" workbookViewId="0">
      <selection activeCell="G14" sqref="G14"/>
    </sheetView>
  </sheetViews>
  <sheetFormatPr defaultColWidth="9.1796875" defaultRowHeight="15.5"/>
  <cols>
    <col min="1" max="1" width="6.81640625" style="2" customWidth="1"/>
    <col min="2" max="2" width="4.81640625" style="2" customWidth="1"/>
    <col min="3" max="3" width="10.81640625" style="2" customWidth="1"/>
    <col min="4" max="4" width="65.81640625" style="2" customWidth="1"/>
    <col min="5" max="5" width="9.1796875" style="2" customWidth="1"/>
    <col min="6" max="6" width="6.453125" style="2" customWidth="1"/>
    <col min="7" max="16384" width="9.1796875" style="2"/>
  </cols>
  <sheetData>
    <row r="1" spans="1:4" ht="18">
      <c r="A1" s="1217" t="str">
        <f>' Net Monthly Bill'!A1:B1</f>
        <v>ITEM 1 - MONTHLY BILLING AND ENERGY CHARGE</v>
      </c>
      <c r="B1" s="1217"/>
      <c r="C1" s="1234"/>
      <c r="D1" s="1234"/>
    </row>
    <row r="2" spans="1:4" ht="16.5">
      <c r="A2" s="1237" t="str">
        <f>' Net Monthly Bill'!A2:B2</f>
        <v>For Contract Year Beginning June 1, 2026, Based on 2025 Data</v>
      </c>
      <c r="B2" s="1237"/>
      <c r="C2" s="1238"/>
      <c r="D2" s="1238"/>
    </row>
    <row r="3" spans="1:4" ht="7.5" customHeight="1"/>
    <row r="4" spans="1:4" ht="31">
      <c r="C4" s="106" t="s">
        <v>91</v>
      </c>
      <c r="D4" s="197" t="s">
        <v>87</v>
      </c>
    </row>
    <row r="5" spans="1:4" ht="7.5" customHeight="1">
      <c r="C5" s="106"/>
    </row>
    <row r="6" spans="1:4" ht="46.5">
      <c r="C6" s="106" t="s">
        <v>90</v>
      </c>
      <c r="D6" s="131" t="s">
        <v>191</v>
      </c>
    </row>
    <row r="7" spans="1:4" ht="7.5" customHeight="1">
      <c r="C7" s="106"/>
    </row>
    <row r="8" spans="1:4" ht="77.5">
      <c r="C8" s="106" t="s">
        <v>89</v>
      </c>
      <c r="D8" s="197" t="s">
        <v>2856</v>
      </c>
    </row>
    <row r="9" spans="1:4" ht="7.5" customHeight="1">
      <c r="C9" s="106"/>
      <c r="D9" s="197"/>
    </row>
    <row r="10" spans="1:4">
      <c r="C10" s="106"/>
      <c r="D10" s="197" t="s">
        <v>430</v>
      </c>
    </row>
    <row r="11" spans="1:4" ht="7.5" customHeight="1">
      <c r="C11" s="106"/>
      <c r="D11" s="198"/>
    </row>
    <row r="12" spans="1:4" ht="66" customHeight="1">
      <c r="C12" s="106"/>
      <c r="D12" s="107" t="s">
        <v>322</v>
      </c>
    </row>
    <row r="13" spans="1:4" ht="7.5" customHeight="1">
      <c r="C13" s="106"/>
    </row>
    <row r="14" spans="1:4" ht="409.5" customHeight="1">
      <c r="C14" s="106" t="s">
        <v>88</v>
      </c>
      <c r="D14" s="107" t="s">
        <v>2857</v>
      </c>
    </row>
    <row r="15" spans="1:4" ht="65.25" customHeight="1">
      <c r="D15" s="107"/>
    </row>
  </sheetData>
  <sheetProtection sheet="1"/>
  <mergeCells count="2">
    <mergeCell ref="A1:D1"/>
    <mergeCell ref="A2:D2"/>
  </mergeCells>
  <phoneticPr fontId="26" type="noConversion"/>
  <printOptions horizontalCentered="1"/>
  <pageMargins left="0.75" right="0.75" top="1.47"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20"/>
  <sheetViews>
    <sheetView view="pageBreakPreview" zoomScaleNormal="100" zoomScaleSheetLayoutView="100" workbookViewId="0">
      <selection activeCell="K18" sqref="K18"/>
    </sheetView>
  </sheetViews>
  <sheetFormatPr defaultColWidth="9.1796875" defaultRowHeight="15.5"/>
  <cols>
    <col min="1" max="1" width="6.81640625" style="2" customWidth="1"/>
    <col min="2" max="2" width="80.81640625" style="2" customWidth="1"/>
    <col min="3" max="16384" width="9.1796875" style="2"/>
  </cols>
  <sheetData>
    <row r="1" spans="1:2" ht="18">
      <c r="A1" s="1217" t="str">
        <f>' Net Monthly Bill'!A1:B1</f>
        <v>ITEM 1 - MONTHLY BILLING AND ENERGY CHARGE</v>
      </c>
      <c r="B1" s="1234"/>
    </row>
    <row r="2" spans="1:2" ht="16.5">
      <c r="A2" s="1237" t="str">
        <f>' Net Monthly Bill'!A2:B2</f>
        <v>For Contract Year Beginning June 1, 2026, Based on 2025 Data</v>
      </c>
      <c r="B2" s="1238"/>
    </row>
    <row r="3" spans="1:2" ht="15.75" customHeight="1">
      <c r="A3" s="105"/>
      <c r="B3" s="105"/>
    </row>
    <row r="4" spans="1:2" ht="15.75" customHeight="1">
      <c r="A4" s="105"/>
    </row>
    <row r="5" spans="1:2" ht="15.75" customHeight="1">
      <c r="A5" s="105"/>
    </row>
    <row r="6" spans="1:2" ht="15.75" customHeight="1">
      <c r="A6" s="105"/>
    </row>
    <row r="7" spans="1:2" ht="7.5" customHeight="1">
      <c r="A7" s="105"/>
      <c r="B7" s="105"/>
    </row>
    <row r="8" spans="1:2" ht="15.75" customHeight="1">
      <c r="A8" s="16"/>
      <c r="B8" s="4" t="s">
        <v>86</v>
      </c>
    </row>
    <row r="9" spans="1:2" ht="7.5" customHeight="1"/>
    <row r="10" spans="1:2" ht="179.15" customHeight="1">
      <c r="B10" s="107" t="s">
        <v>2859</v>
      </c>
    </row>
    <row r="11" spans="1:2" ht="143.15" customHeight="1">
      <c r="B11" s="107" t="s">
        <v>323</v>
      </c>
    </row>
    <row r="13" spans="1:2">
      <c r="A13" s="2" t="s">
        <v>736</v>
      </c>
    </row>
    <row r="15" spans="1:2" ht="62">
      <c r="B15" s="131" t="s">
        <v>2858</v>
      </c>
    </row>
    <row r="16" spans="1:2" ht="7.5" customHeight="1"/>
    <row r="17" spans="1:5">
      <c r="A17" s="4"/>
      <c r="B17" s="4" t="s">
        <v>429</v>
      </c>
      <c r="E17" s="15"/>
    </row>
    <row r="18" spans="1:5">
      <c r="A18" s="96"/>
      <c r="B18" s="342" t="s">
        <v>1248</v>
      </c>
      <c r="E18" s="96"/>
    </row>
    <row r="19" spans="1:5">
      <c r="A19" s="96"/>
      <c r="B19" s="342" t="s">
        <v>1249</v>
      </c>
      <c r="E19" s="96"/>
    </row>
    <row r="20" spans="1:5">
      <c r="A20" s="96"/>
      <c r="B20" s="342" t="s">
        <v>268</v>
      </c>
      <c r="E20" s="96"/>
    </row>
  </sheetData>
  <sheetProtection sheet="1"/>
  <mergeCells count="2">
    <mergeCell ref="A1:B1"/>
    <mergeCell ref="A2:B2"/>
  </mergeCells>
  <phoneticPr fontId="26" type="noConversion"/>
  <printOptions horizontalCentered="1"/>
  <pageMargins left="0.75" right="0.75" top="1.47" bottom="1" header="1" footer="0.5"/>
  <pageSetup scale="11" orientation="portrait" r:id="rId1"/>
  <headerFooter alignWithMargins="0">
    <oddHeader>&amp;C&amp;"Times New Roman,Bold"&amp;14ATTACHMENT D, Page &amp;P of &amp;N
EVERGY</oddHeader>
    <oddFooter>&amp;R&amp;1#&amp;"Calibri"&amp;10&amp;KA80000Internal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66"/>
  <sheetViews>
    <sheetView view="pageBreakPreview" zoomScaleNormal="100" zoomScaleSheetLayoutView="100" workbookViewId="0">
      <selection activeCell="F12" sqref="F12"/>
    </sheetView>
  </sheetViews>
  <sheetFormatPr defaultColWidth="9.1796875" defaultRowHeight="12.5"/>
  <cols>
    <col min="1" max="1" width="3.81640625" style="19" customWidth="1"/>
    <col min="2" max="5" width="17.81640625" style="19" customWidth="1"/>
    <col min="6" max="6" width="16.81640625" style="19" customWidth="1"/>
    <col min="7" max="7" width="3.81640625" style="19" customWidth="1"/>
    <col min="8" max="8" width="17" style="19" customWidth="1"/>
    <col min="9" max="9" width="13.1796875" style="19" customWidth="1"/>
    <col min="10" max="10" width="100.1796875" style="19" customWidth="1"/>
    <col min="11" max="16384" width="9.1796875" style="19"/>
  </cols>
  <sheetData>
    <row r="1" spans="1:9" ht="17.5">
      <c r="A1" s="1217" t="s">
        <v>737</v>
      </c>
      <c r="B1" s="1239"/>
      <c r="C1" s="1239"/>
      <c r="D1" s="1239"/>
      <c r="E1" s="1239"/>
      <c r="F1" s="1239"/>
      <c r="G1" s="1239"/>
    </row>
    <row r="2" spans="1:9" ht="16.5">
      <c r="A2" s="1243" t="str">
        <f>' Net Monthly Bill'!A2:B2</f>
        <v>For Contract Year Beginning June 1, 2026, Based on 2025 Data</v>
      </c>
      <c r="B2" s="1244"/>
      <c r="C2" s="1244"/>
      <c r="D2" s="1244"/>
      <c r="E2" s="1244"/>
      <c r="F2" s="1244"/>
      <c r="G2" s="1244"/>
    </row>
    <row r="3" spans="1:9" ht="15.75" customHeight="1">
      <c r="A3" s="2"/>
      <c r="B3" s="2"/>
      <c r="C3" s="2"/>
      <c r="D3" s="2"/>
      <c r="E3" s="2"/>
      <c r="F3" s="3"/>
      <c r="G3" s="134"/>
      <c r="H3" s="134"/>
    </row>
    <row r="4" spans="1:9" ht="18.75" customHeight="1">
      <c r="A4" s="2"/>
      <c r="B4" s="1240" t="s">
        <v>20</v>
      </c>
      <c r="C4" s="1241"/>
      <c r="D4" s="1241"/>
      <c r="E4" s="1241"/>
      <c r="F4" s="1242"/>
      <c r="G4" s="134"/>
      <c r="H4" s="134"/>
    </row>
    <row r="5" spans="1:9" ht="18.75" customHeight="1">
      <c r="A5" s="2"/>
      <c r="B5" s="341" t="s">
        <v>290</v>
      </c>
      <c r="C5" s="446"/>
      <c r="D5" s="446"/>
      <c r="E5" s="446"/>
      <c r="F5" s="447">
        <f>'Item 3, Rate Base'!F9*'Item 6, Wghted Cost of Cap.'!F8</f>
        <v>296421231.80820304</v>
      </c>
      <c r="G5" s="134"/>
      <c r="H5" s="134"/>
      <c r="I5" s="111"/>
    </row>
    <row r="6" spans="1:9" ht="18.75" customHeight="1">
      <c r="A6" s="2"/>
      <c r="B6" s="341" t="s">
        <v>422</v>
      </c>
      <c r="C6" s="448"/>
      <c r="D6" s="448"/>
      <c r="E6" s="449"/>
      <c r="F6" s="293">
        <f>ROUND(+'Item 4, Demand Rel. Exp.'!F10,2)</f>
        <v>280136679.81</v>
      </c>
      <c r="G6" s="134"/>
      <c r="H6" s="134"/>
    </row>
    <row r="7" spans="1:9" ht="18.75" customHeight="1">
      <c r="A7" s="2"/>
      <c r="B7" s="341" t="s">
        <v>423</v>
      </c>
      <c r="C7" s="448"/>
      <c r="D7" s="448"/>
      <c r="E7" s="449"/>
      <c r="F7" s="293">
        <f>'Item 4, Demand Rel. Exp.'!F12</f>
        <v>353503830.74676228</v>
      </c>
      <c r="G7" s="134"/>
      <c r="H7" s="134"/>
    </row>
    <row r="8" spans="1:9" ht="18.75" customHeight="1">
      <c r="A8" s="2"/>
      <c r="B8" s="341" t="s">
        <v>424</v>
      </c>
      <c r="C8" s="448"/>
      <c r="D8" s="448"/>
      <c r="E8" s="449"/>
      <c r="F8" s="293">
        <f>'Item 4, Demand Rel. Exp.'!F14</f>
        <v>110746595.88566607</v>
      </c>
      <c r="G8" s="134"/>
      <c r="H8" s="134"/>
    </row>
    <row r="9" spans="1:9" ht="18.75" customHeight="1">
      <c r="A9" s="2"/>
      <c r="B9" s="341" t="s">
        <v>425</v>
      </c>
      <c r="C9" s="448"/>
      <c r="D9" s="448"/>
      <c r="E9" s="449"/>
      <c r="F9" s="293">
        <f>'Item 4, Demand Rel. Exp.'!F16</f>
        <v>46638908.977178253</v>
      </c>
      <c r="G9" s="134"/>
      <c r="H9" s="134"/>
      <c r="I9" s="111"/>
    </row>
    <row r="10" spans="1:9" ht="18.75" customHeight="1">
      <c r="A10" s="2"/>
      <c r="B10" s="341" t="s">
        <v>657</v>
      </c>
      <c r="C10" s="450"/>
      <c r="D10" s="450"/>
      <c r="E10" s="449"/>
      <c r="F10" s="293">
        <f>SUM(F5:F9)</f>
        <v>1087447247.2278097</v>
      </c>
      <c r="G10" s="134"/>
      <c r="H10" s="157"/>
      <c r="I10" s="111"/>
    </row>
    <row r="11" spans="1:9" ht="18.75" customHeight="1">
      <c r="A11" s="2"/>
      <c r="B11" s="341" t="s">
        <v>878</v>
      </c>
      <c r="C11" s="450"/>
      <c r="D11" s="450"/>
      <c r="E11" s="449"/>
      <c r="F11" s="293">
        <f>'Wrksht. D, Rev Cre, Divsr &amp; Eng'!G18</f>
        <v>84071510</v>
      </c>
      <c r="G11" s="134"/>
      <c r="H11" s="134"/>
      <c r="I11" s="111"/>
    </row>
    <row r="12" spans="1:9" ht="18.75" customHeight="1">
      <c r="A12" s="2"/>
      <c r="B12" s="341" t="s">
        <v>2312</v>
      </c>
      <c r="C12" s="450"/>
      <c r="D12" s="450"/>
      <c r="E12" s="449"/>
      <c r="F12" s="293">
        <f>'Wrksht J, Refunds &amp; Surchar'!I41</f>
        <v>-3987231.5712479837</v>
      </c>
      <c r="G12" s="134"/>
      <c r="H12" s="134"/>
      <c r="I12" s="111"/>
    </row>
    <row r="13" spans="1:9" ht="18.75" customHeight="1">
      <c r="A13" s="2"/>
      <c r="B13" s="341" t="s">
        <v>2311</v>
      </c>
      <c r="C13" s="450"/>
      <c r="D13" s="450"/>
      <c r="E13" s="449"/>
      <c r="F13" s="293">
        <f>F10-F11+F12</f>
        <v>999388505.65656173</v>
      </c>
      <c r="G13" s="134"/>
      <c r="H13" s="134"/>
      <c r="I13" s="111"/>
    </row>
    <row r="14" spans="1:9" ht="18.75" customHeight="1">
      <c r="A14" s="2"/>
      <c r="B14" s="341" t="s">
        <v>428</v>
      </c>
      <c r="C14" s="448"/>
      <c r="D14" s="448"/>
      <c r="E14" s="449"/>
      <c r="F14" s="451">
        <f>'Wrksht. D, Rev Cre, Divsr &amp; Eng'!E45</f>
        <v>3476.5130804891664</v>
      </c>
      <c r="G14" s="134"/>
      <c r="H14" s="134"/>
    </row>
    <row r="15" spans="1:9" ht="18.75" customHeight="1">
      <c r="A15" s="2"/>
      <c r="B15" s="341" t="s">
        <v>658</v>
      </c>
      <c r="C15" s="448"/>
      <c r="D15" s="448"/>
      <c r="E15" s="452"/>
      <c r="F15" s="451">
        <f>F13/F14/12/1000</f>
        <v>23.955720442640132</v>
      </c>
      <c r="G15" s="134"/>
      <c r="H15" s="134"/>
    </row>
    <row r="16" spans="1:9" ht="18.75" customHeight="1">
      <c r="A16" s="2"/>
      <c r="B16" s="341" t="s">
        <v>1890</v>
      </c>
      <c r="C16" s="448"/>
      <c r="D16" s="448"/>
      <c r="E16" s="453"/>
      <c r="F16" s="445">
        <f>'Wrksht. E, Rev. Req. Shortfall'!J29</f>
        <v>23.788784150135783</v>
      </c>
      <c r="G16" s="134"/>
      <c r="H16" s="134"/>
    </row>
    <row r="17" spans="1:8" ht="17.5">
      <c r="A17" s="2"/>
      <c r="B17" s="454"/>
      <c r="C17" s="454"/>
      <c r="D17" s="454"/>
      <c r="E17" s="455"/>
      <c r="F17" s="456"/>
      <c r="G17" s="134"/>
      <c r="H17" s="134"/>
    </row>
    <row r="18" spans="1:8" ht="66" customHeight="1">
      <c r="A18" s="2"/>
      <c r="B18" s="1245" t="s">
        <v>2453</v>
      </c>
      <c r="C18" s="1246"/>
      <c r="D18" s="1246"/>
      <c r="E18" s="1246"/>
      <c r="F18" s="1246"/>
      <c r="G18" s="134"/>
      <c r="H18" s="134"/>
    </row>
    <row r="19" spans="1:8" ht="25" customHeight="1">
      <c r="A19" s="21"/>
      <c r="B19" s="1245" t="s">
        <v>2860</v>
      </c>
      <c r="C19" s="1228"/>
      <c r="D19" s="1228"/>
      <c r="E19" s="1228"/>
      <c r="F19" s="1228"/>
      <c r="G19" s="134"/>
      <c r="H19" s="134"/>
    </row>
    <row r="20" spans="1:8" ht="25" customHeight="1">
      <c r="A20" s="2"/>
      <c r="B20" s="1228"/>
      <c r="C20" s="1228"/>
      <c r="D20" s="1228"/>
      <c r="E20" s="1228"/>
      <c r="F20" s="1228"/>
      <c r="G20" s="134"/>
      <c r="H20" s="134"/>
    </row>
    <row r="21" spans="1:8" ht="25" customHeight="1">
      <c r="A21" s="2"/>
      <c r="B21" s="1228"/>
      <c r="C21" s="1228"/>
      <c r="D21" s="1228"/>
      <c r="E21" s="1228"/>
      <c r="F21" s="1228"/>
      <c r="G21" s="457"/>
      <c r="H21" s="134"/>
    </row>
    <row r="22" spans="1:8" ht="25" customHeight="1">
      <c r="A22" s="2"/>
      <c r="B22" s="1228"/>
      <c r="C22" s="1228"/>
      <c r="D22" s="1228"/>
      <c r="E22" s="1228"/>
      <c r="F22" s="1228"/>
      <c r="G22" s="134"/>
      <c r="H22" s="134"/>
    </row>
    <row r="23" spans="1:8" ht="25" customHeight="1">
      <c r="A23" s="2"/>
      <c r="B23" s="1228"/>
      <c r="C23" s="1228"/>
      <c r="D23" s="1228"/>
      <c r="E23" s="1228"/>
      <c r="F23" s="1228"/>
      <c r="G23" s="134"/>
      <c r="H23" s="134"/>
    </row>
    <row r="24" spans="1:8" ht="25" customHeight="1">
      <c r="B24" s="1228"/>
      <c r="C24" s="1228"/>
      <c r="D24" s="1228"/>
      <c r="E24" s="1228"/>
      <c r="F24" s="1228"/>
      <c r="G24" s="134"/>
      <c r="H24" s="134"/>
    </row>
    <row r="25" spans="1:8" ht="25" customHeight="1">
      <c r="B25" s="1228"/>
      <c r="C25" s="1228"/>
      <c r="D25" s="1228"/>
      <c r="E25" s="1228"/>
      <c r="F25" s="1228"/>
      <c r="G25" s="134"/>
      <c r="H25" s="134"/>
    </row>
    <row r="26" spans="1:8" ht="25" customHeight="1">
      <c r="B26" s="1228"/>
      <c r="C26" s="1228"/>
      <c r="D26" s="1228"/>
      <c r="E26" s="1228"/>
      <c r="F26" s="1228"/>
      <c r="G26" s="458"/>
    </row>
    <row r="27" spans="1:8" ht="15.5">
      <c r="G27" s="3"/>
    </row>
    <row r="28" spans="1:8" ht="15.5">
      <c r="G28" s="3"/>
    </row>
    <row r="29" spans="1:8" ht="15.5">
      <c r="G29" s="3"/>
    </row>
    <row r="30" spans="1:8" ht="15.5">
      <c r="G30" s="3"/>
    </row>
    <row r="31" spans="1:8" ht="15.5">
      <c r="G31" s="3"/>
    </row>
    <row r="32" spans="1:8" ht="15.5">
      <c r="A32" s="2"/>
      <c r="B32" s="3"/>
      <c r="C32" s="3"/>
      <c r="D32" s="3"/>
      <c r="E32" s="3"/>
      <c r="F32" s="3"/>
      <c r="G32" s="3"/>
    </row>
    <row r="33" spans="1:7" ht="18.5">
      <c r="A33" s="21"/>
      <c r="C33" s="3"/>
      <c r="D33" s="3"/>
      <c r="E33" s="3"/>
      <c r="F33" s="3"/>
      <c r="G33" s="3"/>
    </row>
    <row r="34" spans="1:7" ht="12.75" customHeight="1">
      <c r="A34" s="2"/>
      <c r="C34" s="3"/>
      <c r="D34" s="3"/>
      <c r="E34" s="3"/>
      <c r="F34" s="3"/>
      <c r="G34" s="3"/>
    </row>
    <row r="35" spans="1:7" ht="12.75" customHeight="1">
      <c r="A35" s="2"/>
      <c r="C35" s="3"/>
      <c r="D35" s="3"/>
      <c r="E35" s="3"/>
      <c r="F35" s="3"/>
      <c r="G35" s="3"/>
    </row>
    <row r="36" spans="1:7" ht="12.75" customHeight="1">
      <c r="C36" s="3"/>
      <c r="D36" s="3"/>
      <c r="E36" s="3"/>
      <c r="F36" s="3"/>
      <c r="G36" s="3"/>
    </row>
    <row r="37" spans="1:7" ht="12.75" customHeight="1">
      <c r="A37" s="2"/>
      <c r="B37" s="3"/>
      <c r="C37" s="3"/>
      <c r="D37" s="3"/>
      <c r="E37" s="3"/>
      <c r="F37" s="3"/>
      <c r="G37" s="3"/>
    </row>
    <row r="38" spans="1:7" ht="12.75" customHeight="1">
      <c r="A38" s="2"/>
      <c r="B38" s="3"/>
      <c r="C38" s="3"/>
      <c r="D38" s="3"/>
      <c r="E38" s="3"/>
      <c r="F38" s="3"/>
      <c r="G38" s="3"/>
    </row>
    <row r="39" spans="1:7" ht="15.75" customHeight="1">
      <c r="A39" s="2"/>
      <c r="B39" s="3"/>
      <c r="C39" s="3"/>
      <c r="D39" s="3"/>
      <c r="E39" s="3"/>
      <c r="F39" s="3"/>
      <c r="G39" s="3"/>
    </row>
    <row r="40" spans="1:7" ht="15.75" customHeight="1">
      <c r="A40" s="2"/>
      <c r="B40" s="3"/>
      <c r="C40" s="3"/>
      <c r="D40" s="3"/>
      <c r="E40" s="3"/>
      <c r="F40" s="3"/>
      <c r="G40" s="3"/>
    </row>
    <row r="41" spans="1:7" ht="15.75" customHeight="1">
      <c r="A41" s="2"/>
      <c r="B41" s="3"/>
      <c r="C41" s="3"/>
      <c r="D41" s="3"/>
      <c r="E41" s="3"/>
      <c r="F41" s="3"/>
      <c r="G41" s="3"/>
    </row>
    <row r="42" spans="1:7" s="110" customFormat="1" ht="12.75" customHeight="1">
      <c r="A42" s="2"/>
      <c r="B42" s="3"/>
      <c r="C42" s="3"/>
      <c r="D42" s="3"/>
      <c r="E42" s="3"/>
      <c r="F42" s="3"/>
      <c r="G42" s="3"/>
    </row>
    <row r="43" spans="1:7" s="110" customFormat="1" ht="12.75" customHeight="1">
      <c r="A43" s="2"/>
      <c r="B43" s="3"/>
      <c r="C43" s="3"/>
      <c r="D43" s="3"/>
      <c r="E43" s="3"/>
      <c r="F43" s="3"/>
      <c r="G43" s="3"/>
    </row>
    <row r="44" spans="1:7" s="110" customFormat="1" ht="12.75" customHeight="1">
      <c r="A44" s="2"/>
      <c r="B44" s="3"/>
      <c r="C44" s="3"/>
      <c r="D44" s="3"/>
      <c r="E44" s="3"/>
      <c r="F44" s="3"/>
      <c r="G44" s="3"/>
    </row>
    <row r="45" spans="1:7" s="110" customFormat="1" ht="12.75" customHeight="1">
      <c r="A45" s="2"/>
      <c r="B45" s="3"/>
      <c r="C45" s="3"/>
      <c r="D45" s="3"/>
      <c r="E45" s="3"/>
      <c r="F45" s="3"/>
      <c r="G45" s="3"/>
    </row>
    <row r="46" spans="1:7" s="110" customFormat="1" ht="15.75" customHeight="1">
      <c r="A46" s="2"/>
      <c r="B46" s="3"/>
      <c r="C46" s="3"/>
      <c r="D46" s="3"/>
      <c r="E46" s="3"/>
      <c r="F46" s="3"/>
      <c r="G46" s="3"/>
    </row>
    <row r="47" spans="1:7" ht="15.75" customHeight="1">
      <c r="A47" s="2"/>
      <c r="B47" s="3"/>
      <c r="C47" s="3"/>
      <c r="D47" s="3"/>
      <c r="E47" s="3"/>
      <c r="F47" s="3"/>
      <c r="G47" s="3"/>
    </row>
    <row r="48" spans="1:7" ht="15.75" customHeight="1">
      <c r="A48" s="2"/>
      <c r="B48" s="3"/>
      <c r="C48" s="3"/>
      <c r="D48" s="3"/>
      <c r="E48" s="3"/>
      <c r="F48" s="3"/>
      <c r="G48" s="3"/>
    </row>
    <row r="49" spans="1:7" ht="15.5">
      <c r="A49" s="2"/>
      <c r="B49" s="3"/>
      <c r="C49" s="3"/>
      <c r="D49" s="3"/>
      <c r="E49" s="3"/>
      <c r="F49" s="3"/>
      <c r="G49" s="3"/>
    </row>
    <row r="50" spans="1:7" ht="15.75" customHeight="1">
      <c r="A50" s="2"/>
      <c r="B50" s="3"/>
      <c r="C50" s="3"/>
      <c r="D50" s="3"/>
      <c r="E50" s="3"/>
      <c r="F50" s="3"/>
      <c r="G50" s="3"/>
    </row>
    <row r="51" spans="1:7" ht="15.75" customHeight="1">
      <c r="A51" s="2"/>
      <c r="B51" s="3"/>
      <c r="C51" s="3"/>
      <c r="D51" s="3"/>
      <c r="E51" s="3"/>
      <c r="F51" s="3"/>
      <c r="G51" s="3"/>
    </row>
    <row r="52" spans="1:7" ht="15.75" customHeight="1">
      <c r="A52" s="3"/>
      <c r="B52" s="3"/>
      <c r="C52" s="3"/>
      <c r="D52" s="3"/>
      <c r="E52" s="3"/>
      <c r="F52" s="3"/>
      <c r="G52" s="3"/>
    </row>
    <row r="53" spans="1:7" ht="15.75" customHeight="1">
      <c r="A53" s="3"/>
      <c r="B53" s="3"/>
      <c r="C53" s="3"/>
      <c r="D53" s="3"/>
      <c r="E53" s="3"/>
      <c r="F53" s="3"/>
      <c r="G53" s="3"/>
    </row>
    <row r="54" spans="1:7" ht="15.75" customHeight="1">
      <c r="A54" s="3"/>
      <c r="B54" s="3"/>
      <c r="C54" s="3"/>
      <c r="D54" s="3"/>
      <c r="E54" s="3"/>
      <c r="F54" s="3"/>
      <c r="G54" s="3"/>
    </row>
    <row r="55" spans="1:7" ht="15.75" customHeight="1">
      <c r="A55" s="3"/>
      <c r="B55" s="3"/>
      <c r="C55" s="3"/>
      <c r="D55" s="3"/>
      <c r="E55" s="3"/>
      <c r="F55" s="3"/>
      <c r="G55" s="3"/>
    </row>
    <row r="56" spans="1:7" ht="15.75" customHeight="1">
      <c r="A56" s="3"/>
      <c r="B56" s="3"/>
      <c r="C56" s="3"/>
      <c r="D56" s="3"/>
      <c r="E56" s="3"/>
      <c r="F56" s="3"/>
      <c r="G56" s="3"/>
    </row>
    <row r="57" spans="1:7" ht="15.75" customHeight="1">
      <c r="A57" s="3"/>
      <c r="B57" s="3"/>
      <c r="C57" s="3"/>
      <c r="D57" s="3"/>
      <c r="E57" s="3"/>
      <c r="F57" s="3"/>
      <c r="G57" s="3"/>
    </row>
    <row r="58" spans="1:7" ht="15.75" customHeight="1">
      <c r="A58" s="3"/>
      <c r="B58" s="3"/>
      <c r="C58" s="132"/>
      <c r="D58" s="20"/>
      <c r="E58" s="20"/>
      <c r="F58" s="20"/>
      <c r="G58" s="3"/>
    </row>
    <row r="59" spans="1:7" ht="15.75" customHeight="1">
      <c r="A59" s="3"/>
      <c r="B59" s="3"/>
      <c r="C59" s="3"/>
      <c r="D59" s="3"/>
      <c r="E59" s="3"/>
      <c r="F59" s="3"/>
      <c r="G59" s="3"/>
    </row>
    <row r="60" spans="1:7" ht="15.75" customHeight="1">
      <c r="A60" s="3"/>
      <c r="B60" s="3"/>
      <c r="C60" s="3"/>
      <c r="D60" s="3"/>
      <c r="E60" s="3"/>
      <c r="F60" s="3"/>
      <c r="G60" s="3"/>
    </row>
    <row r="61" spans="1:7" ht="15.75" customHeight="1">
      <c r="A61" s="3"/>
      <c r="B61" s="3"/>
      <c r="C61" s="3"/>
      <c r="D61" s="3"/>
      <c r="E61" s="3"/>
      <c r="F61" s="3"/>
      <c r="G61" s="3"/>
    </row>
    <row r="62" spans="1:7" ht="15.75" customHeight="1">
      <c r="A62" s="3"/>
      <c r="B62" s="3"/>
      <c r="C62" s="3"/>
      <c r="D62" s="3"/>
      <c r="E62" s="3"/>
      <c r="F62" s="3"/>
      <c r="G62" s="3"/>
    </row>
    <row r="63" spans="1:7" ht="15.5">
      <c r="A63" s="3"/>
      <c r="B63" s="3"/>
      <c r="C63" s="3"/>
      <c r="D63" s="3"/>
      <c r="E63" s="3"/>
      <c r="F63" s="3"/>
      <c r="G63" s="3"/>
    </row>
    <row r="64" spans="1:7" ht="15.5">
      <c r="A64" s="3"/>
      <c r="B64" s="3"/>
      <c r="C64" s="3"/>
      <c r="D64" s="3"/>
      <c r="E64" s="3"/>
      <c r="F64" s="3"/>
      <c r="G64" s="3"/>
    </row>
    <row r="65" spans="1:7" ht="15.5">
      <c r="A65" s="3"/>
      <c r="B65" s="3"/>
      <c r="C65" s="3"/>
      <c r="D65" s="3"/>
      <c r="E65" s="3"/>
      <c r="F65" s="3"/>
      <c r="G65" s="3"/>
    </row>
    <row r="66" spans="1:7" ht="15.5">
      <c r="A66" s="3"/>
      <c r="B66" s="3"/>
      <c r="C66" s="3"/>
      <c r="D66" s="3"/>
      <c r="E66" s="3"/>
      <c r="F66" s="3"/>
      <c r="G66" s="3"/>
    </row>
  </sheetData>
  <sheetProtection sheet="1" objects="1" scenarios="1"/>
  <mergeCells count="5">
    <mergeCell ref="A1:G1"/>
    <mergeCell ref="B4:F4"/>
    <mergeCell ref="A2:G2"/>
    <mergeCell ref="B19:F26"/>
    <mergeCell ref="B18:F18"/>
  </mergeCells>
  <phoneticPr fontId="0" type="noConversion"/>
  <printOptions horizontalCentered="1"/>
  <pageMargins left="0.75" right="0.75" top="1.4"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98"/>
  <sheetViews>
    <sheetView view="pageBreakPreview" topLeftCell="A8" zoomScale="90" zoomScaleNormal="100" zoomScaleSheetLayoutView="90" workbookViewId="0">
      <selection activeCell="F9" sqref="F9"/>
    </sheetView>
  </sheetViews>
  <sheetFormatPr defaultColWidth="9.1796875" defaultRowHeight="12.5"/>
  <cols>
    <col min="1" max="1" width="18.81640625" style="19" customWidth="1"/>
    <col min="2" max="2" width="28.81640625" style="19" customWidth="1"/>
    <col min="3" max="3" width="17.81640625" style="19" customWidth="1"/>
    <col min="4" max="4" width="15.81640625" style="19" customWidth="1"/>
    <col min="5" max="5" width="16.1796875" style="19" customWidth="1"/>
    <col min="6" max="6" width="22" style="19" bestFit="1" customWidth="1"/>
    <col min="7" max="7" width="16.1796875" style="19" customWidth="1"/>
    <col min="8" max="8" width="9.81640625" style="19" customWidth="1"/>
    <col min="9" max="9" width="8.81640625" style="19" customWidth="1"/>
    <col min="10" max="10" width="10.81640625" style="19" bestFit="1" customWidth="1"/>
    <col min="11" max="12" width="7.81640625" style="19" customWidth="1"/>
    <col min="13" max="13" width="9.81640625" style="19" customWidth="1"/>
    <col min="14" max="14" width="9.1796875" style="19" customWidth="1"/>
    <col min="15" max="15" width="10.54296875" style="19" customWidth="1"/>
    <col min="16" max="16" width="9.1796875" style="19" customWidth="1"/>
    <col min="17" max="17" width="4.453125" style="19" customWidth="1"/>
    <col min="18" max="16384" width="9.1796875" style="19"/>
  </cols>
  <sheetData>
    <row r="1" spans="1:9" ht="20">
      <c r="A1" s="1247" t="s">
        <v>738</v>
      </c>
      <c r="B1" s="1248"/>
      <c r="C1" s="1248"/>
      <c r="D1" s="1248"/>
      <c r="E1" s="1248"/>
      <c r="F1" s="1248"/>
      <c r="G1" s="1248"/>
    </row>
    <row r="2" spans="1:9" ht="19">
      <c r="A2" s="1252" t="str">
        <f>' Net Monthly Bill'!A2:B2</f>
        <v>For Contract Year Beginning June 1, 2026, Based on 2025 Data</v>
      </c>
      <c r="B2" s="1253"/>
      <c r="C2" s="1253"/>
      <c r="D2" s="1253"/>
      <c r="E2" s="1253"/>
      <c r="F2" s="1253"/>
      <c r="G2" s="1253"/>
    </row>
    <row r="3" spans="1:9" ht="18">
      <c r="A3" s="133"/>
      <c r="B3" s="133"/>
      <c r="C3" s="133"/>
      <c r="D3" s="133"/>
      <c r="E3" s="133"/>
      <c r="F3" s="133"/>
      <c r="G3" s="134"/>
    </row>
    <row r="4" spans="1:9" ht="18">
      <c r="A4" s="133"/>
      <c r="B4" s="1254" t="s">
        <v>732</v>
      </c>
      <c r="C4" s="1255"/>
      <c r="D4" s="1255"/>
      <c r="E4" s="1255"/>
      <c r="F4" s="1256"/>
    </row>
    <row r="5" spans="1:9" ht="20">
      <c r="A5" s="133"/>
      <c r="B5" s="135" t="s">
        <v>659</v>
      </c>
      <c r="C5" s="460"/>
      <c r="D5" s="460"/>
      <c r="E5" s="460"/>
      <c r="F5" s="461">
        <f>'Item 3, Rate Base'!G27</f>
        <v>8836327372.6983833</v>
      </c>
    </row>
    <row r="6" spans="1:9" ht="20">
      <c r="A6" s="133"/>
      <c r="B6" s="136" t="s">
        <v>660</v>
      </c>
      <c r="C6" s="462"/>
      <c r="D6" s="462"/>
      <c r="E6" s="462"/>
      <c r="F6" s="463">
        <f>-'Item 3, Rate Base'!G35</f>
        <v>-3913595318.7712302</v>
      </c>
    </row>
    <row r="7" spans="1:9" ht="20">
      <c r="A7" s="133"/>
      <c r="B7" s="136" t="s">
        <v>661</v>
      </c>
      <c r="C7" s="462"/>
      <c r="D7" s="462"/>
      <c r="E7" s="464"/>
      <c r="F7" s="463">
        <f>'Item 3, Rate Base'!G48</f>
        <v>-1211300105.3759737</v>
      </c>
    </row>
    <row r="8" spans="1:9" ht="20">
      <c r="A8" s="133"/>
      <c r="B8" s="136" t="s">
        <v>662</v>
      </c>
      <c r="C8" s="465"/>
      <c r="D8" s="465"/>
      <c r="E8" s="466"/>
      <c r="F8" s="467">
        <f>D68</f>
        <v>383359346.90410918</v>
      </c>
    </row>
    <row r="9" spans="1:9" ht="18">
      <c r="A9" s="133"/>
      <c r="B9" s="136" t="s">
        <v>663</v>
      </c>
      <c r="C9" s="462"/>
      <c r="D9" s="462"/>
      <c r="E9" s="460"/>
      <c r="F9" s="463">
        <f>SUM(F5:F8)</f>
        <v>4094791295.4552879</v>
      </c>
    </row>
    <row r="10" spans="1:9" ht="18">
      <c r="A10" s="133"/>
      <c r="B10" s="468"/>
      <c r="C10" s="464"/>
      <c r="D10" s="464"/>
      <c r="E10" s="464"/>
      <c r="F10" s="464"/>
      <c r="G10" s="469"/>
    </row>
    <row r="11" spans="1:9" ht="15.5">
      <c r="A11" s="2"/>
      <c r="B11" s="143"/>
      <c r="C11" s="143"/>
      <c r="D11" s="143"/>
      <c r="E11" s="143"/>
      <c r="F11" s="147" t="s">
        <v>4067</v>
      </c>
      <c r="G11" s="143"/>
    </row>
    <row r="12" spans="1:9" ht="18.5">
      <c r="A12" s="470" t="s">
        <v>527</v>
      </c>
      <c r="B12" s="470"/>
      <c r="C12" s="143"/>
      <c r="D12" s="471" t="s">
        <v>2862</v>
      </c>
      <c r="E12" s="471" t="s">
        <v>2863</v>
      </c>
      <c r="F12" s="99" t="s">
        <v>1</v>
      </c>
      <c r="G12" s="471" t="s">
        <v>464</v>
      </c>
    </row>
    <row r="13" spans="1:9" ht="15.5">
      <c r="A13" s="143" t="s">
        <v>664</v>
      </c>
      <c r="B13" s="143"/>
      <c r="C13" s="143"/>
      <c r="D13" s="143">
        <f>'Form 1 Inputs'!D38</f>
        <v>4470315704</v>
      </c>
      <c r="E13" s="143">
        <f>'Form 1 Inputs'!E38</f>
        <v>4072696883</v>
      </c>
      <c r="F13" s="204">
        <v>1</v>
      </c>
      <c r="G13" s="143">
        <f t="shared" ref="G13:G26" si="0">(D13+E13)*F13</f>
        <v>8543012587</v>
      </c>
      <c r="I13" s="863"/>
    </row>
    <row r="14" spans="1:9" ht="15.5">
      <c r="A14" s="143" t="s">
        <v>192</v>
      </c>
      <c r="B14" s="143"/>
      <c r="C14" s="143"/>
      <c r="D14" s="1061">
        <f>-4825900-712416-11382570</f>
        <v>-16920886</v>
      </c>
      <c r="E14" s="1061">
        <f>-1995050-30280920-2163612</f>
        <v>-34439582</v>
      </c>
      <c r="F14" s="204">
        <v>1</v>
      </c>
      <c r="G14" s="143">
        <f t="shared" si="0"/>
        <v>-51360468</v>
      </c>
      <c r="I14" s="863"/>
    </row>
    <row r="15" spans="1:9" ht="15.5">
      <c r="A15" s="143" t="s">
        <v>4064</v>
      </c>
      <c r="B15" s="143"/>
      <c r="C15" s="143"/>
      <c r="D15" s="1188">
        <f>'Form 1 Inputs'!D40</f>
        <v>6277487</v>
      </c>
      <c r="E15" s="1188">
        <f>'Form 1 Inputs'!E40</f>
        <v>476337</v>
      </c>
      <c r="F15" s="204">
        <f>'Wrksht. C, Allocation Ratios'!I32</f>
        <v>0.74046806668340781</v>
      </c>
      <c r="G15" s="143">
        <f t="shared" si="0"/>
        <v>5000991</v>
      </c>
      <c r="I15" s="863"/>
    </row>
    <row r="16" spans="1:9" ht="15.5">
      <c r="A16" s="143" t="s">
        <v>665</v>
      </c>
      <c r="B16" s="143"/>
      <c r="C16" s="143"/>
      <c r="D16" s="146">
        <f>'Form 1 Inputs'!D43</f>
        <v>722654035</v>
      </c>
      <c r="E16" s="146">
        <f>'Form 1 Inputs'!E43</f>
        <v>193897302</v>
      </c>
      <c r="F16" s="204">
        <f>'Wrksht. C, Allocation Ratios'!J21</f>
        <v>0.73449844622913152</v>
      </c>
      <c r="G16" s="143">
        <f t="shared" si="0"/>
        <v>673205532.9157331</v>
      </c>
      <c r="I16" s="863"/>
    </row>
    <row r="17" spans="1:7" ht="15.5">
      <c r="A17" s="143" t="s">
        <v>2202</v>
      </c>
      <c r="B17" s="143"/>
      <c r="C17" s="143"/>
      <c r="D17" s="146">
        <f>'Form 1 Inputs'!D29</f>
        <v>11182598</v>
      </c>
      <c r="E17" s="146">
        <f>'Form 1 Inputs'!E29</f>
        <v>24187064</v>
      </c>
      <c r="F17" s="204">
        <f>F16</f>
        <v>0.73449844622913152</v>
      </c>
      <c r="G17" s="143">
        <f t="shared" si="0"/>
        <v>25978961.782649558</v>
      </c>
    </row>
    <row r="18" spans="1:7" ht="15.5">
      <c r="A18" s="143" t="s">
        <v>2271</v>
      </c>
      <c r="B18" s="143"/>
      <c r="C18" s="143"/>
      <c r="D18" s="143">
        <f>-('Form 1 Inputs'!D30)</f>
        <v>-91992559</v>
      </c>
      <c r="E18" s="143">
        <f>-('Form 1 Inputs'!E30)</f>
        <v>-101012098</v>
      </c>
      <c r="F18" s="204">
        <v>1</v>
      </c>
      <c r="G18" s="143">
        <f t="shared" si="0"/>
        <v>-193004657</v>
      </c>
    </row>
    <row r="19" spans="1:7" ht="15.5">
      <c r="A19" s="143" t="s">
        <v>2273</v>
      </c>
      <c r="B19" s="143"/>
      <c r="C19" s="143"/>
      <c r="D19" s="143">
        <f>-('Form 1 Inputs'!D32)</f>
        <v>0</v>
      </c>
      <c r="E19" s="143">
        <f>-('Form 1 Inputs'!E32)</f>
        <v>-140662510</v>
      </c>
      <c r="F19" s="204">
        <v>1</v>
      </c>
      <c r="G19" s="143">
        <f t="shared" si="0"/>
        <v>-140662510</v>
      </c>
    </row>
    <row r="20" spans="1:7" ht="15.5">
      <c r="A20" s="143" t="s">
        <v>2270</v>
      </c>
      <c r="B20" s="143"/>
      <c r="C20" s="143"/>
      <c r="D20" s="143">
        <f>-('Form 1 Inputs'!D33)</f>
        <v>0</v>
      </c>
      <c r="E20" s="143">
        <f>-('Form 1 Inputs'!E33)</f>
        <v>0</v>
      </c>
      <c r="F20" s="204">
        <v>1</v>
      </c>
      <c r="G20" s="143">
        <f t="shared" si="0"/>
        <v>0</v>
      </c>
    </row>
    <row r="21" spans="1:7" ht="15.5">
      <c r="A21" s="143" t="s">
        <v>3780</v>
      </c>
      <c r="B21" s="143"/>
      <c r="C21" s="143"/>
      <c r="D21" s="143">
        <f>-('Form 1 Inputs'!D34)</f>
        <v>0</v>
      </c>
      <c r="E21" s="143">
        <f>-('Form 1 Inputs'!E34)</f>
        <v>0</v>
      </c>
      <c r="F21" s="204">
        <v>1</v>
      </c>
      <c r="G21" s="143">
        <f t="shared" si="0"/>
        <v>0</v>
      </c>
    </row>
    <row r="22" spans="1:7" ht="15.5">
      <c r="A22" s="143" t="s">
        <v>3781</v>
      </c>
      <c r="B22" s="143"/>
      <c r="C22" s="143"/>
      <c r="D22" s="143">
        <f>-('Form 1 Inputs'!D35)</f>
        <v>-25843065</v>
      </c>
      <c r="E22" s="143">
        <f>-('Form 1 Inputs'!E35)</f>
        <v>0</v>
      </c>
      <c r="F22" s="204">
        <v>1</v>
      </c>
      <c r="G22" s="143">
        <f t="shared" si="0"/>
        <v>-25843065</v>
      </c>
    </row>
    <row r="23" spans="1:7" ht="15.5">
      <c r="A23" s="143" t="s">
        <v>3782</v>
      </c>
      <c r="B23" s="143"/>
      <c r="C23" s="143"/>
      <c r="D23" s="143">
        <f>-('Form 1 Inputs'!D36)</f>
        <v>0</v>
      </c>
      <c r="E23" s="143">
        <f>-('Form 1 Inputs'!E36)</f>
        <v>0</v>
      </c>
      <c r="F23" s="204">
        <v>1</v>
      </c>
      <c r="G23" s="143">
        <f t="shared" si="0"/>
        <v>0</v>
      </c>
    </row>
    <row r="24" spans="1:7" ht="15.5">
      <c r="A24" s="143" t="s">
        <v>2272</v>
      </c>
      <c r="B24" s="143"/>
      <c r="C24" s="143"/>
      <c r="D24" s="143">
        <f>-('Form 1 Inputs'!D37)</f>
        <v>0</v>
      </c>
      <c r="E24" s="143">
        <f>-('Form 1 Inputs'!E37)</f>
        <v>0</v>
      </c>
      <c r="F24" s="204">
        <v>1</v>
      </c>
      <c r="G24" s="143">
        <f t="shared" si="0"/>
        <v>0</v>
      </c>
    </row>
    <row r="25" spans="1:7" ht="15.5">
      <c r="A25" s="143" t="s">
        <v>3790</v>
      </c>
      <c r="B25" s="143"/>
      <c r="C25" s="143"/>
      <c r="D25" s="143">
        <f>-('Form 1 Inputs'!D39)</f>
        <v>0</v>
      </c>
      <c r="E25" s="143">
        <f>-('Form 1 Inputs'!E39)</f>
        <v>0</v>
      </c>
      <c r="F25" s="204">
        <f>'Wrksht. C, Allocation Ratios'!I32</f>
        <v>0.74046806668340781</v>
      </c>
      <c r="G25" s="143">
        <f t="shared" si="0"/>
        <v>0</v>
      </c>
    </row>
    <row r="26" spans="1:7" ht="15.5">
      <c r="A26" s="143" t="s">
        <v>2274</v>
      </c>
      <c r="B26" s="143"/>
      <c r="C26" s="143"/>
      <c r="D26" s="143">
        <f>-('Form 1 Inputs'!D42)</f>
        <v>0</v>
      </c>
      <c r="E26" s="143">
        <f>-('Form 1 Inputs'!E42)</f>
        <v>0</v>
      </c>
      <c r="F26" s="204">
        <v>1</v>
      </c>
      <c r="G26" s="143">
        <f t="shared" si="0"/>
        <v>0</v>
      </c>
    </row>
    <row r="27" spans="1:7" ht="15.5">
      <c r="A27" s="143" t="s">
        <v>293</v>
      </c>
      <c r="B27" s="143"/>
      <c r="C27" s="143"/>
      <c r="D27" s="143"/>
      <c r="E27" s="143"/>
      <c r="F27" s="143"/>
      <c r="G27" s="293">
        <f>SUM(G13:G26)</f>
        <v>8836327372.6983833</v>
      </c>
    </row>
    <row r="28" spans="1:7" ht="15.5">
      <c r="A28" s="143"/>
      <c r="B28" s="143"/>
      <c r="C28" s="143"/>
      <c r="D28" s="143"/>
      <c r="E28" s="143"/>
      <c r="F28" s="143"/>
      <c r="G28" s="143"/>
    </row>
    <row r="29" spans="1:7" ht="18.5">
      <c r="A29" s="470" t="s">
        <v>353</v>
      </c>
      <c r="B29" s="470"/>
      <c r="C29" s="143"/>
      <c r="D29" s="151"/>
      <c r="E29" s="151"/>
      <c r="F29" s="151"/>
      <c r="G29" s="151"/>
    </row>
    <row r="30" spans="1:7" ht="15.5">
      <c r="A30" s="143" t="s">
        <v>2293</v>
      </c>
      <c r="B30" s="143"/>
      <c r="C30" s="143"/>
      <c r="D30" s="1061">
        <f>+'Form 1 Inputs'!D45+'Form 1 Inputs'!D46+'Form 1 Inputs'!D47+'Form 1 Inputs'!D48+'Form 1 Inputs'!D49+'Form 1 Inputs'!D50+'Form 1 Inputs'!D51+'Form 1 Inputs'!D52</f>
        <v>1943343445</v>
      </c>
      <c r="E30" s="1061">
        <f>+'Form 1 Inputs'!E45+'Form 1 Inputs'!E46+'Form 1 Inputs'!E47+'Form 1 Inputs'!E48+'Form 1 Inputs'!E49+'Form 1 Inputs'!E50+'Form 1 Inputs'!E51+'Form 1 Inputs'!E52</f>
        <v>1683727949</v>
      </c>
      <c r="F30" s="204">
        <v>1</v>
      </c>
      <c r="G30" s="143">
        <f>(D30+E30)*F30</f>
        <v>3627071394</v>
      </c>
    </row>
    <row r="31" spans="1:7" ht="15.5">
      <c r="A31" s="143" t="s">
        <v>192</v>
      </c>
      <c r="B31" s="143"/>
      <c r="C31" s="143"/>
      <c r="D31" s="1061">
        <v>-4700890</v>
      </c>
      <c r="E31" s="1061">
        <v>-15238530</v>
      </c>
      <c r="F31" s="204">
        <v>1</v>
      </c>
      <c r="G31" s="143">
        <f>(D31+E31)*F31</f>
        <v>-19939420</v>
      </c>
    </row>
    <row r="32" spans="1:7" s="1161" customFormat="1" ht="15.5">
      <c r="A32" s="143" t="s">
        <v>4070</v>
      </c>
      <c r="B32" s="143"/>
      <c r="C32" s="143"/>
      <c r="D32" s="1061">
        <f>+'Form 1 Inputs'!D53</f>
        <v>719887</v>
      </c>
      <c r="E32" s="1061">
        <f>+'Form 1 Inputs'!E53</f>
        <v>15732</v>
      </c>
      <c r="F32" s="204">
        <f>'Wrksht. C, Allocation Ratios'!I32</f>
        <v>0.74046806668340781</v>
      </c>
      <c r="G32" s="143">
        <f>(D32+E32)*F32</f>
        <v>544702.37874558172</v>
      </c>
    </row>
    <row r="33" spans="1:12" ht="15.5">
      <c r="A33" s="143" t="s">
        <v>666</v>
      </c>
      <c r="B33" s="143"/>
      <c r="C33" s="143"/>
      <c r="D33" s="146">
        <f>'Form 1 Inputs'!D55</f>
        <v>315588196</v>
      </c>
      <c r="E33" s="146">
        <f>'Form 1 Inputs'!E55</f>
        <v>94277536</v>
      </c>
      <c r="F33" s="204">
        <f>F16</f>
        <v>0.73449844622913152</v>
      </c>
      <c r="G33" s="143">
        <f>(D33+E33)*F33</f>
        <v>301045743.31656563</v>
      </c>
    </row>
    <row r="34" spans="1:12" ht="15.5">
      <c r="A34" s="143" t="s">
        <v>2875</v>
      </c>
      <c r="B34" s="143"/>
      <c r="C34" s="143"/>
      <c r="D34" s="146">
        <f>-'Wrksht. O, Int. Plt. Amrt. EKC '!H479</f>
        <v>1452051.0200000005</v>
      </c>
      <c r="E34" s="146">
        <f>-'Wrksht. P, Int. Plt. Amrt. EKS'!H178</f>
        <v>5182270.8100000005</v>
      </c>
      <c r="F34" s="204">
        <f>F16</f>
        <v>0.73449844622913152</v>
      </c>
      <c r="G34" s="143">
        <f>(D34+E34)*F34</f>
        <v>4872899.0759190088</v>
      </c>
    </row>
    <row r="35" spans="1:12" ht="15.5">
      <c r="A35" s="143" t="s">
        <v>294</v>
      </c>
      <c r="B35" s="143"/>
      <c r="C35" s="143"/>
      <c r="D35" s="143"/>
      <c r="E35" s="143"/>
      <c r="F35" s="143"/>
      <c r="G35" s="293">
        <f>SUM(G30:G34)</f>
        <v>3913595318.7712302</v>
      </c>
    </row>
    <row r="36" spans="1:12" ht="15.5">
      <c r="A36" s="143"/>
      <c r="B36" s="143"/>
      <c r="C36" s="143"/>
      <c r="D36" s="143"/>
      <c r="E36" s="143"/>
      <c r="F36" s="143"/>
      <c r="G36" s="143"/>
    </row>
    <row r="37" spans="1:12" ht="100.4" customHeight="1">
      <c r="A37" s="1257" t="s">
        <v>2861</v>
      </c>
      <c r="B37" s="1257"/>
      <c r="C37" s="1257"/>
      <c r="D37" s="1257"/>
      <c r="E37" s="1257"/>
      <c r="F37" s="1257"/>
      <c r="G37" s="1257"/>
    </row>
    <row r="38" spans="1:12" ht="15.5">
      <c r="A38" s="143"/>
      <c r="B38" s="143"/>
      <c r="C38" s="143"/>
      <c r="D38" s="143"/>
      <c r="E38" s="143"/>
      <c r="F38" s="143"/>
      <c r="G38" s="143"/>
    </row>
    <row r="39" spans="1:12" ht="18.5">
      <c r="A39" s="470" t="s">
        <v>528</v>
      </c>
      <c r="B39" s="470"/>
      <c r="C39" s="143"/>
      <c r="D39" s="471" t="s">
        <v>2862</v>
      </c>
      <c r="E39" s="471" t="s">
        <v>2863</v>
      </c>
      <c r="F39" s="471" t="s">
        <v>535</v>
      </c>
      <c r="G39" s="471" t="s">
        <v>464</v>
      </c>
    </row>
    <row r="40" spans="1:12" ht="18.5">
      <c r="A40" s="143" t="s">
        <v>2870</v>
      </c>
      <c r="B40" s="470"/>
      <c r="C40" s="143"/>
      <c r="D40" s="146">
        <f>'Wrksht. A, Other Rate Base EKC'!$I278</f>
        <v>132331750.66500001</v>
      </c>
      <c r="E40" s="143">
        <f>'Wrksht. B, Other Rate Base EKS'!I425</f>
        <v>37167059.920000002</v>
      </c>
      <c r="F40" s="204">
        <v>1</v>
      </c>
      <c r="G40" s="143">
        <f t="shared" ref="G40:G47" si="1">(D40+E40)*F40</f>
        <v>169498810.58500001</v>
      </c>
      <c r="I40" s="46"/>
    </row>
    <row r="41" spans="1:12" ht="15.5">
      <c r="A41" s="143" t="s">
        <v>3104</v>
      </c>
      <c r="B41" s="143"/>
      <c r="C41" s="143"/>
      <c r="D41" s="473">
        <f>-'Wrksht. O, Int. Plt. Amrt. EKC '!H497</f>
        <v>-1702924.9100000001</v>
      </c>
      <c r="E41" s="143">
        <f>-'Wrksht. P, Int. Plt. Amrt. EKS'!H209</f>
        <v>-315539849.61000013</v>
      </c>
      <c r="F41" s="204">
        <v>1</v>
      </c>
      <c r="G41" s="143">
        <f t="shared" si="1"/>
        <v>-317242774.52000016</v>
      </c>
      <c r="I41" s="46"/>
      <c r="K41" s="5"/>
      <c r="L41" s="1"/>
    </row>
    <row r="42" spans="1:12" ht="15.5">
      <c r="A42" s="794"/>
      <c r="B42" s="791"/>
      <c r="C42" s="791"/>
      <c r="D42" s="473" t="s">
        <v>472</v>
      </c>
      <c r="E42" s="143" t="s">
        <v>472</v>
      </c>
      <c r="F42" s="204" t="s">
        <v>472</v>
      </c>
      <c r="G42" s="143" t="s">
        <v>472</v>
      </c>
      <c r="I42" s="46"/>
      <c r="K42" s="5"/>
      <c r="L42" s="1"/>
    </row>
    <row r="43" spans="1:12" ht="15.5">
      <c r="A43" s="143" t="s">
        <v>2871</v>
      </c>
      <c r="B43" s="143"/>
      <c r="C43" s="143"/>
      <c r="D43" s="143">
        <f>'Wrksht. A, Other Rate Base EKC'!$I390</f>
        <v>21569250.201967515</v>
      </c>
      <c r="E43" s="143">
        <f>'Wrksht. B, Other Rate Base EKS'!I523</f>
        <v>18143173.127017271</v>
      </c>
      <c r="F43" s="204">
        <v>1</v>
      </c>
      <c r="G43" s="143">
        <f t="shared" si="1"/>
        <v>39712423.328984782</v>
      </c>
      <c r="I43" s="46"/>
    </row>
    <row r="44" spans="1:12" ht="15.5">
      <c r="A44" s="143" t="s">
        <v>1070</v>
      </c>
      <c r="B44" s="143"/>
      <c r="C44" s="143"/>
      <c r="D44" s="473">
        <f>-'Wrksht. A, Other Rate Base EKC'!$I407</f>
        <v>-40717606</v>
      </c>
      <c r="E44" s="143">
        <f>-'Wrksht. B, Other Rate Base EKS'!I540</f>
        <v>-16256095.08</v>
      </c>
      <c r="F44" s="204">
        <v>1</v>
      </c>
      <c r="G44" s="143">
        <f t="shared" si="1"/>
        <v>-56973701.079999998</v>
      </c>
      <c r="I44" s="46"/>
      <c r="K44" s="5"/>
      <c r="L44" s="1"/>
    </row>
    <row r="45" spans="1:12" ht="15.5">
      <c r="A45" s="143" t="s">
        <v>2872</v>
      </c>
      <c r="B45" s="143"/>
      <c r="C45" s="143"/>
      <c r="D45" s="473">
        <f>-'Wrksht. A, Other Rate Base EKC'!$I470</f>
        <v>-589038770.56527042</v>
      </c>
      <c r="E45" s="473">
        <f>-'Wrksht. B, Other Rate Base EKS'!I600</f>
        <v>-406115700.5171271</v>
      </c>
      <c r="F45" s="204">
        <v>1</v>
      </c>
      <c r="G45" s="143">
        <f t="shared" si="1"/>
        <v>-995154471.08239746</v>
      </c>
      <c r="I45" s="46"/>
      <c r="K45" s="5"/>
      <c r="L45" s="1"/>
    </row>
    <row r="46" spans="1:12" ht="15.5">
      <c r="A46" s="143" t="s">
        <v>2873</v>
      </c>
      <c r="B46" s="143"/>
      <c r="C46" s="143"/>
      <c r="D46" s="473">
        <f>-'Wrksht. A, Other Rate Base EKC'!$I556</f>
        <v>125073.05304635559</v>
      </c>
      <c r="E46" s="473">
        <f>-'Wrksht. B, Other Rate Base EKS'!I676</f>
        <v>-1598648.2939660866</v>
      </c>
      <c r="F46" s="204">
        <v>1</v>
      </c>
      <c r="G46" s="143">
        <f>(D46+E46)*F46</f>
        <v>-1473575.2409197311</v>
      </c>
      <c r="I46" s="46"/>
      <c r="K46" s="5"/>
      <c r="L46" s="1"/>
    </row>
    <row r="47" spans="1:12" ht="15.5">
      <c r="A47" s="143" t="s">
        <v>2874</v>
      </c>
      <c r="B47" s="143"/>
      <c r="C47" s="143"/>
      <c r="D47" s="473">
        <f>-'Wrksht. A, Other Rate Base EKC'!I596</f>
        <v>-16866816.512741145</v>
      </c>
      <c r="E47" s="473">
        <f>-'Wrksht. B, Other Rate Base EKS'!I715</f>
        <v>-32800000.853900015</v>
      </c>
      <c r="F47" s="204">
        <v>1</v>
      </c>
      <c r="G47" s="143">
        <f t="shared" si="1"/>
        <v>-49666817.366641164</v>
      </c>
      <c r="I47" s="46"/>
    </row>
    <row r="48" spans="1:12" ht="15.5">
      <c r="A48" s="143" t="s">
        <v>295</v>
      </c>
      <c r="B48" s="143"/>
      <c r="C48" s="143"/>
      <c r="D48" s="473">
        <f>SUM(D40:D47)</f>
        <v>-494300044.06799769</v>
      </c>
      <c r="E48" s="473">
        <f>SUM(E40:E47)</f>
        <v>-717000061.30797601</v>
      </c>
      <c r="F48" s="473"/>
      <c r="G48" s="474">
        <f>SUM(G40:G47)</f>
        <v>-1211300105.3759737</v>
      </c>
    </row>
    <row r="49" spans="1:7" ht="20">
      <c r="A49" s="1249" t="str">
        <f>A1</f>
        <v>ITEM 3 - RATE BASE</v>
      </c>
      <c r="B49" s="1250"/>
      <c r="C49" s="1250"/>
      <c r="D49" s="1250"/>
      <c r="E49" s="1250"/>
      <c r="F49" s="1250"/>
      <c r="G49" s="1250"/>
    </row>
    <row r="50" spans="1:7" ht="18">
      <c r="A50" s="1251" t="str">
        <f>A2</f>
        <v>For Contract Year Beginning June 1, 2026, Based on 2025 Data</v>
      </c>
      <c r="B50" s="1218"/>
      <c r="C50" s="1218"/>
      <c r="D50" s="1218"/>
      <c r="E50" s="1218"/>
      <c r="F50" s="1218"/>
      <c r="G50" s="1218"/>
    </row>
    <row r="51" spans="1:7" ht="15.5">
      <c r="A51" s="143"/>
      <c r="B51" s="143"/>
      <c r="C51" s="143"/>
      <c r="D51" s="477"/>
      <c r="E51" s="477"/>
      <c r="F51" s="477"/>
      <c r="G51" s="477"/>
    </row>
    <row r="52" spans="1:7" ht="18.5">
      <c r="A52" s="470" t="s">
        <v>354</v>
      </c>
      <c r="B52" s="143"/>
      <c r="C52" s="143"/>
      <c r="D52" s="477"/>
      <c r="E52" s="477"/>
      <c r="F52" s="477"/>
      <c r="G52" s="477"/>
    </row>
    <row r="53" spans="1:7" ht="18.5">
      <c r="A53" s="470"/>
      <c r="C53" s="96"/>
      <c r="E53" s="256"/>
      <c r="G53" s="96"/>
    </row>
    <row r="54" spans="1:7" ht="15.5">
      <c r="A54" s="2" t="s">
        <v>1011</v>
      </c>
      <c r="C54" s="96"/>
      <c r="E54" s="256"/>
      <c r="G54" s="96"/>
    </row>
    <row r="55" spans="1:7" ht="15.5">
      <c r="A55" s="2" t="s">
        <v>957</v>
      </c>
      <c r="C55" s="146">
        <f>'Item 4, Demand Rel. Exp.'!F10</f>
        <v>280136679.81025386</v>
      </c>
      <c r="D55" s="477"/>
      <c r="E55" s="477"/>
      <c r="F55" s="477"/>
      <c r="G55" s="477"/>
    </row>
    <row r="56" spans="1:7" ht="15.5">
      <c r="A56" s="2" t="s">
        <v>958</v>
      </c>
      <c r="C56" s="146">
        <f>-'Item 4, Demand Rel. Exp.'!G55</f>
        <v>-25213152</v>
      </c>
      <c r="D56" s="477"/>
      <c r="E56" s="477"/>
      <c r="F56" s="477"/>
      <c r="G56" s="477"/>
    </row>
    <row r="57" spans="1:7" s="218" customFormat="1" ht="15.5">
      <c r="A57" s="2" t="s">
        <v>955</v>
      </c>
      <c r="C57" s="146">
        <f>-SUM('Item 4, Demand Rel. Exp.'!G21:G25)</f>
        <v>35543509</v>
      </c>
      <c r="D57" s="477"/>
      <c r="E57" s="477"/>
      <c r="F57" s="477"/>
      <c r="G57" s="477"/>
    </row>
    <row r="58" spans="1:7" s="218" customFormat="1" ht="15.5">
      <c r="A58" s="2" t="s">
        <v>956</v>
      </c>
      <c r="C58" s="145">
        <f>-SUM('Item 4, Demand Rel. Exp.'!G27:G31)</f>
        <v>18960980</v>
      </c>
      <c r="D58" s="477"/>
      <c r="E58" s="477"/>
      <c r="F58" s="477"/>
      <c r="G58" s="477"/>
    </row>
    <row r="59" spans="1:7" ht="15.5">
      <c r="A59" s="143"/>
      <c r="C59" s="146">
        <f>SUM(C55:C58)</f>
        <v>309428016.81025386</v>
      </c>
      <c r="D59" s="477"/>
      <c r="E59" s="477"/>
      <c r="F59" s="477"/>
      <c r="G59" s="477"/>
    </row>
    <row r="60" spans="1:7" ht="15.5">
      <c r="A60" s="143"/>
      <c r="B60" s="143"/>
      <c r="C60" s="15" t="s">
        <v>356</v>
      </c>
      <c r="D60" s="477"/>
      <c r="E60" s="477"/>
      <c r="F60" s="477"/>
      <c r="G60" s="477"/>
    </row>
    <row r="61" spans="1:7" ht="15.5">
      <c r="A61" s="2" t="s">
        <v>355</v>
      </c>
      <c r="D61" s="143">
        <f>C59*0.125</f>
        <v>38678502.101281732</v>
      </c>
      <c r="E61" s="2"/>
      <c r="G61" s="477"/>
    </row>
    <row r="62" spans="1:7" ht="15.5">
      <c r="A62" s="2" t="s">
        <v>2864</v>
      </c>
      <c r="D62" s="143">
        <f>G72+G79</f>
        <v>15690038.268651288</v>
      </c>
      <c r="E62" s="2"/>
      <c r="G62" s="477"/>
    </row>
    <row r="63" spans="1:7" ht="15.5">
      <c r="A63" s="2" t="s">
        <v>2865</v>
      </c>
      <c r="D63" s="143">
        <f>G73+G80</f>
        <v>134512066</v>
      </c>
      <c r="E63" s="2"/>
      <c r="G63" s="477"/>
    </row>
    <row r="64" spans="1:7" ht="15.5">
      <c r="A64" s="2" t="s">
        <v>2866</v>
      </c>
      <c r="D64" s="143">
        <f>G74+G81</f>
        <v>194343485.5</v>
      </c>
      <c r="E64" s="2"/>
      <c r="G64" s="477"/>
    </row>
    <row r="65" spans="1:7" s="1161" customFormat="1" ht="15.5">
      <c r="A65" s="2" t="s">
        <v>4091</v>
      </c>
      <c r="B65" s="218"/>
      <c r="C65" s="218"/>
      <c r="D65" s="143">
        <f>G75+G82</f>
        <v>0</v>
      </c>
      <c r="E65" s="2"/>
      <c r="F65" s="218"/>
      <c r="G65" s="477"/>
    </row>
    <row r="66" spans="1:7" ht="15.5">
      <c r="A66" s="2" t="s">
        <v>2867</v>
      </c>
      <c r="B66" s="218"/>
      <c r="C66" s="218"/>
      <c r="D66" s="144">
        <f>G76+G83</f>
        <v>135255.03417618034</v>
      </c>
      <c r="E66" s="2"/>
      <c r="F66" s="218"/>
      <c r="G66" s="477"/>
    </row>
    <row r="67" spans="1:7" ht="9" customHeight="1">
      <c r="A67" s="2"/>
      <c r="B67" s="218"/>
      <c r="C67" s="218"/>
      <c r="D67" s="144"/>
      <c r="E67" s="2"/>
      <c r="F67" s="218"/>
      <c r="G67" s="477"/>
    </row>
    <row r="68" spans="1:7" ht="15.5">
      <c r="A68" s="2" t="s">
        <v>1010</v>
      </c>
      <c r="B68" s="218"/>
      <c r="C68" s="218"/>
      <c r="D68" s="293">
        <f>SUM(D61:D66)</f>
        <v>383359346.90410918</v>
      </c>
      <c r="E68" s="2"/>
      <c r="F68" s="218"/>
      <c r="G68" s="477"/>
    </row>
    <row r="69" spans="1:7" ht="15.5">
      <c r="A69" s="143"/>
      <c r="B69" s="143"/>
      <c r="C69" s="143"/>
      <c r="D69" s="477"/>
      <c r="E69" s="477"/>
      <c r="F69" s="477"/>
      <c r="G69" s="477"/>
    </row>
    <row r="70" spans="1:7" ht="15.5">
      <c r="A70" s="2"/>
      <c r="B70" s="2"/>
      <c r="C70" s="218"/>
      <c r="D70" s="218"/>
      <c r="E70" s="218"/>
      <c r="F70" s="147" t="s">
        <v>4097</v>
      </c>
      <c r="G70" s="2"/>
    </row>
    <row r="71" spans="1:7" ht="15.5">
      <c r="A71" s="216" t="s">
        <v>2868</v>
      </c>
      <c r="B71" s="2"/>
      <c r="C71" s="478" t="s">
        <v>465</v>
      </c>
      <c r="D71" s="478" t="s">
        <v>741</v>
      </c>
      <c r="E71" s="478" t="s">
        <v>742</v>
      </c>
      <c r="F71" s="99" t="s">
        <v>1</v>
      </c>
      <c r="G71" s="99" t="s">
        <v>464</v>
      </c>
    </row>
    <row r="72" spans="1:7" ht="15.5">
      <c r="A72" s="2"/>
      <c r="B72" s="22" t="s">
        <v>357</v>
      </c>
      <c r="C72" s="143">
        <f>'Form 1 Inputs'!D9</f>
        <v>14008460</v>
      </c>
      <c r="D72" s="143">
        <f>'Form 1 Inputs'!D8</f>
        <v>16677899</v>
      </c>
      <c r="E72" s="143">
        <f>(C72+D72)/2</f>
        <v>15343179.5</v>
      </c>
      <c r="F72" s="479">
        <f>'Wrksht. C, Allocation Ratios'!I7</f>
        <v>0.48433285114142643</v>
      </c>
      <c r="G72" s="143">
        <f>E72*F72</f>
        <v>7431205.8728096858</v>
      </c>
    </row>
    <row r="73" spans="1:7" ht="15.5">
      <c r="A73" s="2"/>
      <c r="B73" s="22" t="s">
        <v>358</v>
      </c>
      <c r="C73" s="143">
        <f>'Form 1 Inputs'!D7</f>
        <v>114961721</v>
      </c>
      <c r="D73" s="143">
        <f>'Form 1 Inputs'!D6</f>
        <v>83410832</v>
      </c>
      <c r="E73" s="143">
        <f>(C73+D73)/2</f>
        <v>99186276.5</v>
      </c>
      <c r="F73" s="479">
        <v>1</v>
      </c>
      <c r="G73" s="143">
        <f>E73*F73</f>
        <v>99186276.5</v>
      </c>
    </row>
    <row r="74" spans="1:7" ht="15.5">
      <c r="A74" s="2"/>
      <c r="B74" s="22" t="s">
        <v>1421</v>
      </c>
      <c r="C74" s="143">
        <f>'Form 1 Inputs'!D58</f>
        <v>88611339</v>
      </c>
      <c r="D74" s="143">
        <f>'Form 1 Inputs'!D59</f>
        <v>87441925</v>
      </c>
      <c r="E74" s="143">
        <f>(C74+D74)/2</f>
        <v>88026632</v>
      </c>
      <c r="F74" s="479">
        <v>1</v>
      </c>
      <c r="G74" s="143">
        <f>E74*F74</f>
        <v>88026632</v>
      </c>
    </row>
    <row r="75" spans="1:7" s="1161" customFormat="1" ht="15.5">
      <c r="A75" s="2" t="s">
        <v>4084</v>
      </c>
      <c r="B75" s="22"/>
      <c r="C75" s="143">
        <f>'Form 1 Inputs'!D60</f>
        <v>0</v>
      </c>
      <c r="D75" s="143">
        <f>'Form 1 Inputs'!D61</f>
        <v>0</v>
      </c>
      <c r="E75" s="143">
        <f>(C75+D75)/2</f>
        <v>0</v>
      </c>
      <c r="F75" s="479">
        <f>'Wrksht. C, Allocation Ratios'!I32</f>
        <v>0.74046806668340781</v>
      </c>
      <c r="G75" s="143">
        <f>E75*F75</f>
        <v>0</v>
      </c>
    </row>
    <row r="76" spans="1:7" ht="15.5">
      <c r="A76" s="2"/>
      <c r="B76" s="22" t="s">
        <v>1422</v>
      </c>
      <c r="C76" s="143">
        <f>'Form 1 Inputs'!D62</f>
        <v>-132854</v>
      </c>
      <c r="D76" s="143">
        <f>'Form 1 Inputs'!D63</f>
        <v>730487</v>
      </c>
      <c r="E76" s="143">
        <f>(C76+D76)/2</f>
        <v>298816.5</v>
      </c>
      <c r="F76" s="479">
        <f>F72</f>
        <v>0.48433285114142643</v>
      </c>
      <c r="G76" s="143">
        <f>E76*F76</f>
        <v>144726.64741310207</v>
      </c>
    </row>
    <row r="77" spans="1:7" ht="15.5">
      <c r="A77" s="2"/>
      <c r="B77" s="1"/>
      <c r="C77" s="143"/>
      <c r="D77" s="143"/>
      <c r="E77" s="143"/>
      <c r="F77" s="1168"/>
      <c r="G77" s="143"/>
    </row>
    <row r="78" spans="1:7" ht="15.5">
      <c r="A78" s="216" t="s">
        <v>2869</v>
      </c>
      <c r="B78" s="1"/>
      <c r="C78" s="143"/>
      <c r="D78" s="143"/>
      <c r="E78" s="143"/>
      <c r="F78" s="1168"/>
      <c r="G78" s="143"/>
    </row>
    <row r="79" spans="1:7" ht="15.5">
      <c r="A79" s="2"/>
      <c r="B79" s="22" t="s">
        <v>357</v>
      </c>
      <c r="C79" s="143">
        <f>'Form 1 Inputs'!E9</f>
        <v>15018818</v>
      </c>
      <c r="D79" s="143">
        <f>'Form 1 Inputs'!E8</f>
        <v>19085135</v>
      </c>
      <c r="E79" s="143">
        <f>(C79+D79)/2</f>
        <v>17051976.5</v>
      </c>
      <c r="F79" s="479">
        <f>F72</f>
        <v>0.48433285114142643</v>
      </c>
      <c r="G79" s="143">
        <f>E79*F79</f>
        <v>8258832.3958416013</v>
      </c>
    </row>
    <row r="80" spans="1:7" ht="15.5">
      <c r="A80" s="2"/>
      <c r="B80" s="22" t="s">
        <v>358</v>
      </c>
      <c r="C80" s="143">
        <f>'Form 1 Inputs'!E7</f>
        <v>39277539</v>
      </c>
      <c r="D80" s="143">
        <f>'Form 1 Inputs'!E6</f>
        <v>31374040</v>
      </c>
      <c r="E80" s="143">
        <f>(C80+D80)/2</f>
        <v>35325789.5</v>
      </c>
      <c r="F80" s="479">
        <v>1</v>
      </c>
      <c r="G80" s="143">
        <f>E80*F80</f>
        <v>35325789.5</v>
      </c>
    </row>
    <row r="81" spans="1:7" ht="15.5">
      <c r="A81" s="2"/>
      <c r="B81" s="22" t="s">
        <v>1421</v>
      </c>
      <c r="C81" s="143">
        <f>'Form 1 Inputs'!E58</f>
        <v>106313732</v>
      </c>
      <c r="D81" s="143">
        <f>'Form 1 Inputs'!E59</f>
        <v>106319975</v>
      </c>
      <c r="E81" s="143">
        <f>(C81+D81)/2</f>
        <v>106316853.5</v>
      </c>
      <c r="F81" s="479">
        <v>1</v>
      </c>
      <c r="G81" s="143">
        <f>E81*F81</f>
        <v>106316853.5</v>
      </c>
    </row>
    <row r="82" spans="1:7" s="1161" customFormat="1" ht="15.5">
      <c r="A82" s="2" t="s">
        <v>4084</v>
      </c>
      <c r="B82" s="22"/>
      <c r="C82" s="143">
        <f>'Form 1 Inputs'!E60</f>
        <v>0</v>
      </c>
      <c r="D82" s="143">
        <f>'Form 1 Inputs'!E61</f>
        <v>0</v>
      </c>
      <c r="E82" s="143">
        <f>(C82+D82)/2</f>
        <v>0</v>
      </c>
      <c r="F82" s="479">
        <f>'Wrksht. C, Allocation Ratios'!I32</f>
        <v>0.74046806668340781</v>
      </c>
      <c r="G82" s="143">
        <f>E82*F82</f>
        <v>0</v>
      </c>
    </row>
    <row r="83" spans="1:7" ht="15.5">
      <c r="A83" s="2"/>
      <c r="B83" s="22" t="s">
        <v>1422</v>
      </c>
      <c r="C83" s="143">
        <f>'Form 1 Inputs'!E62</f>
        <v>278498</v>
      </c>
      <c r="D83" s="143">
        <f>'Form 1 Inputs'!E63</f>
        <v>-317610</v>
      </c>
      <c r="E83" s="143">
        <f>(C83+D83)/2</f>
        <v>-19556</v>
      </c>
      <c r="F83" s="479">
        <f>F72</f>
        <v>0.48433285114142643</v>
      </c>
      <c r="G83" s="143">
        <f>E83*F83</f>
        <v>-9471.6132369217357</v>
      </c>
    </row>
    <row r="95" spans="1:7">
      <c r="G95" s="111"/>
    </row>
    <row r="96" spans="1:7">
      <c r="G96" s="111"/>
    </row>
    <row r="98" spans="7:7">
      <c r="G98" s="111"/>
    </row>
  </sheetData>
  <sheetProtection sheet="1" objects="1" scenarios="1"/>
  <mergeCells count="6">
    <mergeCell ref="A1:G1"/>
    <mergeCell ref="A49:G49"/>
    <mergeCell ref="A50:G50"/>
    <mergeCell ref="A2:G2"/>
    <mergeCell ref="B4:F4"/>
    <mergeCell ref="A37:G37"/>
  </mergeCells>
  <phoneticPr fontId="0" type="noConversion"/>
  <printOptions horizontalCentered="1"/>
  <pageMargins left="0.5" right="0.5" top="1.47" bottom="1" header="1.04" footer="0.5"/>
  <pageSetup scale="71"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48" max="16383" man="1"/>
  </rowBreaks>
</worksheet>
</file>

<file path=docMetadata/LabelInfo.xml><?xml version="1.0" encoding="utf-8"?>
<clbl:labelList xmlns:clbl="http://schemas.microsoft.com/office/2020/mipLabelMetadata">
  <clbl:label id="{d275ac46-98b9-4d64-949f-e82ee8dc823c}" enabled="1" method="Standard" siteId="{9ef58ab0-3510-4d99-8d3e-3c9e02ebab7f}"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38</vt:i4>
      </vt:variant>
      <vt:variant>
        <vt:lpstr>Named Ranges</vt:lpstr>
      </vt:variant>
      <vt:variant>
        <vt:i4>42</vt:i4>
      </vt:variant>
    </vt:vector>
  </HeadingPairs>
  <TitlesOfParts>
    <vt:vector size="80" baseType="lpstr">
      <vt:lpstr>Table of Contents</vt:lpstr>
      <vt:lpstr>Form 1 Inputs</vt:lpstr>
      <vt:lpstr>Form 1 Inputs (TransYear)</vt:lpstr>
      <vt:lpstr> Net Monthly Bill</vt:lpstr>
      <vt:lpstr>Energy Charge 1</vt:lpstr>
      <vt:lpstr>Energy Charge 2</vt:lpstr>
      <vt:lpstr>Applicable Taxes</vt:lpstr>
      <vt:lpstr>Item 2,  Demand Chg. Calc.</vt:lpstr>
      <vt:lpstr>Item 3, Rate Base</vt:lpstr>
      <vt:lpstr>Item 4, Demand Rel. Exp.</vt:lpstr>
      <vt:lpstr>Item 5, VOM &amp; OSSM</vt:lpstr>
      <vt:lpstr>Item 6, Wghted Cost of Cap.</vt:lpstr>
      <vt:lpstr>Wrksht. A, Other Rate Base EKC</vt:lpstr>
      <vt:lpstr>Wrksht. B, Other Rate Base EKS</vt:lpstr>
      <vt:lpstr>Wrksht. C, Allocation Ratios</vt:lpstr>
      <vt:lpstr>Wrksht. D, Rev Cre, Divsr &amp; Eng</vt:lpstr>
      <vt:lpstr>Wrksht. E, Rev. Req. Shortfall</vt:lpstr>
      <vt:lpstr>Wrksht. F, CWIP Desc. EKC</vt:lpstr>
      <vt:lpstr>Wrsht. G, CWIP AFUDC Cre. EKC </vt:lpstr>
      <vt:lpstr>Wrksht. H, CWIP Desc. EKS</vt:lpstr>
      <vt:lpstr>Wrksht. I, CWIP AFUDC Cre. EKS</vt:lpstr>
      <vt:lpstr>Wrksht J, Refunds &amp; Surchar</vt:lpstr>
      <vt:lpstr>Wrksht. K, Dep. &amp; Accu. Dep $</vt:lpstr>
      <vt:lpstr>Wrksht. L, Wolf Creek Decom.</vt:lpstr>
      <vt:lpstr>Wrksht. M, VOM Revenue Credit</vt:lpstr>
      <vt:lpstr>Wrksht. N, Account 501</vt:lpstr>
      <vt:lpstr>Wrksht. O, Int. Plt. Amrt. EKC </vt:lpstr>
      <vt:lpstr>Wrksht. P, Int. Plt. Amrt. EKS</vt:lpstr>
      <vt:lpstr>Wrsht. Q, Domestic Mfg. Ded.</vt:lpstr>
      <vt:lpstr>Wrksht. R, Allocated ITC</vt:lpstr>
      <vt:lpstr>Wrksht. S Depreciation Rate</vt:lpstr>
      <vt:lpstr>Wrksht. T, PBOPs </vt:lpstr>
      <vt:lpstr>Wrksht. U, LTD Cost 1</vt:lpstr>
      <vt:lpstr>Wrksht U, LTD Cost 2</vt:lpstr>
      <vt:lpstr>Wrksht. U, YTM Bonds 1</vt:lpstr>
      <vt:lpstr>Wrksht. U YTM Bond 2</vt:lpstr>
      <vt:lpstr>Wrksht. V, OSSM Amount</vt:lpstr>
      <vt:lpstr>Wrksht. W, Dir. Assigned Trans.</vt:lpstr>
      <vt:lpstr>' Net Monthly Bill'!Print_Area</vt:lpstr>
      <vt:lpstr>'Applicable Taxes'!Print_Area</vt:lpstr>
      <vt:lpstr>'Energy Charge 2'!Print_Area</vt:lpstr>
      <vt:lpstr>'Form 1 Inputs'!Print_Area</vt:lpstr>
      <vt:lpstr>'Item 2,  Demand Chg. Calc.'!Print_Area</vt:lpstr>
      <vt:lpstr>'Item 3, Rate Base'!Print_Area</vt:lpstr>
      <vt:lpstr>'Item 5, VOM &amp; OSSM'!Print_Area</vt:lpstr>
      <vt:lpstr>'Item 6, Wghted Cost of Cap.'!Print_Area</vt:lpstr>
      <vt:lpstr>'Table of Contents'!Print_Area</vt:lpstr>
      <vt:lpstr>'Wrksht J, Refunds &amp; Surchar'!Print_Area</vt:lpstr>
      <vt:lpstr>'Wrksht U, LTD Cost 2'!Print_Area</vt:lpstr>
      <vt:lpstr>'Wrksht. A, Other Rate Base EKC'!Print_Area</vt:lpstr>
      <vt:lpstr>'Wrksht. B, Other Rate Base EKS'!Print_Area</vt:lpstr>
      <vt:lpstr>'Wrksht. C, Allocation Ratios'!Print_Area</vt:lpstr>
      <vt:lpstr>'Wrksht. D, Rev Cre, Divsr &amp; Eng'!Print_Area</vt:lpstr>
      <vt:lpstr>'Wrksht. E, Rev. Req. Shortfall'!Print_Area</vt:lpstr>
      <vt:lpstr>'Wrksht. F, CWIP Desc. EKC'!Print_Area</vt:lpstr>
      <vt:lpstr>'Wrksht. H, CWIP Desc. EKS'!Print_Area</vt:lpstr>
      <vt:lpstr>'Wrksht. I, CWIP AFUDC Cre. EKS'!Print_Area</vt:lpstr>
      <vt:lpstr>'Wrksht. K, Dep. &amp; Accu. Dep $'!Print_Area</vt:lpstr>
      <vt:lpstr>'Wrksht. L, Wolf Creek Decom.'!Print_Area</vt:lpstr>
      <vt:lpstr>'Wrksht. M, VOM Revenue Credit'!Print_Area</vt:lpstr>
      <vt:lpstr>'Wrksht. O, Int. Plt. Amrt. EKC '!Print_Area</vt:lpstr>
      <vt:lpstr>'Wrksht. P, Int. Plt. Amrt. EKS'!Print_Area</vt:lpstr>
      <vt:lpstr>'Wrksht. R, Allocated ITC'!Print_Area</vt:lpstr>
      <vt:lpstr>'Wrksht. S Depreciation Rate'!Print_Area</vt:lpstr>
      <vt:lpstr>'Wrksht. T, PBOPs '!Print_Area</vt:lpstr>
      <vt:lpstr>'Wrksht. U, LTD Cost 1'!Print_Area</vt:lpstr>
      <vt:lpstr>'Wrksht. U, YTM Bonds 1'!Print_Area</vt:lpstr>
      <vt:lpstr>'Wrksht. V, OSSM Amount'!Print_Area</vt:lpstr>
      <vt:lpstr>'Wrksht. W, Dir. Assigned Trans.'!Print_Area</vt:lpstr>
      <vt:lpstr>'Wrsht. G, CWIP AFUDC Cre. EKC '!Print_Area</vt:lpstr>
      <vt:lpstr>'Wrsht. Q, Domestic Mfg. Ded.'!Print_Area</vt:lpstr>
      <vt:lpstr>'Form 1 Inputs'!Print_Titles</vt:lpstr>
      <vt:lpstr>'Form 1 Inputs (TransYear)'!Print_Titles</vt:lpstr>
      <vt:lpstr>'Wrksht. F, CWIP Desc. EKC'!Print_Titles</vt:lpstr>
      <vt:lpstr>'Wrksht. H, CWIP Desc. EKS'!Print_Titles</vt:lpstr>
      <vt:lpstr>'Wrksht. I, CWIP AFUDC Cre. EKS'!Print_Titles</vt:lpstr>
      <vt:lpstr>'Wrksht. K, Dep. &amp; Accu. Dep $'!Print_Titles</vt:lpstr>
      <vt:lpstr>'Wrksht. S Depreciation Rate'!Print_Titles</vt:lpstr>
      <vt:lpstr>'Wrksht. U, YTM Bonds 1'!Print_Titles</vt:lpstr>
      <vt:lpstr>'Wrsht. G, CWIP AFUDC Cre. EKC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K Barnes</dc:creator>
  <cp:lastModifiedBy>Ashley Barton</cp:lastModifiedBy>
  <cp:lastPrinted>2026-05-27T16:54:16Z</cp:lastPrinted>
  <dcterms:created xsi:type="dcterms:W3CDTF">2009-04-29T20:48:34Z</dcterms:created>
  <dcterms:modified xsi:type="dcterms:W3CDTF">2026-05-29T19:21:13Z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275ac46-98b9-4d64-949f-e82ee8dc823c_Enabled">
    <vt:lpwstr>true</vt:lpwstr>
  </property>
  <property fmtid="{D5CDD505-2E9C-101B-9397-08002B2CF9AE}" pid="3" name="MSIP_Label_d275ac46-98b9-4d64-949f-e82ee8dc823c_SetDate">
    <vt:lpwstr>2022-05-31T18:27:38Z</vt:lpwstr>
  </property>
  <property fmtid="{D5CDD505-2E9C-101B-9397-08002B2CF9AE}" pid="4" name="MSIP_Label_d275ac46-98b9-4d64-949f-e82ee8dc823c_Method">
    <vt:lpwstr>Standard</vt:lpwstr>
  </property>
  <property fmtid="{D5CDD505-2E9C-101B-9397-08002B2CF9AE}" pid="5" name="MSIP_Label_d275ac46-98b9-4d64-949f-e82ee8dc823c_Name">
    <vt:lpwstr>d275ac46-98b9-4d64-949f-e82ee8dc823c</vt:lpwstr>
  </property>
  <property fmtid="{D5CDD505-2E9C-101B-9397-08002B2CF9AE}" pid="6" name="MSIP_Label_d275ac46-98b9-4d64-949f-e82ee8dc823c_SiteId">
    <vt:lpwstr>9ef58ab0-3510-4d99-8d3e-3c9e02ebab7f</vt:lpwstr>
  </property>
  <property fmtid="{D5CDD505-2E9C-101B-9397-08002B2CF9AE}" pid="7" name="MSIP_Label_d275ac46-98b9-4d64-949f-e82ee8dc823c_ActionId">
    <vt:lpwstr>6a9ab04c-b514-46ab-8030-68af7ba2cc6e</vt:lpwstr>
  </property>
  <property fmtid="{D5CDD505-2E9C-101B-9397-08002B2CF9AE}" pid="8" name="MSIP_Label_d275ac46-98b9-4d64-949f-e82ee8dc823c_ContentBits">
    <vt:lpwstr>3</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